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uu cuong\Nam 2023\HĐND huyen\Ky hop thu 6\KTXH 6 thang\"/>
    </mc:Choice>
  </mc:AlternateContent>
  <bookViews>
    <workbookView xWindow="0" yWindow="0" windowWidth="20490" windowHeight="7650" tabRatio="726"/>
  </bookViews>
  <sheets>
    <sheet name="Phụ lục" sheetId="42" r:id="rId1"/>
    <sheet name="zAVlCQg4" sheetId="9" state="hidden" r:id="rId2"/>
  </sheets>
  <definedNames>
    <definedName name="_1">#N/A</definedName>
    <definedName name="_1000A01">#N/A</definedName>
    <definedName name="_2">#N/A</definedName>
    <definedName name="_Builtin0">zAVlCQg4!$C$4</definedName>
    <definedName name="_CON1" localSheetId="0">#REF!</definedName>
    <definedName name="_CON1" localSheetId="1">#REF!</definedName>
    <definedName name="_CON1">#REF!</definedName>
    <definedName name="_CON2" localSheetId="0">#REF!</definedName>
    <definedName name="_CON2" localSheetId="1">#REF!</definedName>
    <definedName name="_CON2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ap1" localSheetId="0">#REF!</definedName>
    <definedName name="_lap1" localSheetId="1">#REF!</definedName>
    <definedName name="_lap1">#REF!</definedName>
    <definedName name="_lap2" localSheetId="0">#REF!</definedName>
    <definedName name="_lap2" localSheetId="1">#REF!</definedName>
    <definedName name="_lap2">#REF!</definedName>
    <definedName name="_NET2" localSheetId="0">#REF!</definedName>
    <definedName name="_NET2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 localSheetId="0">#REF!</definedName>
    <definedName name="AA" localSheetId="1">#REF!</definedName>
    <definedName name="AA">#REF!</definedName>
    <definedName name="All_Item" localSheetId="0">#REF!</definedName>
    <definedName name="All_Item" localSheetId="1">#REF!</definedName>
    <definedName name="All_Item">#REF!</definedName>
    <definedName name="ALPIN">#N/A</definedName>
    <definedName name="ALPJYOU">#N/A</definedName>
    <definedName name="ALPTOI">#N/A</definedName>
    <definedName name="BB" localSheetId="0">#REF!</definedName>
    <definedName name="BB" localSheetId="1">#REF!</definedName>
    <definedName name="BB">#REF!</definedName>
    <definedName name="BOQ" localSheetId="0">#REF!</definedName>
    <definedName name="BOQ" localSheetId="1">#REF!</definedName>
    <definedName name="BOQ">#REF!</definedName>
    <definedName name="Bust">zAVlCQg4!$C$31</definedName>
    <definedName name="BVCISUMMARY" localSheetId="0">#REF!</definedName>
    <definedName name="BVCISUMMARY" localSheetId="1">#REF!</definedName>
    <definedName name="BVCISUMMARY">#REF!</definedName>
    <definedName name="cap" localSheetId="0">#REF!</definedName>
    <definedName name="cap" localSheetId="1">#REF!</definedName>
    <definedName name="cap">#REF!</definedName>
    <definedName name="cap0.7" localSheetId="0">#REF!</definedName>
    <definedName name="cap0.7" localSheetId="1">#REF!</definedName>
    <definedName name="cap0.7">#REF!</definedName>
    <definedName name="Category_All" localSheetId="0">#REF!</definedName>
    <definedName name="Category_All" localSheetId="1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L" localSheetId="0">#REF!</definedName>
    <definedName name="CL" localSheetId="1">#REF!</definedName>
    <definedName name="CL">#REF!</definedName>
    <definedName name="COMMON" localSheetId="0">#REF!</definedName>
    <definedName name="COMMON">#REF!</definedName>
    <definedName name="CON_EQP_COS" localSheetId="0">#REF!</definedName>
    <definedName name="CON_EQP_COS" localSheetId="1">#REF!</definedName>
    <definedName name="CON_EQP_COS">#REF!</definedName>
    <definedName name="CON_EQP_COST" localSheetId="0">#REF!</definedName>
    <definedName name="CON_EQP_COST" localSheetId="1">#REF!</definedName>
    <definedName name="CON_EQP_COST">#REF!</definedName>
    <definedName name="CONST_EQ" localSheetId="0">#REF!</definedName>
    <definedName name="CONST_EQ" localSheetId="1">#REF!</definedName>
    <definedName name="CONST_EQ">#REF!</definedName>
    <definedName name="Continue">zAVlCQg4!$C$9</definedName>
    <definedName name="COVER" localSheetId="0">#REF!</definedName>
    <definedName name="COVER" localSheetId="1">#REF!</definedName>
    <definedName name="COVER">#REF!</definedName>
    <definedName name="CRITINST" localSheetId="0">#REF!</definedName>
    <definedName name="CRITINST" localSheetId="1">#REF!</definedName>
    <definedName name="CRITINST">#REF!</definedName>
    <definedName name="CRITPURC" localSheetId="0">#REF!</definedName>
    <definedName name="CRITPURC" localSheetId="1">#REF!</definedName>
    <definedName name="CRITPURC">#REF!</definedName>
    <definedName name="CS_10" localSheetId="0">#REF!</definedName>
    <definedName name="CS_10" localSheetId="1">#REF!</definedName>
    <definedName name="CS_10">#REF!</definedName>
    <definedName name="CS_100" localSheetId="0">#REF!</definedName>
    <definedName name="CS_100" localSheetId="1">#REF!</definedName>
    <definedName name="CS_100">#REF!</definedName>
    <definedName name="CS_10S" localSheetId="0">#REF!</definedName>
    <definedName name="CS_10S" localSheetId="1">#REF!</definedName>
    <definedName name="CS_10S">#REF!</definedName>
    <definedName name="CS_120" localSheetId="0">#REF!</definedName>
    <definedName name="CS_120" localSheetId="1">#REF!</definedName>
    <definedName name="CS_120">#REF!</definedName>
    <definedName name="CS_140" localSheetId="0">#REF!</definedName>
    <definedName name="CS_140" localSheetId="1">#REF!</definedName>
    <definedName name="CS_140">#REF!</definedName>
    <definedName name="CS_160" localSheetId="0">#REF!</definedName>
    <definedName name="CS_160" localSheetId="1">#REF!</definedName>
    <definedName name="CS_160">#REF!</definedName>
    <definedName name="CS_20" localSheetId="0">#REF!</definedName>
    <definedName name="CS_20" localSheetId="1">#REF!</definedName>
    <definedName name="CS_20">#REF!</definedName>
    <definedName name="CS_30" localSheetId="0">#REF!</definedName>
    <definedName name="CS_30" localSheetId="1">#REF!</definedName>
    <definedName name="CS_30">#REF!</definedName>
    <definedName name="CS_40" localSheetId="0">#REF!</definedName>
    <definedName name="CS_40" localSheetId="1">#REF!</definedName>
    <definedName name="CS_40">#REF!</definedName>
    <definedName name="CS_40S" localSheetId="0">#REF!</definedName>
    <definedName name="CS_40S" localSheetId="1">#REF!</definedName>
    <definedName name="CS_40S">#REF!</definedName>
    <definedName name="CS_5S" localSheetId="0">#REF!</definedName>
    <definedName name="CS_5S" localSheetId="1">#REF!</definedName>
    <definedName name="CS_5S">#REF!</definedName>
    <definedName name="CS_60" localSheetId="0">#REF!</definedName>
    <definedName name="CS_60" localSheetId="1">#REF!</definedName>
    <definedName name="CS_60">#REF!</definedName>
    <definedName name="CS_80" localSheetId="0">#REF!</definedName>
    <definedName name="CS_80" localSheetId="1">#REF!</definedName>
    <definedName name="CS_80">#REF!</definedName>
    <definedName name="CS_80S" localSheetId="0">#REF!</definedName>
    <definedName name="CS_80S" localSheetId="1">#REF!</definedName>
    <definedName name="CS_80S">#REF!</definedName>
    <definedName name="CS_STD" localSheetId="0">#REF!</definedName>
    <definedName name="CS_STD" localSheetId="1">#REF!</definedName>
    <definedName name="CS_STD">#REF!</definedName>
    <definedName name="CS_XS" localSheetId="0">#REF!</definedName>
    <definedName name="CS_XS" localSheetId="1">#REF!</definedName>
    <definedName name="CS_XS">#REF!</definedName>
    <definedName name="CS_XXS" localSheetId="0">#REF!</definedName>
    <definedName name="CS_XXS" localSheetId="1">#REF!</definedName>
    <definedName name="CS_XXS">#REF!</definedName>
    <definedName name="CT" localSheetId="0">#REF!</definedName>
    <definedName name="CT" localSheetId="1">#REF!</definedName>
    <definedName name="CT">#REF!</definedName>
    <definedName name="ctdn9697" localSheetId="0">#REF!</definedName>
    <definedName name="ctdn9697" localSheetId="1">#REF!</definedName>
    <definedName name="ctdn9697">#REF!</definedName>
    <definedName name="CURRENCY" localSheetId="0">#REF!</definedName>
    <definedName name="CURRENCY" localSheetId="1">#REF!</definedName>
    <definedName name="CURRENCY">#REF!</definedName>
    <definedName name="D_7101A_B" localSheetId="0">#REF!</definedName>
    <definedName name="D_7101A_B" localSheetId="1">#REF!</definedName>
    <definedName name="D_7101A_B">#REF!</definedName>
    <definedName name="DG" localSheetId="0">#REF!</definedName>
    <definedName name="DG" localSheetId="1">#REF!</definedName>
    <definedName name="DG">#REF!</definedName>
    <definedName name="dobt" localSheetId="0">#REF!</definedName>
    <definedName name="dobt" localSheetId="1">#REF!</definedName>
    <definedName name="dobt">#REF!</definedName>
    <definedName name="Document_array" localSheetId="1">{"ÿÿÿÿÿ","BC Tong ket nam 2008 &amp; KH nam 2009.xls","BC thang 12 nam 2008.xls"}</definedName>
    <definedName name="Documents_array">zAVlCQg4!$B$1:$B$16</definedName>
    <definedName name="DSUMDATA" localSheetId="0">#REF!</definedName>
    <definedName name="DSUMDATA" localSheetId="1">#REF!</definedName>
    <definedName name="DSUMDATA">#REF!</definedName>
    <definedName name="End_1" localSheetId="0">#REF!</definedName>
    <definedName name="End_1" localSheetId="1">#REF!</definedName>
    <definedName name="End_1">#REF!</definedName>
    <definedName name="End_10" localSheetId="0">#REF!</definedName>
    <definedName name="End_10" localSheetId="1">#REF!</definedName>
    <definedName name="End_10">#REF!</definedName>
    <definedName name="End_11" localSheetId="0">#REF!</definedName>
    <definedName name="End_11" localSheetId="1">#REF!</definedName>
    <definedName name="End_11">#REF!</definedName>
    <definedName name="End_12" localSheetId="0">#REF!</definedName>
    <definedName name="End_12" localSheetId="1">#REF!</definedName>
    <definedName name="End_12">#REF!</definedName>
    <definedName name="End_13" localSheetId="0">#REF!</definedName>
    <definedName name="End_13" localSheetId="1">#REF!</definedName>
    <definedName name="End_13">#REF!</definedName>
    <definedName name="End_2" localSheetId="0">#REF!</definedName>
    <definedName name="End_2" localSheetId="1">#REF!</definedName>
    <definedName name="End_2">#REF!</definedName>
    <definedName name="End_3" localSheetId="0">#REF!</definedName>
    <definedName name="End_3" localSheetId="1">#REF!</definedName>
    <definedName name="End_3">#REF!</definedName>
    <definedName name="End_4" localSheetId="0">#REF!</definedName>
    <definedName name="End_4" localSheetId="1">#REF!</definedName>
    <definedName name="End_4">#REF!</definedName>
    <definedName name="End_5" localSheetId="0">#REF!</definedName>
    <definedName name="End_5" localSheetId="1">#REF!</definedName>
    <definedName name="End_5">#REF!</definedName>
    <definedName name="End_6" localSheetId="0">#REF!</definedName>
    <definedName name="End_6" localSheetId="1">#REF!</definedName>
    <definedName name="End_6">#REF!</definedName>
    <definedName name="End_7" localSheetId="0">#REF!</definedName>
    <definedName name="End_7" localSheetId="1">#REF!</definedName>
    <definedName name="End_7">#REF!</definedName>
    <definedName name="End_8" localSheetId="0">#REF!</definedName>
    <definedName name="End_8" localSheetId="1">#REF!</definedName>
    <definedName name="End_8">#REF!</definedName>
    <definedName name="End_9" localSheetId="0">#REF!</definedName>
    <definedName name="End_9" localSheetId="1">#REF!</definedName>
    <definedName name="End_9">#REF!</definedName>
    <definedName name="FACTOR" localSheetId="0">#REF!</definedName>
    <definedName name="FACTOR" localSheetId="1">#REF!</definedName>
    <definedName name="FACTOR">#REF!</definedName>
    <definedName name="Hello">zAVlCQg4!$A$15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 localSheetId="0">#REF!</definedName>
    <definedName name="IDLAB_COST" localSheetId="1">#REF!</definedName>
    <definedName name="IDLAB_COST">#REF!</definedName>
    <definedName name="IND_LAB" localSheetId="0">#REF!</definedName>
    <definedName name="IND_LAB" localSheetId="1">#REF!</definedName>
    <definedName name="IND_LAB">#REF!</definedName>
    <definedName name="INDMANP" localSheetId="0">#REF!</definedName>
    <definedName name="INDMANP" localSheetId="1">#REF!</definedName>
    <definedName name="INDMANP">#REF!</definedName>
    <definedName name="K" localSheetId="0">#REF!</definedName>
    <definedName name="K" localSheetId="1">#REF!</definedName>
    <definedName name="K">#REF!</definedName>
    <definedName name="KVC" localSheetId="0">#REF!</definedName>
    <definedName name="KVC" localSheetId="1">#REF!</definedName>
    <definedName name="KVC">#REF!</definedName>
    <definedName name="L" localSheetId="0">#REF!</definedName>
    <definedName name="L" localSheetId="1">#REF!</definedName>
    <definedName name="L">#REF!</definedName>
    <definedName name="lVC" localSheetId="0">#REF!</definedName>
    <definedName name="lVC" localSheetId="1">#REF!</definedName>
    <definedName name="lVC">#REF!</definedName>
    <definedName name="MAJ_CON_EQP" localSheetId="0">#REF!</definedName>
    <definedName name="MAJ_CON_EQP" localSheetId="1">#REF!</definedName>
    <definedName name="MAJ_CON_EQP">#REF!</definedName>
    <definedName name="MG_A" localSheetId="0">#REF!</definedName>
    <definedName name="MG_A" localSheetId="1">#REF!</definedName>
    <definedName name="MG_A">#REF!</definedName>
    <definedName name="NCcap0.7" localSheetId="0">#REF!</definedName>
    <definedName name="NCcap0.7" localSheetId="1">#REF!</definedName>
    <definedName name="NCcap0.7">#REF!</definedName>
    <definedName name="NCcap1" localSheetId="0">#REF!</definedName>
    <definedName name="NCcap1" localSheetId="1">#REF!</definedName>
    <definedName name="NCcap1">#REF!</definedName>
    <definedName name="NET" localSheetId="0">#REF!</definedName>
    <definedName name="NET" localSheetId="1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 localSheetId="1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PRICE" localSheetId="0">#REF!</definedName>
    <definedName name="PRICE" localSheetId="1">#REF!</definedName>
    <definedName name="PRICE">#REF!</definedName>
    <definedName name="PRICE1" localSheetId="0">#REF!</definedName>
    <definedName name="PRICE1" localSheetId="1">#REF!</definedName>
    <definedName name="PRICE1">#REF!</definedName>
    <definedName name="_xlnm.Print_Titles" localSheetId="0">'Phụ lục'!$4:$5</definedName>
    <definedName name="Print_Titles_MI" localSheetId="0">#REF!</definedName>
    <definedName name="Print_Titles_MI" localSheetId="1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 localSheetId="1">#REF!</definedName>
    <definedName name="PROPOSAL">#REF!</definedName>
    <definedName name="RECOUT">#N/A</definedName>
    <definedName name="RFP003A" localSheetId="0">#REF!</definedName>
    <definedName name="RFP003A" localSheetId="1">#REF!</definedName>
    <definedName name="RFP003A">#REF!</definedName>
    <definedName name="RFP003B" localSheetId="0">#REF!</definedName>
    <definedName name="RFP003B" localSheetId="1">#REF!</definedName>
    <definedName name="RFP003B">#REF!</definedName>
    <definedName name="RFP003C" localSheetId="0">#REF!</definedName>
    <definedName name="RFP003C" localSheetId="1">#REF!</definedName>
    <definedName name="RFP003C">#REF!</definedName>
    <definedName name="RFP003D" localSheetId="0">#REF!</definedName>
    <definedName name="RFP003D" localSheetId="1">#REF!</definedName>
    <definedName name="RFP003D">#REF!</definedName>
    <definedName name="RFP003E" localSheetId="0">#REF!</definedName>
    <definedName name="RFP003E" localSheetId="1">#REF!</definedName>
    <definedName name="RFP003E">#REF!</definedName>
    <definedName name="RFP003F" localSheetId="0">#REF!</definedName>
    <definedName name="RFP003F" localSheetId="1">#REF!</definedName>
    <definedName name="RFP003F">#REF!</definedName>
    <definedName name="SCH" localSheetId="0">#REF!</definedName>
    <definedName name="SCH" localSheetId="1">#REF!</definedName>
    <definedName name="SCH">#REF!</definedName>
    <definedName name="SIZE" localSheetId="0">#REF!</definedName>
    <definedName name="SIZE" localSheetId="1">#REF!</definedName>
    <definedName name="SIZE">#REF!</definedName>
    <definedName name="SORT" localSheetId="0">#REF!</definedName>
    <definedName name="SORT" localSheetId="1">#REF!</definedName>
    <definedName name="SORT">#REF!</definedName>
    <definedName name="SPEC" localSheetId="0">#REF!</definedName>
    <definedName name="SPEC" localSheetId="1">#REF!</definedName>
    <definedName name="SPEC">#REF!</definedName>
    <definedName name="SPECSUMMARY" localSheetId="0">#REF!</definedName>
    <definedName name="SPECSUMMARY" localSheetId="1">#REF!</definedName>
    <definedName name="SPECSUMMARY">#REF!</definedName>
    <definedName name="Start_1" localSheetId="0">#REF!</definedName>
    <definedName name="Start_1" localSheetId="1">#REF!</definedName>
    <definedName name="Start_1">#REF!</definedName>
    <definedName name="Start_10" localSheetId="0">#REF!</definedName>
    <definedName name="Start_10" localSheetId="1">#REF!</definedName>
    <definedName name="Start_10">#REF!</definedName>
    <definedName name="Start_11" localSheetId="0">#REF!</definedName>
    <definedName name="Start_11" localSheetId="1">#REF!</definedName>
    <definedName name="Start_11">#REF!</definedName>
    <definedName name="Start_12" localSheetId="0">#REF!</definedName>
    <definedName name="Start_12" localSheetId="1">#REF!</definedName>
    <definedName name="Start_12">#REF!</definedName>
    <definedName name="Start_13" localSheetId="0">#REF!</definedName>
    <definedName name="Start_13" localSheetId="1">#REF!</definedName>
    <definedName name="Start_13">#REF!</definedName>
    <definedName name="Start_2" localSheetId="0">#REF!</definedName>
    <definedName name="Start_2" localSheetId="1">#REF!</definedName>
    <definedName name="Start_2">#REF!</definedName>
    <definedName name="Start_3" localSheetId="0">#REF!</definedName>
    <definedName name="Start_3" localSheetId="1">#REF!</definedName>
    <definedName name="Start_3">#REF!</definedName>
    <definedName name="Start_4" localSheetId="0">#REF!</definedName>
    <definedName name="Start_4" localSheetId="1">#REF!</definedName>
    <definedName name="Start_4">#REF!</definedName>
    <definedName name="Start_5" localSheetId="0">#REF!</definedName>
    <definedName name="Start_5" localSheetId="1">#REF!</definedName>
    <definedName name="Start_5">#REF!</definedName>
    <definedName name="Start_6" localSheetId="0">#REF!</definedName>
    <definedName name="Start_6" localSheetId="1">#REF!</definedName>
    <definedName name="Start_6">#REF!</definedName>
    <definedName name="Start_7" localSheetId="0">#REF!</definedName>
    <definedName name="Start_7" localSheetId="1">#REF!</definedName>
    <definedName name="Start_7">#REF!</definedName>
    <definedName name="Start_8" localSheetId="0">#REF!</definedName>
    <definedName name="Start_8" localSheetId="1">#REF!</definedName>
    <definedName name="Start_8">#REF!</definedName>
    <definedName name="Start_9" localSheetId="0">#REF!</definedName>
    <definedName name="Start_9" localSheetId="1">#REF!</definedName>
    <definedName name="Start_9">#REF!</definedName>
    <definedName name="SUMMARY" localSheetId="0">#REF!</definedName>
    <definedName name="SUMMARY">#REF!</definedName>
    <definedName name="THI" localSheetId="0">#REF!</definedName>
    <definedName name="THI">#REF!</definedName>
    <definedName name="TITAN" localSheetId="0">#REF!</definedName>
    <definedName name="TITAN">#REF!</definedName>
    <definedName name="TPLRP" localSheetId="0">#REF!</definedName>
    <definedName name="TPLRP" localSheetId="1">#REF!</definedName>
    <definedName name="TPLRP">#REF!</definedName>
    <definedName name="TRADE2" localSheetId="0">#REF!</definedName>
    <definedName name="TRADE2" localSheetId="1">#REF!</definedName>
    <definedName name="TRADE2">#REF!</definedName>
    <definedName name="ttbt" localSheetId="0">#REF!</definedName>
    <definedName name="ttbt" localSheetId="1">#REF!</definedName>
    <definedName name="ttbt">#REF!</definedName>
    <definedName name="VARIINST" localSheetId="0">#REF!</definedName>
    <definedName name="VARIINST" localSheetId="1">#REF!</definedName>
    <definedName name="VARIINST">#REF!</definedName>
    <definedName name="VARIPURC" localSheetId="0">#REF!</definedName>
    <definedName name="VARIPURC" localSheetId="1">#REF!</definedName>
    <definedName name="VARIPURC">#REF!</definedName>
    <definedName name="vccot" localSheetId="0">#REF!</definedName>
    <definedName name="vccot" localSheetId="1">#REF!</definedName>
    <definedName name="vccot">#REF!</definedName>
    <definedName name="vctb" localSheetId="0">#REF!</definedName>
    <definedName name="vctb" localSheetId="1">#REF!</definedName>
    <definedName name="vctb">#REF!</definedName>
    <definedName name="Vlcap0.7" localSheetId="0">#REF!</definedName>
    <definedName name="Vlcap0.7" localSheetId="1">#REF!</definedName>
    <definedName name="Vlcap0.7">#REF!</definedName>
    <definedName name="VLcap1" localSheetId="0">#REF!</definedName>
    <definedName name="VLcap1" localSheetId="1">#REF!</definedName>
    <definedName name="VLcap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1" i="42" l="1"/>
  <c r="G150" i="42" l="1"/>
  <c r="K121" i="42"/>
  <c r="G123" i="42"/>
  <c r="M120" i="42"/>
  <c r="I50" i="42" l="1"/>
  <c r="J50" i="42"/>
  <c r="K50" i="42"/>
  <c r="L50" i="42"/>
  <c r="M50" i="42"/>
  <c r="N50" i="42"/>
  <c r="H50" i="42"/>
  <c r="J24" i="42"/>
  <c r="J16" i="42" s="1"/>
  <c r="K24" i="42"/>
  <c r="L24" i="42"/>
  <c r="L16" i="42" s="1"/>
  <c r="M24" i="42"/>
  <c r="M16" i="42" s="1"/>
  <c r="N24" i="42"/>
  <c r="N16" i="42" s="1"/>
  <c r="H24" i="42"/>
  <c r="I24" i="42"/>
  <c r="I16" i="42" s="1"/>
  <c r="K16" i="42"/>
  <c r="E17" i="42" l="1"/>
  <c r="H98" i="42"/>
  <c r="E143" i="42"/>
  <c r="E141" i="42" s="1"/>
  <c r="E142" i="42"/>
  <c r="E134" i="42"/>
  <c r="E133" i="42" s="1"/>
  <c r="F128" i="42"/>
  <c r="F127" i="42" s="1"/>
  <c r="E128" i="42"/>
  <c r="E127" i="42" s="1"/>
  <c r="G130" i="42"/>
  <c r="G131" i="42"/>
  <c r="E121" i="42"/>
  <c r="E112" i="42"/>
  <c r="F142" i="42" l="1"/>
  <c r="K128" i="42"/>
  <c r="J128" i="42"/>
  <c r="H128" i="42"/>
  <c r="H127" i="42" s="1"/>
  <c r="J77" i="42"/>
  <c r="H77" i="42"/>
  <c r="J127" i="42" l="1"/>
  <c r="K127" i="42"/>
  <c r="G109" i="42" l="1"/>
  <c r="I22" i="42"/>
  <c r="J22" i="42"/>
  <c r="K22" i="42"/>
  <c r="L22" i="42"/>
  <c r="M22" i="42"/>
  <c r="N22" i="42"/>
  <c r="L128" i="42" l="1"/>
  <c r="L127" i="42" s="1"/>
  <c r="M128" i="42"/>
  <c r="M127" i="42" s="1"/>
  <c r="N128" i="42"/>
  <c r="N127" i="42" s="1"/>
  <c r="I128" i="42"/>
  <c r="I127" i="42" s="1"/>
  <c r="I36" i="42"/>
  <c r="H16" i="42" l="1"/>
  <c r="E124" i="42" l="1"/>
  <c r="E120" i="42"/>
  <c r="E103" i="42"/>
  <c r="E98" i="42"/>
  <c r="E77" i="42"/>
  <c r="P31" i="42"/>
  <c r="P35" i="42"/>
  <c r="P46" i="42"/>
  <c r="P57" i="42"/>
  <c r="P58" i="42"/>
  <c r="P73" i="42"/>
  <c r="P82" i="42"/>
  <c r="P83" i="42"/>
  <c r="P84" i="42"/>
  <c r="P109" i="42"/>
  <c r="P118" i="42"/>
  <c r="P119" i="42"/>
  <c r="P131" i="42"/>
  <c r="P140" i="42"/>
  <c r="P145" i="42"/>
  <c r="P148" i="42"/>
  <c r="G52" i="42" l="1"/>
  <c r="P52" i="42" s="1"/>
  <c r="I34" i="42"/>
  <c r="J34" i="42"/>
  <c r="K34" i="42"/>
  <c r="L34" i="42"/>
  <c r="M34" i="42"/>
  <c r="N34" i="42"/>
  <c r="H34" i="42"/>
  <c r="I30" i="42"/>
  <c r="J30" i="42"/>
  <c r="K30" i="42"/>
  <c r="L30" i="42"/>
  <c r="M30" i="42"/>
  <c r="N30" i="42"/>
  <c r="H30" i="42"/>
  <c r="G30" i="42" l="1"/>
  <c r="P30" i="42" s="1"/>
  <c r="G34" i="42"/>
  <c r="P34" i="42" s="1"/>
  <c r="G56" i="42"/>
  <c r="P56" i="42" l="1"/>
  <c r="G50" i="42"/>
  <c r="K77" i="42"/>
  <c r="L77" i="42"/>
  <c r="M77" i="42"/>
  <c r="I77" i="42"/>
  <c r="G77" i="42" l="1"/>
  <c r="P77" i="42" s="1"/>
  <c r="F115" i="42"/>
  <c r="F114" i="42"/>
  <c r="G114" i="42"/>
  <c r="P114" i="42" s="1"/>
  <c r="G115" i="42"/>
  <c r="P115" i="42" s="1"/>
  <c r="O30" i="42"/>
  <c r="O34" i="42"/>
  <c r="O58" i="42"/>
  <c r="O83" i="42"/>
  <c r="O109" i="42"/>
  <c r="O118" i="42"/>
  <c r="O119" i="42"/>
  <c r="O122" i="42"/>
  <c r="O123" i="42"/>
  <c r="O131" i="42"/>
  <c r="J59" i="42"/>
  <c r="O77" i="42" l="1"/>
  <c r="O115" i="42"/>
  <c r="O114" i="42"/>
  <c r="G20" i="42" l="1"/>
  <c r="O20" i="42" l="1"/>
  <c r="P20" i="42"/>
  <c r="D150" i="42"/>
  <c r="N149" i="42"/>
  <c r="G149" i="42" s="1"/>
  <c r="M149" i="42"/>
  <c r="L149" i="42"/>
  <c r="K149" i="42"/>
  <c r="J149" i="42"/>
  <c r="I149" i="42"/>
  <c r="H149" i="42"/>
  <c r="F148" i="42"/>
  <c r="O148" i="42" s="1"/>
  <c r="G147" i="42"/>
  <c r="D147" i="42"/>
  <c r="N146" i="42"/>
  <c r="M146" i="42"/>
  <c r="L146" i="42"/>
  <c r="K146" i="42"/>
  <c r="J146" i="42"/>
  <c r="I146" i="42"/>
  <c r="H146" i="42"/>
  <c r="F145" i="42"/>
  <c r="O145" i="42" s="1"/>
  <c r="G144" i="42"/>
  <c r="D144" i="42"/>
  <c r="F143" i="42"/>
  <c r="N142" i="42"/>
  <c r="M142" i="42"/>
  <c r="L142" i="42"/>
  <c r="K142" i="42"/>
  <c r="J142" i="42"/>
  <c r="I142" i="42"/>
  <c r="H142" i="42"/>
  <c r="G139" i="42"/>
  <c r="G138" i="42"/>
  <c r="G137" i="42"/>
  <c r="G136" i="42"/>
  <c r="P136" i="42" s="1"/>
  <c r="G135" i="42"/>
  <c r="N134" i="42"/>
  <c r="N133" i="42" s="1"/>
  <c r="M134" i="42"/>
  <c r="M133" i="42" s="1"/>
  <c r="L134" i="42"/>
  <c r="L133" i="42" s="1"/>
  <c r="K134" i="42"/>
  <c r="K133" i="42" s="1"/>
  <c r="J134" i="42"/>
  <c r="J133" i="42" s="1"/>
  <c r="I134" i="42"/>
  <c r="I133" i="42" s="1"/>
  <c r="H134" i="42"/>
  <c r="H133" i="42" s="1"/>
  <c r="F134" i="42"/>
  <c r="F133" i="42" s="1"/>
  <c r="D125" i="42"/>
  <c r="D124" i="42" s="1"/>
  <c r="N124" i="42"/>
  <c r="M124" i="42"/>
  <c r="L124" i="42"/>
  <c r="K124" i="42"/>
  <c r="J124" i="42"/>
  <c r="I124" i="42"/>
  <c r="H124" i="42"/>
  <c r="G121" i="42"/>
  <c r="N120" i="42"/>
  <c r="L120" i="42"/>
  <c r="K120" i="42"/>
  <c r="J120" i="42"/>
  <c r="I120" i="42"/>
  <c r="H120" i="42"/>
  <c r="F120" i="42"/>
  <c r="G117" i="42"/>
  <c r="P117" i="42" s="1"/>
  <c r="N116" i="42"/>
  <c r="M116" i="42"/>
  <c r="L116" i="42"/>
  <c r="K116" i="42"/>
  <c r="J116" i="42"/>
  <c r="I116" i="42"/>
  <c r="H116" i="42"/>
  <c r="F116" i="42"/>
  <c r="N113" i="42"/>
  <c r="N112" i="42" s="1"/>
  <c r="N111" i="42" s="1"/>
  <c r="M113" i="42"/>
  <c r="M112" i="42" s="1"/>
  <c r="L113" i="42"/>
  <c r="L112" i="42" s="1"/>
  <c r="K113" i="42"/>
  <c r="K112" i="42" s="1"/>
  <c r="J113" i="42"/>
  <c r="J112" i="42" s="1"/>
  <c r="J111" i="42" s="1"/>
  <c r="I113" i="42"/>
  <c r="I112" i="42" s="1"/>
  <c r="I111" i="42" s="1"/>
  <c r="H113" i="42"/>
  <c r="F112" i="42"/>
  <c r="D109" i="42"/>
  <c r="G108" i="42"/>
  <c r="P108" i="42" s="1"/>
  <c r="N107" i="42"/>
  <c r="M107" i="42"/>
  <c r="L107" i="42"/>
  <c r="K107" i="42"/>
  <c r="J107" i="42"/>
  <c r="I107" i="42"/>
  <c r="H107" i="42"/>
  <c r="F107" i="42"/>
  <c r="G105" i="42"/>
  <c r="P105" i="42" s="1"/>
  <c r="G104" i="42"/>
  <c r="N103" i="42"/>
  <c r="M103" i="42"/>
  <c r="L103" i="42"/>
  <c r="K103" i="42"/>
  <c r="J103" i="42"/>
  <c r="I103" i="42"/>
  <c r="H103" i="42"/>
  <c r="F103" i="42"/>
  <c r="F101" i="42" s="1"/>
  <c r="N102" i="42"/>
  <c r="M102" i="42"/>
  <c r="K102" i="42"/>
  <c r="J102" i="42"/>
  <c r="I102" i="42"/>
  <c r="G100" i="42"/>
  <c r="G99" i="42"/>
  <c r="P99" i="42" s="1"/>
  <c r="N98" i="42"/>
  <c r="N96" i="42" s="1"/>
  <c r="M98" i="42"/>
  <c r="M96" i="42" s="1"/>
  <c r="L98" i="42"/>
  <c r="L96" i="42" s="1"/>
  <c r="K98" i="42"/>
  <c r="K96" i="42" s="1"/>
  <c r="J98" i="42"/>
  <c r="J96" i="42" s="1"/>
  <c r="I98" i="42"/>
  <c r="I96" i="42" s="1"/>
  <c r="H96" i="42"/>
  <c r="F98" i="42"/>
  <c r="F96" i="42" s="1"/>
  <c r="G97" i="42"/>
  <c r="N95" i="42"/>
  <c r="M95" i="42"/>
  <c r="L95" i="42"/>
  <c r="K95" i="42"/>
  <c r="J95" i="42"/>
  <c r="I95" i="42"/>
  <c r="H95" i="42"/>
  <c r="F94" i="42"/>
  <c r="G93" i="42"/>
  <c r="G92" i="42"/>
  <c r="K91" i="42"/>
  <c r="G91" i="42" s="1"/>
  <c r="N88" i="42"/>
  <c r="M88" i="42"/>
  <c r="L88" i="42"/>
  <c r="K88" i="42"/>
  <c r="I88" i="42"/>
  <c r="F87" i="42"/>
  <c r="J86" i="42"/>
  <c r="J88" i="42" s="1"/>
  <c r="H88" i="42"/>
  <c r="N83" i="42"/>
  <c r="M83" i="42"/>
  <c r="L83" i="42"/>
  <c r="K83" i="42"/>
  <c r="I83" i="42"/>
  <c r="H83" i="42"/>
  <c r="F82" i="42"/>
  <c r="O82" i="42" s="1"/>
  <c r="G81" i="42"/>
  <c r="N80" i="42"/>
  <c r="L80" i="42"/>
  <c r="K80" i="42"/>
  <c r="G75" i="42"/>
  <c r="P75" i="42" s="1"/>
  <c r="N73" i="42"/>
  <c r="M73" i="42"/>
  <c r="K73" i="42"/>
  <c r="J73" i="42"/>
  <c r="N72" i="42"/>
  <c r="M72" i="42"/>
  <c r="L72" i="42"/>
  <c r="K72" i="42"/>
  <c r="J72" i="42"/>
  <c r="I72" i="42"/>
  <c r="H72" i="42"/>
  <c r="G70" i="42"/>
  <c r="N68" i="42"/>
  <c r="M68" i="42"/>
  <c r="L68" i="42"/>
  <c r="K68" i="42"/>
  <c r="J68" i="42"/>
  <c r="I68" i="42"/>
  <c r="H68" i="42"/>
  <c r="F68" i="42"/>
  <c r="N67" i="42"/>
  <c r="M67" i="42"/>
  <c r="L67" i="42"/>
  <c r="K67" i="42"/>
  <c r="J67" i="42"/>
  <c r="I67" i="42"/>
  <c r="H67" i="42"/>
  <c r="G65" i="42"/>
  <c r="N63" i="42"/>
  <c r="M63" i="42"/>
  <c r="L63" i="42"/>
  <c r="K63" i="42"/>
  <c r="J63" i="42"/>
  <c r="I63" i="42"/>
  <c r="H63" i="42"/>
  <c r="G61" i="42"/>
  <c r="N59" i="42"/>
  <c r="M59" i="42"/>
  <c r="L59" i="42"/>
  <c r="K59" i="42"/>
  <c r="I59" i="42"/>
  <c r="I14" i="42" s="1"/>
  <c r="H59" i="42"/>
  <c r="F59" i="42"/>
  <c r="N58" i="42"/>
  <c r="M58" i="42"/>
  <c r="L58" i="42"/>
  <c r="K58" i="42"/>
  <c r="J58" i="42"/>
  <c r="H58" i="42"/>
  <c r="F57" i="42"/>
  <c r="O57" i="42" s="1"/>
  <c r="O56" i="42"/>
  <c r="N54" i="42"/>
  <c r="M54" i="42"/>
  <c r="L54" i="42"/>
  <c r="K54" i="42"/>
  <c r="J54" i="42"/>
  <c r="I54" i="42"/>
  <c r="H54" i="42"/>
  <c r="F53" i="42"/>
  <c r="O52" i="42"/>
  <c r="F50" i="42"/>
  <c r="N49" i="42"/>
  <c r="M49" i="42"/>
  <c r="L49" i="42"/>
  <c r="K49" i="42"/>
  <c r="J49" i="42"/>
  <c r="I49" i="42"/>
  <c r="H49" i="42"/>
  <c r="G49" i="42" s="1"/>
  <c r="F48" i="42"/>
  <c r="G47" i="42"/>
  <c r="N45" i="42"/>
  <c r="M45" i="42"/>
  <c r="L45" i="42"/>
  <c r="K45" i="42"/>
  <c r="J45" i="42"/>
  <c r="I45" i="42"/>
  <c r="H45" i="42"/>
  <c r="F44" i="42"/>
  <c r="G43" i="42"/>
  <c r="M41" i="42"/>
  <c r="K41" i="42"/>
  <c r="J41" i="42"/>
  <c r="F40" i="42"/>
  <c r="G39" i="42"/>
  <c r="F38" i="42"/>
  <c r="O38" i="42" s="1"/>
  <c r="N36" i="42"/>
  <c r="N14" i="42" s="1"/>
  <c r="M36" i="42"/>
  <c r="M14" i="42" s="1"/>
  <c r="L36" i="42"/>
  <c r="K36" i="42"/>
  <c r="J36" i="42"/>
  <c r="J14" i="42" s="1"/>
  <c r="H36" i="42"/>
  <c r="F36" i="42"/>
  <c r="N26" i="42"/>
  <c r="L26" i="42"/>
  <c r="L25" i="42" s="1"/>
  <c r="J26" i="42"/>
  <c r="J25" i="42" s="1"/>
  <c r="I26" i="42"/>
  <c r="I25" i="42" s="1"/>
  <c r="H26" i="42"/>
  <c r="F33" i="42"/>
  <c r="G32" i="42"/>
  <c r="P32" i="42" s="1"/>
  <c r="M26" i="42"/>
  <c r="M25" i="42" s="1"/>
  <c r="K26" i="42"/>
  <c r="K25" i="42" s="1"/>
  <c r="F29" i="42"/>
  <c r="G28" i="42"/>
  <c r="F26" i="42"/>
  <c r="F24" i="42"/>
  <c r="H22" i="42"/>
  <c r="F21" i="42"/>
  <c r="K14" i="42" l="1"/>
  <c r="L14" i="42"/>
  <c r="H14" i="42"/>
  <c r="P149" i="42"/>
  <c r="O149" i="42"/>
  <c r="P49" i="42"/>
  <c r="O49" i="42"/>
  <c r="M111" i="42"/>
  <c r="L111" i="42"/>
  <c r="P104" i="42"/>
  <c r="O104" i="42"/>
  <c r="G88" i="42"/>
  <c r="O70" i="42"/>
  <c r="P70" i="42"/>
  <c r="O92" i="42"/>
  <c r="P92" i="42"/>
  <c r="O100" i="42"/>
  <c r="O93" i="42"/>
  <c r="P93" i="42"/>
  <c r="O144" i="42"/>
  <c r="P144" i="42"/>
  <c r="O150" i="42"/>
  <c r="P150" i="42"/>
  <c r="O39" i="42"/>
  <c r="P39" i="42"/>
  <c r="O81" i="42"/>
  <c r="P81" i="42"/>
  <c r="O91" i="42"/>
  <c r="P91" i="42"/>
  <c r="O99" i="42"/>
  <c r="O135" i="42"/>
  <c r="P135" i="42"/>
  <c r="O147" i="42"/>
  <c r="P147" i="42"/>
  <c r="O97" i="42"/>
  <c r="O139" i="42"/>
  <c r="P139" i="42"/>
  <c r="O138" i="42"/>
  <c r="P138" i="42"/>
  <c r="O137" i="42"/>
  <c r="P137" i="42"/>
  <c r="O65" i="42"/>
  <c r="P65" i="42"/>
  <c r="O61" i="42"/>
  <c r="P61" i="42"/>
  <c r="O47" i="42"/>
  <c r="P47" i="42"/>
  <c r="O43" i="42"/>
  <c r="P43" i="42"/>
  <c r="G29" i="42"/>
  <c r="P29" i="42" s="1"/>
  <c r="P28" i="42"/>
  <c r="G45" i="42"/>
  <c r="P45" i="42" s="1"/>
  <c r="O32" i="42"/>
  <c r="G33" i="42"/>
  <c r="G24" i="42"/>
  <c r="H25" i="42"/>
  <c r="G26" i="42"/>
  <c r="P26" i="42" s="1"/>
  <c r="G22" i="42"/>
  <c r="G41" i="42"/>
  <c r="K38" i="42"/>
  <c r="O75" i="42"/>
  <c r="G76" i="42"/>
  <c r="G63" i="42"/>
  <c r="G67" i="42"/>
  <c r="G72" i="42"/>
  <c r="P72" i="42" s="1"/>
  <c r="L143" i="42"/>
  <c r="L141" i="42" s="1"/>
  <c r="G54" i="42"/>
  <c r="G53" i="42" s="1"/>
  <c r="P53" i="42" s="1"/>
  <c r="J106" i="42"/>
  <c r="N106" i="42"/>
  <c r="G116" i="42"/>
  <c r="O117" i="42"/>
  <c r="G120" i="42"/>
  <c r="O121" i="42"/>
  <c r="F141" i="42"/>
  <c r="I143" i="42"/>
  <c r="I141" i="42" s="1"/>
  <c r="O136" i="42"/>
  <c r="G107" i="42"/>
  <c r="O108" i="42"/>
  <c r="N101" i="42"/>
  <c r="N78" i="42" s="1"/>
  <c r="N13" i="42" s="1"/>
  <c r="K143" i="42"/>
  <c r="K141" i="42" s="1"/>
  <c r="M38" i="42"/>
  <c r="I106" i="42"/>
  <c r="L18" i="42"/>
  <c r="F111" i="42"/>
  <c r="F106" i="42" s="1"/>
  <c r="M106" i="42"/>
  <c r="D129" i="42"/>
  <c r="I18" i="42"/>
  <c r="G68" i="42"/>
  <c r="K111" i="42"/>
  <c r="K106" i="42" s="1"/>
  <c r="G142" i="42"/>
  <c r="P142" i="42" s="1"/>
  <c r="G129" i="42"/>
  <c r="G128" i="42" s="1"/>
  <c r="D135" i="42"/>
  <c r="D139" i="42"/>
  <c r="D142" i="42"/>
  <c r="J143" i="42"/>
  <c r="J141" i="42" s="1"/>
  <c r="N143" i="42"/>
  <c r="N141" i="42" s="1"/>
  <c r="M143" i="42"/>
  <c r="M141" i="42" s="1"/>
  <c r="J38" i="42"/>
  <c r="J101" i="42"/>
  <c r="J78" i="42" s="1"/>
  <c r="J13" i="42" s="1"/>
  <c r="H143" i="42"/>
  <c r="H141" i="42" s="1"/>
  <c r="G98" i="42"/>
  <c r="D131" i="42"/>
  <c r="D132" i="42"/>
  <c r="D128" i="42"/>
  <c r="M18" i="42"/>
  <c r="J18" i="42"/>
  <c r="N18" i="42"/>
  <c r="M101" i="42"/>
  <c r="M78" i="42" s="1"/>
  <c r="M13" i="42" s="1"/>
  <c r="D41" i="42"/>
  <c r="I38" i="42"/>
  <c r="L106" i="42"/>
  <c r="F16" i="42"/>
  <c r="F14" i="42" s="1"/>
  <c r="K18" i="42"/>
  <c r="K17" i="42" s="1"/>
  <c r="H18" i="42"/>
  <c r="F78" i="42"/>
  <c r="K101" i="42"/>
  <c r="K78" i="42" s="1"/>
  <c r="K13" i="42" s="1"/>
  <c r="G103" i="42"/>
  <c r="G102" i="42"/>
  <c r="F37" i="42"/>
  <c r="O37" i="42" s="1"/>
  <c r="N38" i="42"/>
  <c r="D138" i="42"/>
  <c r="D149" i="42"/>
  <c r="D148" i="42" s="1"/>
  <c r="D137" i="42"/>
  <c r="G146" i="42"/>
  <c r="G143" i="42" s="1"/>
  <c r="P143" i="42" s="1"/>
  <c r="H38" i="42"/>
  <c r="L38" i="42"/>
  <c r="G80" i="42"/>
  <c r="G95" i="42"/>
  <c r="P95" i="42" s="1"/>
  <c r="H101" i="42"/>
  <c r="H78" i="42" s="1"/>
  <c r="H13" i="42" s="1"/>
  <c r="L101" i="42"/>
  <c r="L78" i="42" s="1"/>
  <c r="G113" i="42"/>
  <c r="P113" i="42" s="1"/>
  <c r="G132" i="42"/>
  <c r="D146" i="42"/>
  <c r="D145" i="42" s="1"/>
  <c r="G59" i="42"/>
  <c r="G134" i="42"/>
  <c r="P134" i="42" s="1"/>
  <c r="G36" i="42"/>
  <c r="D58" i="42"/>
  <c r="F25" i="42"/>
  <c r="I101" i="42"/>
  <c r="I78" i="42" s="1"/>
  <c r="I13" i="42" s="1"/>
  <c r="D136" i="42"/>
  <c r="H112" i="42"/>
  <c r="H111" i="42" s="1"/>
  <c r="H106" i="42" s="1"/>
  <c r="G86" i="42"/>
  <c r="L13" i="42" l="1"/>
  <c r="O48" i="42"/>
  <c r="P48" i="42"/>
  <c r="M11" i="42"/>
  <c r="G18" i="42"/>
  <c r="G87" i="42"/>
  <c r="P87" i="42" s="1"/>
  <c r="O143" i="42"/>
  <c r="G127" i="42"/>
  <c r="O88" i="42"/>
  <c r="O53" i="42"/>
  <c r="P88" i="42"/>
  <c r="G141" i="42"/>
  <c r="P141" i="42" s="1"/>
  <c r="O86" i="42"/>
  <c r="P86" i="42"/>
  <c r="O102" i="42"/>
  <c r="O68" i="42"/>
  <c r="P68" i="42"/>
  <c r="O116" i="42"/>
  <c r="P116" i="42"/>
  <c r="O103" i="42"/>
  <c r="P103" i="42"/>
  <c r="O107" i="42"/>
  <c r="P107" i="42"/>
  <c r="O80" i="42"/>
  <c r="P80" i="42"/>
  <c r="O146" i="42"/>
  <c r="P146" i="42"/>
  <c r="O120" i="42"/>
  <c r="O54" i="42"/>
  <c r="P54" i="42"/>
  <c r="G40" i="42"/>
  <c r="O129" i="42"/>
  <c r="P129" i="42"/>
  <c r="O132" i="42"/>
  <c r="P132" i="42"/>
  <c r="O76" i="42"/>
  <c r="P76" i="42"/>
  <c r="G21" i="42"/>
  <c r="O59" i="42"/>
  <c r="P59" i="42"/>
  <c r="O50" i="42"/>
  <c r="P50" i="42"/>
  <c r="O36" i="42"/>
  <c r="P36" i="42"/>
  <c r="O33" i="42"/>
  <c r="P33" i="42"/>
  <c r="O29" i="42"/>
  <c r="P24" i="42"/>
  <c r="O22" i="42"/>
  <c r="G44" i="42"/>
  <c r="O45" i="42"/>
  <c r="G25" i="42"/>
  <c r="P25" i="42" s="1"/>
  <c r="O26" i="42"/>
  <c r="O41" i="42"/>
  <c r="G66" i="42"/>
  <c r="O67" i="42"/>
  <c r="G62" i="42"/>
  <c r="O63" i="42"/>
  <c r="G71" i="42"/>
  <c r="O72" i="42"/>
  <c r="G94" i="42"/>
  <c r="O95" i="42"/>
  <c r="G96" i="42"/>
  <c r="O98" i="42"/>
  <c r="G112" i="42"/>
  <c r="O113" i="42"/>
  <c r="O142" i="42"/>
  <c r="G133" i="42"/>
  <c r="P133" i="42" s="1"/>
  <c r="O134" i="42"/>
  <c r="D127" i="42"/>
  <c r="G101" i="42"/>
  <c r="I11" i="42"/>
  <c r="I17" i="42"/>
  <c r="I10" i="42"/>
  <c r="I9" i="42" s="1"/>
  <c r="M17" i="42"/>
  <c r="D143" i="42"/>
  <c r="D141" i="42" s="1"/>
  <c r="D134" i="42"/>
  <c r="D133" i="42" s="1"/>
  <c r="D57" i="42"/>
  <c r="K11" i="42"/>
  <c r="K10" i="42"/>
  <c r="K9" i="42" s="1"/>
  <c r="M10" i="42"/>
  <c r="M9" i="42" s="1"/>
  <c r="F13" i="42"/>
  <c r="N11" i="42"/>
  <c r="N10" i="42"/>
  <c r="N9" i="42" s="1"/>
  <c r="L11" i="42"/>
  <c r="L10" i="42"/>
  <c r="L9" i="42" s="1"/>
  <c r="L17" i="42"/>
  <c r="J17" i="42"/>
  <c r="J10" i="42"/>
  <c r="J9" i="42" s="1"/>
  <c r="J11" i="42"/>
  <c r="H10" i="42"/>
  <c r="H9" i="42" s="1"/>
  <c r="H11" i="42"/>
  <c r="O87" i="42" l="1"/>
  <c r="O141" i="42"/>
  <c r="H17" i="42"/>
  <c r="O94" i="42"/>
  <c r="P94" i="42"/>
  <c r="O101" i="42"/>
  <c r="P101" i="42"/>
  <c r="O40" i="42"/>
  <c r="O128" i="42"/>
  <c r="P128" i="42"/>
  <c r="G111" i="42"/>
  <c r="P111" i="42" s="1"/>
  <c r="P112" i="42"/>
  <c r="O96" i="42"/>
  <c r="P96" i="42"/>
  <c r="O71" i="42"/>
  <c r="P71" i="42"/>
  <c r="O21" i="42"/>
  <c r="O66" i="42"/>
  <c r="O62" i="42"/>
  <c r="O44" i="42"/>
  <c r="P44" i="42"/>
  <c r="N25" i="42"/>
  <c r="N17" i="42"/>
  <c r="O18" i="42"/>
  <c r="G78" i="42"/>
  <c r="O112" i="42"/>
  <c r="O133" i="42"/>
  <c r="O111" i="42" l="1"/>
  <c r="G106" i="42"/>
  <c r="O106" i="42" s="1"/>
  <c r="O127" i="42"/>
  <c r="P127" i="42"/>
  <c r="O78" i="42"/>
  <c r="P78" i="42"/>
  <c r="D11" i="42"/>
  <c r="D10" i="42"/>
  <c r="O25" i="42"/>
  <c r="G16" i="42"/>
  <c r="G14" i="42" s="1"/>
  <c r="O24" i="42"/>
  <c r="P106" i="42" l="1"/>
  <c r="P14" i="42"/>
  <c r="P16" i="42"/>
  <c r="G17" i="42"/>
  <c r="O16" i="42"/>
  <c r="G13" i="42" l="1"/>
  <c r="O13" i="42" s="1"/>
  <c r="O14" i="42"/>
  <c r="O17" i="42"/>
  <c r="P13" i="42" l="1"/>
</calcChain>
</file>

<file path=xl/sharedStrings.xml><?xml version="1.0" encoding="utf-8"?>
<sst xmlns="http://schemas.openxmlformats.org/spreadsheetml/2006/main" count="427" uniqueCount="150">
  <si>
    <t>ĐVT</t>
  </si>
  <si>
    <t>ha</t>
  </si>
  <si>
    <t>tạ/ha</t>
  </si>
  <si>
    <t xml:space="preserve"> -</t>
  </si>
  <si>
    <t>STT</t>
  </si>
  <si>
    <t>Tên chỉ tiêu</t>
  </si>
  <si>
    <t>Đăk Kôi</t>
  </si>
  <si>
    <t>1.1</t>
  </si>
  <si>
    <t>1.2</t>
  </si>
  <si>
    <t>A</t>
  </si>
  <si>
    <t>I</t>
  </si>
  <si>
    <t>Diện tích</t>
  </si>
  <si>
    <t>Năng suất</t>
  </si>
  <si>
    <t>Sản lượng</t>
  </si>
  <si>
    <t>Lúa Đông xuân</t>
  </si>
  <si>
    <t>Lạc</t>
  </si>
  <si>
    <t>2.2</t>
  </si>
  <si>
    <t>Khoai lang</t>
  </si>
  <si>
    <t>Sắn</t>
  </si>
  <si>
    <t>Rau các loại</t>
  </si>
  <si>
    <t>Đậu các loại</t>
  </si>
  <si>
    <t>Cây mía</t>
  </si>
  <si>
    <t>Cây cà phê</t>
  </si>
  <si>
    <t>Cây tiêu</t>
  </si>
  <si>
    <t>Cây cao su</t>
  </si>
  <si>
    <t>Cây bời lời</t>
  </si>
  <si>
    <t>Đàn trâu</t>
  </si>
  <si>
    <t>Đàn bò</t>
  </si>
  <si>
    <t>Đàn lợn</t>
  </si>
  <si>
    <t>Đàn dê</t>
  </si>
  <si>
    <t>Đàn gia cầm</t>
  </si>
  <si>
    <t>II</t>
  </si>
  <si>
    <t>B</t>
  </si>
  <si>
    <t>C</t>
  </si>
  <si>
    <t>2.1</t>
  </si>
  <si>
    <t xml:space="preserve"> - </t>
  </si>
  <si>
    <t xml:space="preserve">  - </t>
  </si>
  <si>
    <t>tấn</t>
  </si>
  <si>
    <t>Trong đó: Ruộng</t>
  </si>
  <si>
    <t>Ngô vụ 2</t>
  </si>
  <si>
    <t/>
  </si>
  <si>
    <t>con</t>
  </si>
  <si>
    <t>người</t>
  </si>
  <si>
    <t>Lúa vụ mùa</t>
  </si>
  <si>
    <t>CHĂN NUÔI</t>
  </si>
  <si>
    <t>TRỒNG TRỌT</t>
  </si>
  <si>
    <t>Dân số trung bình</t>
  </si>
  <si>
    <t>Tr.đó: Ngô vụ 1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</si>
  <si>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</si>
  <si>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</si>
  <si>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</si>
  <si>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</si>
  <si>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</si>
  <si>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</si>
  <si>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</si>
  <si>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</si>
  <si>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</si>
  <si>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</si>
  <si>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Lúa cả năm</t>
  </si>
  <si>
    <t>C:\Program Files\Microsoft Office\Office10\xlstart\ÿÿÿÿÿ.</t>
  </si>
  <si>
    <t>Đ.Ruồng</t>
  </si>
  <si>
    <t>T.Trấn</t>
  </si>
  <si>
    <t>Đ.Pne</t>
  </si>
  <si>
    <t>ÿÿÿÿÿ</t>
  </si>
  <si>
    <t>*</t>
  </si>
  <si>
    <t>Lúa ô nà (rẫy)</t>
  </si>
  <si>
    <t>Ngô cả năm</t>
  </si>
  <si>
    <t>Cây thực phẩm:</t>
  </si>
  <si>
    <t>1.2.1</t>
  </si>
  <si>
    <t>1.2.2</t>
  </si>
  <si>
    <t>Cây chất bột lấy củ:</t>
  </si>
  <si>
    <t>BC Tong ket nam 2008 &amp; KH nam 2009.xls</t>
  </si>
  <si>
    <t>Tr.đó: trồng mới:</t>
  </si>
  <si>
    <t>Cây CN ngắn ngày</t>
  </si>
  <si>
    <t>Ngô vụ Đông Xuân</t>
  </si>
  <si>
    <t>Tr đó: DT cho thu hoạch</t>
  </si>
  <si>
    <t>CÂY KHÁC</t>
  </si>
  <si>
    <t>Tr.đó: Thóc</t>
  </si>
  <si>
    <t>Đàn gia súc</t>
  </si>
  <si>
    <t>THỦY SẢN</t>
  </si>
  <si>
    <t>Tổng sản lượng thủy sản</t>
  </si>
  <si>
    <t>Diện tích nuôi ao hồ nhỏ</t>
  </si>
  <si>
    <t>Diện tích nuôi ao hồ lớn</t>
  </si>
  <si>
    <t>Tr.đó: Trồng mới</t>
  </si>
  <si>
    <t>DT cho thu hoạch</t>
  </si>
  <si>
    <t>Sản lượng nuôi trồng TS</t>
  </si>
  <si>
    <t>Đ.Tơ Lung</t>
  </si>
  <si>
    <t>Đ.Tơ Re</t>
  </si>
  <si>
    <t>T. Lập</t>
  </si>
  <si>
    <t>Tổng SL LT có hạt (lúa, ngô)</t>
  </si>
  <si>
    <t>2.3</t>
  </si>
  <si>
    <t>3.1</t>
  </si>
  <si>
    <t>3.2</t>
  </si>
  <si>
    <t>4.1</t>
  </si>
  <si>
    <t>4.2</t>
  </si>
  <si>
    <t>5.1</t>
  </si>
  <si>
    <t>5.2</t>
  </si>
  <si>
    <t>III</t>
  </si>
  <si>
    <t>Cây Mắc ca</t>
  </si>
  <si>
    <t>Cụ thể các xã, thị trấn</t>
  </si>
  <si>
    <t>Bình quân lương thực đầu người</t>
  </si>
  <si>
    <t>Dân số</t>
  </si>
  <si>
    <t>Kg/người/năm</t>
  </si>
  <si>
    <t xml:space="preserve">Cây ăn quả </t>
  </si>
  <si>
    <t>Tr. đó trồng mới</t>
  </si>
  <si>
    <t>Diện tích trồng cũ</t>
  </si>
  <si>
    <t>DT trồng cũ</t>
  </si>
  <si>
    <t xml:space="preserve">Diện tích trong dân </t>
  </si>
  <si>
    <t>Diện tích của DN</t>
  </si>
  <si>
    <t>Trồng rừng</t>
  </si>
  <si>
    <t>Trồng cây phân tán</t>
  </si>
  <si>
    <t>Cây</t>
  </si>
  <si>
    <t>Ban QLRPH Kon Rẫy</t>
  </si>
  <si>
    <t>Các xã, thị trấn</t>
  </si>
  <si>
    <t>IV</t>
  </si>
  <si>
    <t>V</t>
  </si>
  <si>
    <t>VI</t>
  </si>
  <si>
    <t>+</t>
  </si>
  <si>
    <t>-</t>
  </si>
  <si>
    <t xml:space="preserve">BQL rừng phòng hộ </t>
  </si>
  <si>
    <t>DT GT CÂY HN</t>
  </si>
  <si>
    <t xml:space="preserve">C.ty TNHH MTV LN Kon Rẫy </t>
  </si>
  <si>
    <t>Diện tích nuôi trồng TS</t>
  </si>
  <si>
    <t>DT CÂY LÂU NĂM</t>
  </si>
  <si>
    <t>Khoanh nuôi rừng</t>
  </si>
  <si>
    <t xml:space="preserve">C.ty TNHH LN Kon Rẫy </t>
  </si>
  <si>
    <t>DT trồng mới, Tr. đó:</t>
  </si>
  <si>
    <t>DT trồng mới của DN</t>
  </si>
  <si>
    <t>DT trồng mới của dân</t>
  </si>
  <si>
    <t>Tr.đó: C.ty, Doanh nghiệp</t>
  </si>
  <si>
    <t>S.lượng khai thác TN</t>
  </si>
  <si>
    <t>DT trồng mới</t>
  </si>
  <si>
    <t>Dược liệu lâu năm</t>
  </si>
  <si>
    <t>Cây dược liệu</t>
  </si>
  <si>
    <t>Trồng cũ</t>
  </si>
  <si>
    <t>Trồng mới</t>
  </si>
  <si>
    <t>Tỷ lệ TH/KH</t>
  </si>
  <si>
    <t>TỔNG DT GT (I+II+VI)</t>
  </si>
  <si>
    <t>TH năm 2022</t>
  </si>
  <si>
    <t>KH năm 2023</t>
  </si>
  <si>
    <t>Ghi chú</t>
  </si>
  <si>
    <t xml:space="preserve"> TÌNH HÌNH THỰC HIỆN CHỈ TIÊU KINH TẾ - XÃ HỘI 6 THÁNG ĐẦU NĂM 2023</t>
  </si>
  <si>
    <t>Ước TH 6 tháng năm 2023</t>
  </si>
  <si>
    <t>(</t>
  </si>
  <si>
    <t>Tăng giảm so với cùng kỳ</t>
  </si>
  <si>
    <t>Diện tích trồng mới</t>
  </si>
  <si>
    <t>Dược liệu hàng năm (trồng mới)</t>
  </si>
  <si>
    <t>Dược liệu khoanh nuôi (tiếp tục bảo vệ)</t>
  </si>
  <si>
    <t>(Kèm theo Báo cáo số          /BC-UBND ngày             /          /2023 của UBND huyện Kon Rẫy)</t>
  </si>
  <si>
    <t xml:space="preserve"> TH 6 tháng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</si>
</sst>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;[Red]\-&quot;$&quot;#,##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&quot;\&quot;#,##0;[Red]&quot;\&quot;\-#,##0"/>
    <numFmt numFmtId="171" formatCode="&quot;\&quot;#,##0.00;[Red]&quot;\&quot;\-#,##0.00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_-* #,##0\ _F_-;\-* #,##0\ _F_-;_-* &quot;-&quot;\ _F_-;_-@_-"/>
    <numFmt numFmtId="176" formatCode="_ * #,##0_ ;_ * \-#,##0_ ;_ * &quot;-&quot;_ ;_ @_ "/>
    <numFmt numFmtId="177" formatCode="0.00_)"/>
    <numFmt numFmtId="178" formatCode="\(0\)"/>
    <numFmt numFmtId="179" formatCode="_(* #,##0.0_);_(* \(#,##0.0\);_(* &quot;-&quot;??_);_(@_)"/>
    <numFmt numFmtId="180" formatCode="_(* #,##0.0_);_(* \(#,##0.0\);_(* &quot;-&quot;?_);_(@_)"/>
    <numFmt numFmtId="181" formatCode="0.0"/>
  </numFmts>
  <fonts count="3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0"/>
      <name val="VNbook-Antiqua"/>
      <family val="2"/>
    </font>
    <font>
      <sz val="12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0" borderId="0" applyNumberFormat="0" applyFont="0" applyFill="0" applyAlignment="0"/>
    <xf numFmtId="177" fontId="8" fillId="0" borderId="0"/>
    <xf numFmtId="0" fontId="1" fillId="0" borderId="0"/>
    <xf numFmtId="0" fontId="2" fillId="0" borderId="3" applyNumberFormat="0" applyFon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/>
    <xf numFmtId="0" fontId="2" fillId="0" borderId="0"/>
    <xf numFmtId="0" fontId="12" fillId="0" borderId="0" applyProtection="0"/>
    <xf numFmtId="168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13" fillId="0" borderId="0" applyFont="0" applyFill="0" applyBorder="0" applyAlignment="0" applyProtection="0"/>
  </cellStyleXfs>
  <cellXfs count="163">
    <xf numFmtId="0" fontId="0" fillId="0" borderId="0" xfId="0"/>
    <xf numFmtId="0" fontId="20" fillId="2" borderId="0" xfId="33" applyFont="1" applyFill="1"/>
    <xf numFmtId="0" fontId="2" fillId="0" borderId="0" xfId="33"/>
    <xf numFmtId="0" fontId="2" fillId="2" borderId="0" xfId="33" applyFill="1"/>
    <xf numFmtId="0" fontId="2" fillId="3" borderId="4" xfId="33" applyFill="1" applyBorder="1"/>
    <xf numFmtId="0" fontId="21" fillId="4" borderId="5" xfId="33" applyFont="1" applyFill="1" applyBorder="1" applyAlignment="1">
      <alignment horizontal="center"/>
    </xf>
    <xf numFmtId="0" fontId="22" fillId="5" borderId="6" xfId="33" applyFont="1" applyFill="1" applyBorder="1" applyAlignment="1">
      <alignment horizontal="center"/>
    </xf>
    <xf numFmtId="0" fontId="21" fillId="4" borderId="6" xfId="33" applyFont="1" applyFill="1" applyBorder="1" applyAlignment="1">
      <alignment horizontal="center"/>
    </xf>
    <xf numFmtId="0" fontId="21" fillId="4" borderId="7" xfId="33" applyFont="1" applyFill="1" applyBorder="1" applyAlignment="1">
      <alignment horizontal="center"/>
    </xf>
    <xf numFmtId="0" fontId="2" fillId="3" borderId="8" xfId="33" applyFill="1" applyBorder="1"/>
    <xf numFmtId="0" fontId="2" fillId="3" borderId="9" xfId="33" applyFill="1" applyBorder="1"/>
    <xf numFmtId="0" fontId="24" fillId="0" borderId="0" xfId="17" applyFont="1" applyFill="1"/>
    <xf numFmtId="0" fontId="25" fillId="0" borderId="0" xfId="17" applyFont="1" applyFill="1"/>
    <xf numFmtId="0" fontId="29" fillId="0" borderId="0" xfId="17" applyFont="1" applyFill="1"/>
    <xf numFmtId="0" fontId="23" fillId="0" borderId="0" xfId="17" applyFont="1" applyFill="1"/>
    <xf numFmtId="0" fontId="24" fillId="0" borderId="0" xfId="17" applyFont="1" applyFill="1" applyAlignment="1">
      <alignment wrapText="1"/>
    </xf>
    <xf numFmtId="0" fontId="25" fillId="0" borderId="0" xfId="17" applyFont="1" applyFill="1" applyBorder="1"/>
    <xf numFmtId="0" fontId="24" fillId="0" borderId="0" xfId="17" applyFont="1" applyFill="1" applyAlignment="1">
      <alignment horizontal="center"/>
    </xf>
    <xf numFmtId="0" fontId="28" fillId="0" borderId="0" xfId="17" applyFont="1" applyFill="1" applyAlignment="1">
      <alignment horizontal="left" wrapText="1"/>
    </xf>
    <xf numFmtId="0" fontId="24" fillId="0" borderId="0" xfId="17" applyFont="1" applyFill="1" applyAlignment="1">
      <alignment horizontal="center" wrapText="1"/>
    </xf>
    <xf numFmtId="3" fontId="24" fillId="0" borderId="0" xfId="17" applyNumberFormat="1" applyFont="1" applyFill="1"/>
    <xf numFmtId="2" fontId="24" fillId="0" borderId="0" xfId="17" applyNumberFormat="1" applyFont="1" applyFill="1"/>
    <xf numFmtId="164" fontId="24" fillId="0" borderId="0" xfId="17" applyNumberFormat="1" applyFont="1" applyFill="1"/>
    <xf numFmtId="165" fontId="24" fillId="0" borderId="0" xfId="17" applyNumberFormat="1" applyFont="1" applyFill="1"/>
    <xf numFmtId="43" fontId="24" fillId="0" borderId="0" xfId="17" applyNumberFormat="1" applyFont="1" applyFill="1"/>
    <xf numFmtId="180" fontId="29" fillId="0" borderId="0" xfId="17" applyNumberFormat="1" applyFont="1" applyFill="1"/>
    <xf numFmtId="0" fontId="30" fillId="0" borderId="10" xfId="17" applyFont="1" applyFill="1" applyBorder="1" applyAlignment="1">
      <alignment horizontal="center" vertical="center" wrapText="1"/>
    </xf>
    <xf numFmtId="0" fontId="30" fillId="0" borderId="10" xfId="17" applyFont="1" applyFill="1" applyBorder="1" applyAlignment="1">
      <alignment horizontal="center" vertical="center"/>
    </xf>
    <xf numFmtId="178" fontId="31" fillId="0" borderId="10" xfId="17" applyNumberFormat="1" applyFont="1" applyFill="1" applyBorder="1" applyAlignment="1">
      <alignment horizontal="center" vertical="center"/>
    </xf>
    <xf numFmtId="0" fontId="30" fillId="0" borderId="11" xfId="17" applyFont="1" applyFill="1" applyBorder="1" applyAlignment="1">
      <alignment horizontal="center" vertical="center"/>
    </xf>
    <xf numFmtId="0" fontId="30" fillId="0" borderId="11" xfId="17" applyFont="1" applyFill="1" applyBorder="1" applyAlignment="1">
      <alignment horizontal="left" vertical="center" wrapText="1"/>
    </xf>
    <xf numFmtId="0" fontId="30" fillId="0" borderId="11" xfId="17" applyFont="1" applyFill="1" applyBorder="1" applyAlignment="1">
      <alignment horizontal="center" vertical="center" wrapText="1"/>
    </xf>
    <xf numFmtId="164" fontId="30" fillId="0" borderId="11" xfId="1" applyNumberFormat="1" applyFont="1" applyFill="1" applyBorder="1"/>
    <xf numFmtId="164" fontId="30" fillId="0" borderId="11" xfId="1" applyNumberFormat="1" applyFont="1" applyFill="1" applyBorder="1" applyAlignment="1">
      <alignment horizontal="right"/>
    </xf>
    <xf numFmtId="0" fontId="30" fillId="0" borderId="0" xfId="17" applyFont="1" applyFill="1"/>
    <xf numFmtId="0" fontId="30" fillId="0" borderId="12" xfId="17" applyFont="1" applyFill="1" applyBorder="1" applyAlignment="1">
      <alignment horizontal="center" vertical="center"/>
    </xf>
    <xf numFmtId="0" fontId="30" fillId="0" borderId="12" xfId="17" applyFont="1" applyFill="1" applyBorder="1" applyAlignment="1">
      <alignment horizontal="left" vertical="center" wrapText="1"/>
    </xf>
    <xf numFmtId="0" fontId="32" fillId="0" borderId="12" xfId="17" applyFont="1" applyFill="1" applyBorder="1" applyAlignment="1">
      <alignment horizontal="center" vertical="center" wrapText="1"/>
    </xf>
    <xf numFmtId="43" fontId="30" fillId="0" borderId="12" xfId="1" applyFont="1" applyFill="1" applyBorder="1"/>
    <xf numFmtId="0" fontId="32" fillId="0" borderId="0" xfId="17" applyFont="1" applyFill="1"/>
    <xf numFmtId="0" fontId="30" fillId="0" borderId="15" xfId="17" applyFont="1" applyFill="1" applyBorder="1" applyAlignment="1">
      <alignment horizontal="center" vertical="center"/>
    </xf>
    <xf numFmtId="0" fontId="30" fillId="0" borderId="15" xfId="17" applyFont="1" applyFill="1" applyBorder="1" applyAlignment="1">
      <alignment horizontal="left" vertical="center" wrapText="1"/>
    </xf>
    <xf numFmtId="0" fontId="32" fillId="0" borderId="15" xfId="17" applyFont="1" applyFill="1" applyBorder="1" applyAlignment="1">
      <alignment horizontal="center" vertical="center" wrapText="1"/>
    </xf>
    <xf numFmtId="3" fontId="30" fillId="0" borderId="15" xfId="17" applyNumberFormat="1" applyFont="1" applyFill="1" applyBorder="1" applyAlignment="1"/>
    <xf numFmtId="0" fontId="30" fillId="0" borderId="16" xfId="17" applyFont="1" applyFill="1" applyBorder="1" applyAlignment="1">
      <alignment horizontal="center" vertical="center"/>
    </xf>
    <xf numFmtId="0" fontId="33" fillId="0" borderId="16" xfId="17" applyFont="1" applyFill="1" applyBorder="1" applyAlignment="1">
      <alignment horizontal="left" vertical="center" wrapText="1"/>
    </xf>
    <xf numFmtId="0" fontId="32" fillId="0" borderId="16" xfId="17" applyFont="1" applyFill="1" applyBorder="1" applyAlignment="1">
      <alignment horizontal="center" vertical="center" wrapText="1"/>
    </xf>
    <xf numFmtId="3" fontId="33" fillId="0" borderId="16" xfId="17" applyNumberFormat="1" applyFont="1" applyFill="1" applyBorder="1" applyAlignment="1"/>
    <xf numFmtId="0" fontId="30" fillId="0" borderId="17" xfId="17" applyFont="1" applyFill="1" applyBorder="1" applyAlignment="1">
      <alignment horizontal="center" vertical="center"/>
    </xf>
    <xf numFmtId="0" fontId="34" fillId="0" borderId="17" xfId="17" applyFont="1" applyFill="1" applyBorder="1" applyAlignment="1">
      <alignment horizontal="left" vertical="center" wrapText="1"/>
    </xf>
    <xf numFmtId="0" fontId="32" fillId="0" borderId="17" xfId="17" applyFont="1" applyFill="1" applyBorder="1" applyAlignment="1">
      <alignment horizontal="center" vertical="center" wrapText="1"/>
    </xf>
    <xf numFmtId="3" fontId="32" fillId="0" borderId="17" xfId="17" applyNumberFormat="1" applyFont="1" applyFill="1" applyBorder="1" applyAlignment="1">
      <alignment vertical="center" wrapText="1"/>
    </xf>
    <xf numFmtId="0" fontId="32" fillId="0" borderId="17" xfId="17" applyFont="1" applyFill="1" applyBorder="1"/>
    <xf numFmtId="0" fontId="32" fillId="0" borderId="15" xfId="17" applyFont="1" applyFill="1" applyBorder="1" applyAlignment="1">
      <alignment horizontal="center" vertical="center"/>
    </xf>
    <xf numFmtId="0" fontId="30" fillId="0" borderId="15" xfId="17" applyFont="1" applyFill="1" applyBorder="1" applyAlignment="1">
      <alignment horizontal="center" vertical="center" wrapText="1"/>
    </xf>
    <xf numFmtId="3" fontId="30" fillId="0" borderId="15" xfId="17" applyNumberFormat="1" applyFont="1" applyFill="1" applyBorder="1"/>
    <xf numFmtId="164" fontId="30" fillId="0" borderId="15" xfId="1" applyNumberFormat="1" applyFont="1" applyFill="1" applyBorder="1"/>
    <xf numFmtId="2" fontId="30" fillId="0" borderId="15" xfId="17" applyNumberFormat="1" applyFont="1" applyFill="1" applyBorder="1"/>
    <xf numFmtId="43" fontId="30" fillId="0" borderId="15" xfId="1" applyFont="1" applyFill="1" applyBorder="1"/>
    <xf numFmtId="3" fontId="32" fillId="0" borderId="15" xfId="17" applyNumberFormat="1" applyFont="1" applyFill="1" applyBorder="1"/>
    <xf numFmtId="0" fontId="32" fillId="0" borderId="15" xfId="17" applyFont="1" applyFill="1" applyBorder="1" applyAlignment="1">
      <alignment horizontal="left" vertical="center" wrapText="1"/>
    </xf>
    <xf numFmtId="3" fontId="30" fillId="0" borderId="15" xfId="17" applyNumberFormat="1" applyFont="1" applyFill="1" applyBorder="1" applyAlignment="1">
      <alignment vertical="center" wrapText="1"/>
    </xf>
    <xf numFmtId="3" fontId="32" fillId="0" borderId="15" xfId="17" applyNumberFormat="1" applyFont="1" applyFill="1" applyBorder="1" applyAlignment="1">
      <alignment vertical="center" wrapText="1"/>
    </xf>
    <xf numFmtId="164" fontId="32" fillId="0" borderId="15" xfId="1" applyNumberFormat="1" applyFont="1" applyFill="1" applyBorder="1"/>
    <xf numFmtId="3" fontId="30" fillId="0" borderId="15" xfId="17" applyNumberFormat="1" applyFont="1" applyFill="1" applyBorder="1" applyAlignment="1">
      <alignment vertical="center"/>
    </xf>
    <xf numFmtId="4" fontId="30" fillId="0" borderId="15" xfId="17" applyNumberFormat="1" applyFont="1" applyFill="1" applyBorder="1" applyAlignment="1">
      <alignment vertical="center"/>
    </xf>
    <xf numFmtId="3" fontId="32" fillId="0" borderId="15" xfId="17" applyNumberFormat="1" applyFont="1" applyFill="1" applyBorder="1" applyAlignment="1"/>
    <xf numFmtId="2" fontId="32" fillId="0" borderId="15" xfId="17" applyNumberFormat="1" applyFont="1" applyFill="1" applyBorder="1"/>
    <xf numFmtId="43" fontId="32" fillId="0" borderId="15" xfId="1" applyFont="1" applyFill="1" applyBorder="1"/>
    <xf numFmtId="0" fontId="33" fillId="0" borderId="15" xfId="17" applyFont="1" applyFill="1" applyBorder="1" applyAlignment="1">
      <alignment horizontal="center" vertical="center"/>
    </xf>
    <xf numFmtId="0" fontId="33" fillId="0" borderId="15" xfId="17" applyFont="1" applyFill="1" applyBorder="1" applyAlignment="1">
      <alignment horizontal="left" vertical="center" wrapText="1"/>
    </xf>
    <xf numFmtId="179" fontId="32" fillId="0" borderId="15" xfId="17" applyNumberFormat="1" applyFont="1" applyFill="1" applyBorder="1" applyAlignment="1">
      <alignment vertical="center" wrapText="1"/>
    </xf>
    <xf numFmtId="164" fontId="32" fillId="0" borderId="15" xfId="1" applyNumberFormat="1" applyFont="1" applyFill="1" applyBorder="1" applyAlignment="1">
      <alignment vertical="center"/>
    </xf>
    <xf numFmtId="3" fontId="32" fillId="0" borderId="15" xfId="1" applyNumberFormat="1" applyFont="1" applyFill="1" applyBorder="1" applyAlignment="1"/>
    <xf numFmtId="165" fontId="32" fillId="0" borderId="15" xfId="17" applyNumberFormat="1" applyFont="1" applyFill="1" applyBorder="1" applyAlignment="1"/>
    <xf numFmtId="164" fontId="32" fillId="0" borderId="15" xfId="17" applyNumberFormat="1" applyFont="1" applyFill="1" applyBorder="1" applyAlignment="1">
      <alignment vertical="center" wrapText="1"/>
    </xf>
    <xf numFmtId="164" fontId="32" fillId="0" borderId="15" xfId="17" applyNumberFormat="1" applyFont="1" applyFill="1" applyBorder="1" applyAlignment="1">
      <alignment vertical="center"/>
    </xf>
    <xf numFmtId="0" fontId="31" fillId="0" borderId="15" xfId="17" applyFont="1" applyFill="1" applyBorder="1" applyAlignment="1">
      <alignment horizontal="left" vertical="center" wrapText="1"/>
    </xf>
    <xf numFmtId="4" fontId="32" fillId="0" borderId="15" xfId="17" applyNumberFormat="1" applyFont="1" applyFill="1" applyBorder="1" applyAlignment="1"/>
    <xf numFmtId="0" fontId="31" fillId="0" borderId="15" xfId="17" applyFont="1" applyFill="1" applyBorder="1" applyAlignment="1">
      <alignment horizontal="center" vertical="center"/>
    </xf>
    <xf numFmtId="0" fontId="31" fillId="0" borderId="15" xfId="17" applyFont="1" applyFill="1" applyBorder="1" applyAlignment="1">
      <alignment horizontal="center" vertical="center" wrapText="1"/>
    </xf>
    <xf numFmtId="3" fontId="31" fillId="0" borderId="15" xfId="17" applyNumberFormat="1" applyFont="1" applyFill="1" applyBorder="1" applyAlignment="1"/>
    <xf numFmtId="165" fontId="31" fillId="0" borderId="15" xfId="17" applyNumberFormat="1" applyFont="1" applyFill="1" applyBorder="1" applyAlignment="1"/>
    <xf numFmtId="179" fontId="32" fillId="0" borderId="15" xfId="1" applyNumberFormat="1" applyFont="1" applyFill="1" applyBorder="1"/>
    <xf numFmtId="43" fontId="31" fillId="0" borderId="15" xfId="17" applyNumberFormat="1" applyFont="1" applyFill="1" applyBorder="1" applyAlignment="1">
      <alignment horizontal="center" vertical="center" wrapText="1"/>
    </xf>
    <xf numFmtId="37" fontId="32" fillId="0" borderId="15" xfId="1" applyNumberFormat="1" applyFont="1" applyFill="1" applyBorder="1"/>
    <xf numFmtId="179" fontId="30" fillId="0" borderId="15" xfId="1" applyNumberFormat="1" applyFont="1" applyFill="1" applyBorder="1"/>
    <xf numFmtId="179" fontId="30" fillId="0" borderId="15" xfId="17" applyNumberFormat="1" applyFont="1" applyFill="1" applyBorder="1" applyAlignment="1"/>
    <xf numFmtId="4" fontId="30" fillId="0" borderId="15" xfId="17" applyNumberFormat="1" applyFont="1" applyFill="1" applyBorder="1" applyAlignment="1"/>
    <xf numFmtId="3" fontId="30" fillId="0" borderId="15" xfId="0" applyNumberFormat="1" applyFont="1" applyFill="1" applyBorder="1" applyAlignment="1">
      <alignment horizontal="right"/>
    </xf>
    <xf numFmtId="4" fontId="31" fillId="0" borderId="15" xfId="17" applyNumberFormat="1" applyFont="1" applyFill="1" applyBorder="1" applyAlignment="1">
      <alignment horizontal="center" vertical="center" wrapText="1"/>
    </xf>
    <xf numFmtId="43" fontId="32" fillId="0" borderId="15" xfId="1" applyNumberFormat="1" applyFont="1" applyFill="1" applyBorder="1"/>
    <xf numFmtId="0" fontId="33" fillId="0" borderId="15" xfId="17" applyFont="1" applyFill="1" applyBorder="1" applyAlignment="1">
      <alignment horizontal="center" vertical="center" wrapText="1"/>
    </xf>
    <xf numFmtId="3" fontId="33" fillId="0" borderId="15" xfId="17" applyNumberFormat="1" applyFont="1" applyFill="1" applyBorder="1" applyAlignment="1"/>
    <xf numFmtId="164" fontId="32" fillId="0" borderId="11" xfId="17" applyNumberFormat="1" applyFont="1" applyFill="1" applyBorder="1" applyAlignment="1"/>
    <xf numFmtId="165" fontId="30" fillId="0" borderId="15" xfId="17" applyNumberFormat="1" applyFont="1" applyFill="1" applyBorder="1" applyAlignment="1"/>
    <xf numFmtId="0" fontId="32" fillId="0" borderId="15" xfId="17" quotePrefix="1" applyFont="1" applyFill="1" applyBorder="1" applyAlignment="1">
      <alignment horizontal="center" vertical="center"/>
    </xf>
    <xf numFmtId="165" fontId="30" fillId="0" borderId="15" xfId="0" applyNumberFormat="1" applyFont="1" applyFill="1" applyBorder="1"/>
    <xf numFmtId="3" fontId="30" fillId="0" borderId="15" xfId="0" applyNumberFormat="1" applyFont="1" applyFill="1" applyBorder="1"/>
    <xf numFmtId="179" fontId="31" fillId="0" borderId="11" xfId="17" applyNumberFormat="1" applyFont="1" applyFill="1" applyBorder="1" applyAlignment="1"/>
    <xf numFmtId="164" fontId="31" fillId="0" borderId="11" xfId="17" applyNumberFormat="1" applyFont="1" applyFill="1" applyBorder="1" applyAlignment="1"/>
    <xf numFmtId="165" fontId="33" fillId="0" borderId="15" xfId="17" applyNumberFormat="1" applyFont="1" applyFill="1" applyBorder="1" applyAlignment="1"/>
    <xf numFmtId="0" fontId="31" fillId="0" borderId="15" xfId="17" quotePrefix="1" applyFont="1" applyFill="1" applyBorder="1" applyAlignment="1">
      <alignment horizontal="center" vertical="center"/>
    </xf>
    <xf numFmtId="3" fontId="33" fillId="0" borderId="15" xfId="0" applyNumberFormat="1" applyFont="1" applyFill="1" applyBorder="1"/>
    <xf numFmtId="165" fontId="33" fillId="0" borderId="15" xfId="0" applyNumberFormat="1" applyFont="1" applyFill="1" applyBorder="1"/>
    <xf numFmtId="4" fontId="33" fillId="0" borderId="15" xfId="0" applyNumberFormat="1" applyFont="1" applyFill="1" applyBorder="1"/>
    <xf numFmtId="43" fontId="30" fillId="0" borderId="15" xfId="1" applyNumberFormat="1" applyFont="1" applyFill="1" applyBorder="1"/>
    <xf numFmtId="3" fontId="30" fillId="0" borderId="15" xfId="1" applyNumberFormat="1" applyFont="1" applyFill="1" applyBorder="1" applyAlignment="1">
      <alignment horizontal="right" wrapText="1"/>
    </xf>
    <xf numFmtId="3" fontId="30" fillId="0" borderId="15" xfId="1" applyNumberFormat="1" applyFont="1" applyFill="1" applyBorder="1" applyAlignment="1">
      <alignment vertical="center" wrapText="1"/>
    </xf>
    <xf numFmtId="164" fontId="30" fillId="0" borderId="15" xfId="1" applyNumberFormat="1" applyFont="1" applyFill="1" applyBorder="1" applyAlignment="1">
      <alignment vertical="center"/>
    </xf>
    <xf numFmtId="2" fontId="30" fillId="0" borderId="15" xfId="17" applyNumberFormat="1" applyFont="1" applyFill="1" applyBorder="1" applyAlignment="1">
      <alignment vertical="center"/>
    </xf>
    <xf numFmtId="3" fontId="31" fillId="0" borderId="15" xfId="17" applyNumberFormat="1" applyFont="1" applyFill="1" applyBorder="1" applyAlignment="1">
      <alignment vertical="center" wrapText="1"/>
    </xf>
    <xf numFmtId="165" fontId="30" fillId="0" borderId="15" xfId="1" applyNumberFormat="1" applyFont="1" applyFill="1" applyBorder="1" applyAlignment="1">
      <alignment horizontal="right" wrapText="1"/>
    </xf>
    <xf numFmtId="165" fontId="31" fillId="0" borderId="15" xfId="0" applyNumberFormat="1" applyFont="1" applyFill="1" applyBorder="1" applyAlignment="1">
      <alignment horizontal="right"/>
    </xf>
    <xf numFmtId="2" fontId="31" fillId="0" borderId="15" xfId="17" applyNumberFormat="1" applyFont="1" applyFill="1" applyBorder="1"/>
    <xf numFmtId="43" fontId="31" fillId="0" borderId="15" xfId="1" applyFont="1" applyFill="1" applyBorder="1"/>
    <xf numFmtId="165" fontId="32" fillId="0" borderId="15" xfId="1" applyNumberFormat="1" applyFont="1" applyFill="1" applyBorder="1" applyAlignment="1">
      <alignment horizontal="right" wrapText="1"/>
    </xf>
    <xf numFmtId="179" fontId="31" fillId="0" borderId="15" xfId="1" applyNumberFormat="1" applyFont="1" applyFill="1" applyBorder="1"/>
    <xf numFmtId="3" fontId="31" fillId="0" borderId="15" xfId="0" applyNumberFormat="1" applyFont="1" applyFill="1" applyBorder="1" applyAlignment="1">
      <alignment horizontal="right"/>
    </xf>
    <xf numFmtId="164" fontId="31" fillId="0" borderId="15" xfId="1" applyNumberFormat="1" applyFont="1" applyFill="1" applyBorder="1"/>
    <xf numFmtId="3" fontId="31" fillId="0" borderId="15" xfId="1" applyNumberFormat="1" applyFont="1" applyFill="1" applyBorder="1"/>
    <xf numFmtId="0" fontId="34" fillId="0" borderId="15" xfId="17" applyFont="1" applyFill="1" applyBorder="1" applyAlignment="1">
      <alignment horizontal="left" vertical="center" wrapText="1"/>
    </xf>
    <xf numFmtId="37" fontId="30" fillId="0" borderId="15" xfId="1" applyNumberFormat="1" applyFont="1" applyFill="1" applyBorder="1"/>
    <xf numFmtId="0" fontId="30" fillId="0" borderId="15" xfId="17" applyFont="1" applyFill="1" applyBorder="1" applyAlignment="1">
      <alignment horizontal="center"/>
    </xf>
    <xf numFmtId="0" fontId="30" fillId="0" borderId="15" xfId="17" applyFont="1" applyFill="1" applyBorder="1" applyAlignment="1">
      <alignment horizontal="left" wrapText="1"/>
    </xf>
    <xf numFmtId="0" fontId="30" fillId="0" borderId="15" xfId="17" applyFont="1" applyFill="1" applyBorder="1" applyAlignment="1">
      <alignment horizontal="center" wrapText="1"/>
    </xf>
    <xf numFmtId="3" fontId="30" fillId="0" borderId="15" xfId="17" applyNumberFormat="1" applyFont="1" applyFill="1" applyBorder="1" applyAlignment="1">
      <alignment wrapText="1"/>
    </xf>
    <xf numFmtId="3" fontId="30" fillId="0" borderId="15" xfId="1" applyNumberFormat="1" applyFont="1" applyFill="1" applyBorder="1" applyAlignment="1">
      <alignment horizontal="right"/>
    </xf>
    <xf numFmtId="0" fontId="32" fillId="0" borderId="15" xfId="17" applyFont="1" applyFill="1" applyBorder="1" applyAlignment="1">
      <alignment horizontal="center"/>
    </xf>
    <xf numFmtId="0" fontId="33" fillId="0" borderId="15" xfId="17" applyFont="1" applyFill="1" applyBorder="1" applyAlignment="1">
      <alignment horizontal="center" wrapText="1"/>
    </xf>
    <xf numFmtId="3" fontId="32" fillId="0" borderId="15" xfId="1" applyNumberFormat="1" applyFont="1" applyFill="1" applyBorder="1" applyAlignment="1">
      <alignment horizontal="right" wrapText="1"/>
    </xf>
    <xf numFmtId="3" fontId="32" fillId="0" borderId="15" xfId="1" applyNumberFormat="1" applyFont="1" applyFill="1" applyBorder="1" applyAlignment="1">
      <alignment horizontal="right"/>
    </xf>
    <xf numFmtId="165" fontId="32" fillId="0" borderId="15" xfId="1" applyNumberFormat="1" applyFont="1" applyFill="1" applyBorder="1" applyAlignment="1">
      <alignment horizontal="right"/>
    </xf>
    <xf numFmtId="0" fontId="32" fillId="0" borderId="15" xfId="17" applyFont="1" applyFill="1" applyBorder="1" applyAlignment="1">
      <alignment horizontal="left" wrapText="1"/>
    </xf>
    <xf numFmtId="0" fontId="32" fillId="0" borderId="15" xfId="17" applyFont="1" applyFill="1" applyBorder="1" applyAlignment="1">
      <alignment horizontal="center" wrapText="1"/>
    </xf>
    <xf numFmtId="3" fontId="32" fillId="0" borderId="15" xfId="17" applyNumberFormat="1" applyFont="1" applyFill="1" applyBorder="1" applyAlignment="1">
      <alignment horizontal="right" wrapText="1"/>
    </xf>
    <xf numFmtId="164" fontId="32" fillId="0" borderId="14" xfId="1" applyNumberFormat="1" applyFont="1" applyFill="1" applyBorder="1"/>
    <xf numFmtId="0" fontId="30" fillId="0" borderId="14" xfId="17" applyFont="1" applyFill="1" applyBorder="1" applyAlignment="1">
      <alignment horizontal="center"/>
    </xf>
    <xf numFmtId="0" fontId="30" fillId="0" borderId="14" xfId="17" applyFont="1" applyFill="1" applyBorder="1" applyAlignment="1">
      <alignment horizontal="left" wrapText="1"/>
    </xf>
    <xf numFmtId="0" fontId="30" fillId="0" borderId="14" xfId="17" applyFont="1" applyFill="1" applyBorder="1" applyAlignment="1">
      <alignment horizontal="center" wrapText="1"/>
    </xf>
    <xf numFmtId="3" fontId="30" fillId="0" borderId="14" xfId="1" applyNumberFormat="1" applyFont="1" applyFill="1" applyBorder="1" applyAlignment="1">
      <alignment horizontal="right" wrapText="1"/>
    </xf>
    <xf numFmtId="164" fontId="30" fillId="0" borderId="14" xfId="1" applyNumberFormat="1" applyFont="1" applyFill="1" applyBorder="1"/>
    <xf numFmtId="165" fontId="30" fillId="0" borderId="14" xfId="1" applyNumberFormat="1" applyFont="1" applyFill="1" applyBorder="1" applyAlignment="1">
      <alignment horizontal="right"/>
    </xf>
    <xf numFmtId="2" fontId="30" fillId="0" borderId="14" xfId="17" applyNumberFormat="1" applyFont="1" applyFill="1" applyBorder="1"/>
    <xf numFmtId="43" fontId="30" fillId="0" borderId="14" xfId="1" applyFont="1" applyFill="1" applyBorder="1"/>
    <xf numFmtId="3" fontId="32" fillId="0" borderId="14" xfId="17" applyNumberFormat="1" applyFont="1" applyFill="1" applyBorder="1"/>
    <xf numFmtId="3" fontId="30" fillId="0" borderId="14" xfId="1" applyNumberFormat="1" applyFont="1" applyFill="1" applyBorder="1" applyAlignment="1">
      <alignment horizontal="right"/>
    </xf>
    <xf numFmtId="164" fontId="30" fillId="0" borderId="15" xfId="17" applyNumberFormat="1" applyFont="1" applyFill="1" applyBorder="1" applyAlignment="1"/>
    <xf numFmtId="181" fontId="32" fillId="0" borderId="15" xfId="17" applyNumberFormat="1" applyFont="1" applyFill="1" applyBorder="1"/>
    <xf numFmtId="1" fontId="32" fillId="0" borderId="15" xfId="17" applyNumberFormat="1" applyFont="1" applyFill="1" applyBorder="1"/>
    <xf numFmtId="181" fontId="30" fillId="0" borderId="15" xfId="17" applyNumberFormat="1" applyFont="1" applyFill="1" applyBorder="1"/>
    <xf numFmtId="1" fontId="30" fillId="0" borderId="15" xfId="17" applyNumberFormat="1" applyFont="1" applyFill="1" applyBorder="1"/>
    <xf numFmtId="1" fontId="31" fillId="0" borderId="15" xfId="17" applyNumberFormat="1" applyFont="1" applyFill="1" applyBorder="1"/>
    <xf numFmtId="181" fontId="32" fillId="0" borderId="15" xfId="1" applyNumberFormat="1" applyFont="1" applyFill="1" applyBorder="1"/>
    <xf numFmtId="1" fontId="30" fillId="0" borderId="15" xfId="17" applyNumberFormat="1" applyFont="1" applyFill="1" applyBorder="1" applyAlignment="1">
      <alignment horizontal="right"/>
    </xf>
    <xf numFmtId="179" fontId="30" fillId="0" borderId="15" xfId="1" applyNumberFormat="1" applyFont="1" applyFill="1" applyBorder="1" applyAlignment="1">
      <alignment horizontal="right"/>
    </xf>
    <xf numFmtId="0" fontId="26" fillId="0" borderId="0" xfId="17" applyFont="1" applyFill="1" applyAlignment="1">
      <alignment horizontal="center"/>
    </xf>
    <xf numFmtId="0" fontId="27" fillId="0" borderId="0" xfId="17" applyFont="1" applyFill="1" applyBorder="1" applyAlignment="1">
      <alignment horizontal="center" vertical="center"/>
    </xf>
    <xf numFmtId="0" fontId="30" fillId="0" borderId="10" xfId="17" applyFont="1" applyFill="1" applyBorder="1" applyAlignment="1">
      <alignment horizontal="center" vertical="center"/>
    </xf>
    <xf numFmtId="0" fontId="30" fillId="0" borderId="10" xfId="17" applyFont="1" applyFill="1" applyBorder="1" applyAlignment="1">
      <alignment horizontal="center" vertical="center" wrapText="1"/>
    </xf>
    <xf numFmtId="0" fontId="30" fillId="0" borderId="8" xfId="17" applyFont="1" applyFill="1" applyBorder="1" applyAlignment="1">
      <alignment horizontal="center" vertical="center" wrapText="1"/>
    </xf>
    <xf numFmtId="0" fontId="30" fillId="0" borderId="18" xfId="17" applyFont="1" applyFill="1" applyBorder="1" applyAlignment="1">
      <alignment horizontal="center" vertical="center" wrapText="1"/>
    </xf>
    <xf numFmtId="0" fontId="27" fillId="0" borderId="13" xfId="17" applyFont="1" applyFill="1" applyBorder="1" applyAlignment="1">
      <alignment horizontal="center" vertical="center"/>
    </xf>
  </cellXfs>
  <cellStyles count="40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er1" xfId="7"/>
    <cellStyle name="Header2" xfId="8"/>
    <cellStyle name="Heading 1" xfId="9" builtinId="16" customBuiltin="1"/>
    <cellStyle name="Heading 2" xfId="10" builtinId="17" customBuiltin="1"/>
    <cellStyle name="Millares [0]_Well Timing" xfId="11"/>
    <cellStyle name="Millares_Well Timing" xfId="12"/>
    <cellStyle name="Moneda [0]_Well Timing" xfId="13"/>
    <cellStyle name="Moneda_Well Timing" xfId="14"/>
    <cellStyle name="n" xfId="15"/>
    <cellStyle name="Normal" xfId="0" builtinId="0"/>
    <cellStyle name="Normal - Style1" xfId="16"/>
    <cellStyle name="Normal_BC KT - XH 6 thang dau nam 2009 cho UBND huyen2" xfId="17"/>
    <cellStyle name="Total" xfId="18" builtinId="25" customBuiltin="1"/>
    <cellStyle name=" [0.00]_ Att. 1- Cover" xfId="19"/>
    <cellStyle name="_ Att. 1- Cover" xfId="20"/>
    <cellStyle name="?_ Att. 1- Cover" xfId="21"/>
    <cellStyle name="똿뗦먛귟 [0.00]_PRODUCT DETAIL Q1" xfId="22"/>
    <cellStyle name="똿뗦먛귟_PRODUCT DETAIL Q1" xfId="23"/>
    <cellStyle name="믅됞 [0.00]_PRODUCT DETAIL Q1" xfId="24"/>
    <cellStyle name="믅됞_PRODUCT DETAIL Q1" xfId="25"/>
    <cellStyle name="백분율_95" xfId="26"/>
    <cellStyle name="뷭?_BOOKSHIP" xfId="27"/>
    <cellStyle name="콤마 [0]_1202" xfId="28"/>
    <cellStyle name="콤마_1202" xfId="29"/>
    <cellStyle name="통화 [0]_1202" xfId="30"/>
    <cellStyle name="통화_1202" xfId="31"/>
    <cellStyle name="표준_(정보부문)월별인원계획" xfId="32"/>
    <cellStyle name="표준_kc-elec system check list" xfId="33"/>
    <cellStyle name="一般_99Q3647-ALL-CAS2" xfId="34"/>
    <cellStyle name="千分位[0]_Book1" xfId="35"/>
    <cellStyle name="千分位_99Q3647-ALL-CAS2" xfId="36"/>
    <cellStyle name="貨幣 [0]_Book1" xfId="37"/>
    <cellStyle name="貨幣[0]_BRE" xfId="38"/>
    <cellStyle name="貨幣_Book1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tabSelected="1" zoomScale="130" zoomScaleNormal="130" workbookViewId="0">
      <pane ySplit="5" topLeftCell="A120" activePane="bottomLeft" state="frozen"/>
      <selection pane="bottomLeft" activeCell="O123" sqref="O123"/>
    </sheetView>
  </sheetViews>
  <sheetFormatPr defaultColWidth="9.140625" defaultRowHeight="15" customHeight="1"/>
  <cols>
    <col min="1" max="1" width="4.5703125" style="17" customWidth="1"/>
    <col min="2" max="2" width="24.140625" style="18" customWidth="1"/>
    <col min="3" max="3" width="5.7109375" style="19" customWidth="1"/>
    <col min="4" max="4" width="0.140625" style="19" customWidth="1"/>
    <col min="5" max="5" width="9" style="19" customWidth="1"/>
    <col min="6" max="6" width="8.85546875" style="11" customWidth="1"/>
    <col min="7" max="7" width="8.140625" style="11" customWidth="1"/>
    <col min="8" max="8" width="7.42578125" style="11" customWidth="1"/>
    <col min="9" max="9" width="8.140625" style="11" customWidth="1"/>
    <col min="10" max="14" width="7.42578125" style="11" customWidth="1"/>
    <col min="15" max="15" width="8.5703125" style="11" customWidth="1"/>
    <col min="16" max="16" width="11.140625" style="11" customWidth="1"/>
    <col min="17" max="17" width="8.7109375" style="11" customWidth="1"/>
    <col min="18" max="16384" width="9.140625" style="11"/>
  </cols>
  <sheetData>
    <row r="1" spans="1:18" ht="20.25" customHeight="1">
      <c r="A1" s="156" t="s">
        <v>141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8" ht="16.5" customHeight="1">
      <c r="A2" s="157" t="s">
        <v>148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8" ht="18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8" ht="17.25" customHeight="1">
      <c r="A4" s="158" t="s">
        <v>4</v>
      </c>
      <c r="B4" s="159" t="s">
        <v>5</v>
      </c>
      <c r="C4" s="159" t="s">
        <v>0</v>
      </c>
      <c r="D4" s="159" t="s">
        <v>138</v>
      </c>
      <c r="E4" s="159" t="s">
        <v>149</v>
      </c>
      <c r="F4" s="160" t="s">
        <v>139</v>
      </c>
      <c r="G4" s="160" t="s">
        <v>142</v>
      </c>
      <c r="H4" s="158" t="s">
        <v>99</v>
      </c>
      <c r="I4" s="158"/>
      <c r="J4" s="158"/>
      <c r="K4" s="158"/>
      <c r="L4" s="158"/>
      <c r="M4" s="158"/>
      <c r="N4" s="158"/>
      <c r="O4" s="159" t="s">
        <v>136</v>
      </c>
      <c r="P4" s="159" t="s">
        <v>144</v>
      </c>
      <c r="Q4" s="159" t="s">
        <v>140</v>
      </c>
    </row>
    <row r="5" spans="1:18" ht="54.75" customHeight="1">
      <c r="A5" s="158"/>
      <c r="B5" s="159"/>
      <c r="C5" s="159"/>
      <c r="D5" s="159"/>
      <c r="E5" s="159"/>
      <c r="F5" s="161"/>
      <c r="G5" s="161"/>
      <c r="H5" s="26" t="s">
        <v>6</v>
      </c>
      <c r="I5" s="26" t="s">
        <v>60</v>
      </c>
      <c r="J5" s="26" t="s">
        <v>86</v>
      </c>
      <c r="K5" s="26" t="s">
        <v>87</v>
      </c>
      <c r="L5" s="27" t="s">
        <v>88</v>
      </c>
      <c r="M5" s="27" t="s">
        <v>61</v>
      </c>
      <c r="N5" s="27" t="s">
        <v>62</v>
      </c>
      <c r="O5" s="159"/>
      <c r="P5" s="159"/>
      <c r="Q5" s="159"/>
    </row>
    <row r="6" spans="1:18" ht="16.5" customHeight="1">
      <c r="A6" s="28">
        <v>1</v>
      </c>
      <c r="B6" s="28">
        <v>2</v>
      </c>
      <c r="C6" s="28">
        <v>3</v>
      </c>
      <c r="D6" s="28" t="s">
        <v>143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  <c r="Q6" s="28">
        <v>16</v>
      </c>
    </row>
    <row r="7" spans="1:18" s="12" customFormat="1" ht="14.25" hidden="1" customHeight="1">
      <c r="A7" s="29" t="s">
        <v>64</v>
      </c>
      <c r="B7" s="30" t="s">
        <v>101</v>
      </c>
      <c r="C7" s="31" t="s">
        <v>42</v>
      </c>
      <c r="D7" s="32"/>
      <c r="E7" s="32"/>
      <c r="F7" s="32"/>
      <c r="G7" s="32"/>
      <c r="H7" s="33">
        <v>2982</v>
      </c>
      <c r="I7" s="32">
        <v>5648</v>
      </c>
      <c r="J7" s="32">
        <v>2725</v>
      </c>
      <c r="K7" s="32">
        <v>7366</v>
      </c>
      <c r="L7" s="32">
        <v>4383</v>
      </c>
      <c r="M7" s="32">
        <v>5597</v>
      </c>
      <c r="N7" s="32">
        <v>2268</v>
      </c>
      <c r="O7" s="34"/>
      <c r="P7" s="34"/>
      <c r="Q7" s="34"/>
    </row>
    <row r="8" spans="1:18" s="12" customFormat="1" ht="15" hidden="1" customHeight="1">
      <c r="A8" s="29" t="s">
        <v>64</v>
      </c>
      <c r="B8" s="30" t="s">
        <v>46</v>
      </c>
      <c r="C8" s="31" t="s">
        <v>42</v>
      </c>
      <c r="D8" s="32"/>
      <c r="E8" s="32"/>
      <c r="F8" s="32"/>
      <c r="G8" s="32"/>
      <c r="H8" s="32">
        <v>2944</v>
      </c>
      <c r="I8" s="32">
        <v>5575</v>
      </c>
      <c r="J8" s="32">
        <v>2690</v>
      </c>
      <c r="K8" s="32">
        <v>7271</v>
      </c>
      <c r="L8" s="32">
        <v>4327</v>
      </c>
      <c r="M8" s="32">
        <v>5525</v>
      </c>
      <c r="N8" s="32">
        <v>2239</v>
      </c>
      <c r="O8" s="34"/>
      <c r="P8" s="34"/>
      <c r="Q8" s="34"/>
    </row>
    <row r="9" spans="1:18" ht="0.75" hidden="1" customHeight="1">
      <c r="A9" s="35" t="s">
        <v>64</v>
      </c>
      <c r="B9" s="36" t="s">
        <v>100</v>
      </c>
      <c r="C9" s="37" t="s">
        <v>102</v>
      </c>
      <c r="D9" s="38"/>
      <c r="E9" s="38"/>
      <c r="F9" s="38"/>
      <c r="G9" s="38"/>
      <c r="H9" s="38">
        <f t="shared" ref="H9:N9" si="0">(H10/H8)*1000</f>
        <v>235.17323369565219</v>
      </c>
      <c r="I9" s="38">
        <f t="shared" si="0"/>
        <v>122.04484304932735</v>
      </c>
      <c r="J9" s="38">
        <f t="shared" si="0"/>
        <v>154.90706319702602</v>
      </c>
      <c r="K9" s="38">
        <f t="shared" si="0"/>
        <v>73.8000275065328</v>
      </c>
      <c r="L9" s="38">
        <f t="shared" si="0"/>
        <v>160.80425236884676</v>
      </c>
      <c r="M9" s="38">
        <f t="shared" si="0"/>
        <v>27.824072398190044</v>
      </c>
      <c r="N9" s="38">
        <f t="shared" si="0"/>
        <v>104.5109423849933</v>
      </c>
      <c r="O9" s="39"/>
      <c r="P9" s="39"/>
      <c r="Q9" s="39"/>
    </row>
    <row r="10" spans="1:18" ht="10.5" hidden="1" customHeight="1">
      <c r="A10" s="40" t="s">
        <v>64</v>
      </c>
      <c r="B10" s="41" t="s">
        <v>89</v>
      </c>
      <c r="C10" s="42" t="s">
        <v>37</v>
      </c>
      <c r="D10" s="43">
        <f t="shared" ref="D10" si="1">D18+D38</f>
        <v>12563</v>
      </c>
      <c r="E10" s="43"/>
      <c r="F10" s="43"/>
      <c r="G10" s="43"/>
      <c r="H10" s="43">
        <f t="shared" ref="H10:N10" si="2">H18+H38</f>
        <v>692.35</v>
      </c>
      <c r="I10" s="43">
        <f t="shared" si="2"/>
        <v>680.4</v>
      </c>
      <c r="J10" s="43">
        <f t="shared" si="2"/>
        <v>416.7</v>
      </c>
      <c r="K10" s="43">
        <f t="shared" si="2"/>
        <v>536.6</v>
      </c>
      <c r="L10" s="43">
        <f t="shared" si="2"/>
        <v>695.8</v>
      </c>
      <c r="M10" s="43">
        <f t="shared" si="2"/>
        <v>153.72800000000001</v>
      </c>
      <c r="N10" s="43">
        <f t="shared" si="2"/>
        <v>234</v>
      </c>
      <c r="O10" s="39"/>
      <c r="P10" s="39"/>
      <c r="Q10" s="39"/>
    </row>
    <row r="11" spans="1:18" ht="0.75" hidden="1" customHeight="1">
      <c r="A11" s="44"/>
      <c r="B11" s="45" t="s">
        <v>77</v>
      </c>
      <c r="C11" s="46" t="s">
        <v>37</v>
      </c>
      <c r="D11" s="47">
        <f t="shared" ref="D11" si="3">D18</f>
        <v>8012</v>
      </c>
      <c r="E11" s="47"/>
      <c r="F11" s="47"/>
      <c r="G11" s="47"/>
      <c r="H11" s="47">
        <f t="shared" ref="H11:N11" si="4">H18</f>
        <v>692.35</v>
      </c>
      <c r="I11" s="47">
        <f t="shared" si="4"/>
        <v>680.4</v>
      </c>
      <c r="J11" s="47">
        <f t="shared" si="4"/>
        <v>384.3</v>
      </c>
      <c r="K11" s="47">
        <f t="shared" si="4"/>
        <v>514.6</v>
      </c>
      <c r="L11" s="47">
        <f t="shared" si="4"/>
        <v>695.8</v>
      </c>
      <c r="M11" s="47">
        <f t="shared" si="4"/>
        <v>153.72800000000001</v>
      </c>
      <c r="N11" s="47">
        <f t="shared" si="4"/>
        <v>234</v>
      </c>
      <c r="O11" s="39"/>
      <c r="P11" s="39"/>
      <c r="Q11" s="39"/>
    </row>
    <row r="12" spans="1:18" ht="15" customHeight="1">
      <c r="A12" s="48" t="s">
        <v>9</v>
      </c>
      <c r="B12" s="49" t="s">
        <v>45</v>
      </c>
      <c r="C12" s="50" t="s">
        <v>40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</row>
    <row r="13" spans="1:18" ht="17.100000000000001" customHeight="1">
      <c r="A13" s="53" t="s">
        <v>64</v>
      </c>
      <c r="B13" s="41" t="s">
        <v>137</v>
      </c>
      <c r="C13" s="54" t="s">
        <v>1</v>
      </c>
      <c r="D13" s="55">
        <v>12793</v>
      </c>
      <c r="E13" s="55">
        <v>11814</v>
      </c>
      <c r="F13" s="56">
        <f>F14+F78+F127</f>
        <v>12961.3</v>
      </c>
      <c r="G13" s="56">
        <f>G14+G78+G127</f>
        <v>12572.099999999999</v>
      </c>
      <c r="H13" s="56">
        <f>H14+H78+H127</f>
        <v>800.7</v>
      </c>
      <c r="I13" s="56">
        <f t="shared" ref="I13:N13" si="5">I14+I78+I127</f>
        <v>2149.8200000000002</v>
      </c>
      <c r="J13" s="56">
        <f t="shared" si="5"/>
        <v>2122.3000000000002</v>
      </c>
      <c r="K13" s="56">
        <f t="shared" si="5"/>
        <v>3781.7</v>
      </c>
      <c r="L13" s="56">
        <f t="shared" si="5"/>
        <v>1929.76</v>
      </c>
      <c r="M13" s="56">
        <f t="shared" si="5"/>
        <v>977.70000000000016</v>
      </c>
      <c r="N13" s="56">
        <f t="shared" si="5"/>
        <v>810.12</v>
      </c>
      <c r="O13" s="154">
        <f>G13/F13*100</f>
        <v>96.997214785553908</v>
      </c>
      <c r="P13" s="155">
        <f>G13-E13</f>
        <v>758.09999999999854</v>
      </c>
      <c r="Q13" s="55"/>
    </row>
    <row r="14" spans="1:18" ht="17.100000000000001" customHeight="1">
      <c r="A14" s="40" t="s">
        <v>10</v>
      </c>
      <c r="B14" s="41" t="s">
        <v>120</v>
      </c>
      <c r="C14" s="54" t="s">
        <v>1</v>
      </c>
      <c r="D14" s="43">
        <v>6787</v>
      </c>
      <c r="E14" s="43">
        <v>6274</v>
      </c>
      <c r="F14" s="56">
        <f>F16+F36+F50+F59+F68-1.75</f>
        <v>6658</v>
      </c>
      <c r="G14" s="56">
        <f>G16+G36+G50+G59+G68</f>
        <v>6350.4699999999993</v>
      </c>
      <c r="H14" s="56">
        <f>H16+H36+H50+H59+H68</f>
        <v>638</v>
      </c>
      <c r="I14" s="56">
        <f t="shared" ref="I14:N14" si="6">I16+I36+I50+I59+I68</f>
        <v>1239.8500000000001</v>
      </c>
      <c r="J14" s="56">
        <f t="shared" si="6"/>
        <v>1227.5</v>
      </c>
      <c r="K14" s="56">
        <f t="shared" si="6"/>
        <v>991</v>
      </c>
      <c r="L14" s="56">
        <f t="shared" si="6"/>
        <v>1306.4000000000001</v>
      </c>
      <c r="M14" s="56">
        <f t="shared" si="6"/>
        <v>421.22</v>
      </c>
      <c r="N14" s="56">
        <f t="shared" si="6"/>
        <v>526.5</v>
      </c>
      <c r="O14" s="57">
        <f>G14/F14*100</f>
        <v>95.381045358966645</v>
      </c>
      <c r="P14" s="58">
        <f t="shared" ref="P14:P77" si="7">G14-E14</f>
        <v>76.469999999999345</v>
      </c>
      <c r="Q14" s="55"/>
      <c r="R14" s="20"/>
    </row>
    <row r="15" spans="1:18" ht="17.100000000000001" customHeight="1">
      <c r="A15" s="40">
        <v>1</v>
      </c>
      <c r="B15" s="41" t="s">
        <v>58</v>
      </c>
      <c r="C15" s="42"/>
      <c r="D15" s="43"/>
      <c r="E15" s="43"/>
      <c r="F15" s="56"/>
      <c r="G15" s="56"/>
      <c r="H15" s="43"/>
      <c r="I15" s="43"/>
      <c r="J15" s="43"/>
      <c r="K15" s="43"/>
      <c r="L15" s="43"/>
      <c r="M15" s="43"/>
      <c r="N15" s="43"/>
      <c r="O15" s="57"/>
      <c r="P15" s="58"/>
      <c r="Q15" s="59"/>
    </row>
    <row r="16" spans="1:18" ht="17.100000000000001" customHeight="1">
      <c r="A16" s="53" t="s">
        <v>3</v>
      </c>
      <c r="B16" s="60" t="s">
        <v>11</v>
      </c>
      <c r="C16" s="40" t="s">
        <v>1</v>
      </c>
      <c r="D16" s="61">
        <v>1536</v>
      </c>
      <c r="E16" s="62">
        <v>1239</v>
      </c>
      <c r="F16" s="63">
        <f>F20+F24</f>
        <v>1519</v>
      </c>
      <c r="G16" s="63">
        <f>G20+G24</f>
        <v>1498.62</v>
      </c>
      <c r="H16" s="64">
        <f>H20+H24</f>
        <v>268.5</v>
      </c>
      <c r="I16" s="64">
        <f t="shared" ref="I16:N16" si="8">I20+I24</f>
        <v>266.7</v>
      </c>
      <c r="J16" s="64">
        <f t="shared" si="8"/>
        <v>258</v>
      </c>
      <c r="K16" s="64">
        <f t="shared" si="8"/>
        <v>295</v>
      </c>
      <c r="L16" s="64">
        <f t="shared" si="8"/>
        <v>240.4</v>
      </c>
      <c r="M16" s="65">
        <f t="shared" si="8"/>
        <v>54.019999999999996</v>
      </c>
      <c r="N16" s="64">
        <f t="shared" si="8"/>
        <v>116</v>
      </c>
      <c r="O16" s="57">
        <f>G16/F16*100</f>
        <v>98.658327847267941</v>
      </c>
      <c r="P16" s="58">
        <f t="shared" si="7"/>
        <v>259.61999999999989</v>
      </c>
      <c r="Q16" s="55"/>
    </row>
    <row r="17" spans="1:18" ht="17.100000000000001" customHeight="1">
      <c r="A17" s="53" t="s">
        <v>35</v>
      </c>
      <c r="B17" s="60" t="s">
        <v>12</v>
      </c>
      <c r="C17" s="42" t="s">
        <v>2</v>
      </c>
      <c r="D17" s="66">
        <v>52</v>
      </c>
      <c r="E17" s="66">
        <f>E18/E16*10</f>
        <v>26.755447941888622</v>
      </c>
      <c r="F17" s="63">
        <v>52.611586570111925</v>
      </c>
      <c r="G17" s="63">
        <f>G18/G16*10</f>
        <v>22.388450707984681</v>
      </c>
      <c r="H17" s="66">
        <f t="shared" ref="H17:N17" si="9">H18/H16*10</f>
        <v>25.785847299813781</v>
      </c>
      <c r="I17" s="66">
        <f t="shared" si="9"/>
        <v>25.511811023622045</v>
      </c>
      <c r="J17" s="66">
        <f t="shared" si="9"/>
        <v>14.895348837209303</v>
      </c>
      <c r="K17" s="66">
        <f t="shared" si="9"/>
        <v>17.44406779661017</v>
      </c>
      <c r="L17" s="66">
        <f t="shared" si="9"/>
        <v>28.943427620632278</v>
      </c>
      <c r="M17" s="66">
        <f t="shared" si="9"/>
        <v>28.457608293224737</v>
      </c>
      <c r="N17" s="66">
        <f t="shared" si="9"/>
        <v>20.172413793103448</v>
      </c>
      <c r="O17" s="67">
        <f>G17/F17*100</f>
        <v>42.554220785851228</v>
      </c>
      <c r="P17" s="68"/>
      <c r="Q17" s="59"/>
      <c r="R17" s="21"/>
    </row>
    <row r="18" spans="1:18" ht="17.100000000000001" customHeight="1">
      <c r="A18" s="53" t="s">
        <v>35</v>
      </c>
      <c r="B18" s="60" t="s">
        <v>13</v>
      </c>
      <c r="C18" s="42" t="s">
        <v>37</v>
      </c>
      <c r="D18" s="66">
        <v>8012</v>
      </c>
      <c r="E18" s="66">
        <v>3315</v>
      </c>
      <c r="F18" s="63">
        <v>7991.7000000000007</v>
      </c>
      <c r="G18" s="63">
        <f>H18+I18+J18+K18+L18+M18+N18</f>
        <v>3355.1779999999999</v>
      </c>
      <c r="H18" s="66">
        <f t="shared" ref="H18:N18" si="10">H22+H26</f>
        <v>692.35</v>
      </c>
      <c r="I18" s="66">
        <f t="shared" si="10"/>
        <v>680.4</v>
      </c>
      <c r="J18" s="66">
        <f t="shared" si="10"/>
        <v>384.3</v>
      </c>
      <c r="K18" s="66">
        <f t="shared" si="10"/>
        <v>514.6</v>
      </c>
      <c r="L18" s="66">
        <f t="shared" si="10"/>
        <v>695.8</v>
      </c>
      <c r="M18" s="66">
        <f t="shared" si="10"/>
        <v>153.72800000000001</v>
      </c>
      <c r="N18" s="66">
        <f t="shared" si="10"/>
        <v>234</v>
      </c>
      <c r="O18" s="67">
        <f>G18/F18*100</f>
        <v>41.983282655755339</v>
      </c>
      <c r="P18" s="68"/>
      <c r="Q18" s="59"/>
    </row>
    <row r="19" spans="1:18" s="12" customFormat="1" ht="17.100000000000001" customHeight="1">
      <c r="A19" s="69" t="s">
        <v>7</v>
      </c>
      <c r="B19" s="70" t="s">
        <v>14</v>
      </c>
      <c r="C19" s="70" t="s">
        <v>40</v>
      </c>
      <c r="D19" s="43"/>
      <c r="E19" s="43"/>
      <c r="F19" s="56"/>
      <c r="G19" s="56"/>
      <c r="H19" s="71"/>
      <c r="I19" s="71"/>
      <c r="J19" s="71"/>
      <c r="K19" s="71"/>
      <c r="L19" s="71"/>
      <c r="M19" s="71"/>
      <c r="N19" s="71"/>
      <c r="O19" s="57"/>
      <c r="P19" s="58"/>
      <c r="Q19" s="59"/>
    </row>
    <row r="20" spans="1:18" ht="17.100000000000001" customHeight="1">
      <c r="A20" s="53" t="s">
        <v>35</v>
      </c>
      <c r="B20" s="60" t="s">
        <v>11</v>
      </c>
      <c r="C20" s="42" t="s">
        <v>1</v>
      </c>
      <c r="D20" s="62">
        <v>523</v>
      </c>
      <c r="E20" s="62">
        <v>523</v>
      </c>
      <c r="F20" s="72">
        <v>528</v>
      </c>
      <c r="G20" s="72">
        <f>SUM(H20:N20)</f>
        <v>528.52</v>
      </c>
      <c r="H20" s="62">
        <v>113.5</v>
      </c>
      <c r="I20" s="62">
        <v>108</v>
      </c>
      <c r="J20" s="62">
        <v>63</v>
      </c>
      <c r="K20" s="62">
        <v>83</v>
      </c>
      <c r="L20" s="62">
        <v>98</v>
      </c>
      <c r="M20" s="62">
        <v>24.02</v>
      </c>
      <c r="N20" s="62">
        <v>39</v>
      </c>
      <c r="O20" s="148">
        <f>G20/F20*100</f>
        <v>100.09848484848484</v>
      </c>
      <c r="P20" s="63">
        <f>G20-E20</f>
        <v>5.5199999999999818</v>
      </c>
      <c r="Q20" s="59"/>
    </row>
    <row r="21" spans="1:18" ht="17.100000000000001" customHeight="1">
      <c r="A21" s="53" t="s">
        <v>35</v>
      </c>
      <c r="B21" s="60" t="s">
        <v>12</v>
      </c>
      <c r="C21" s="42" t="s">
        <v>2</v>
      </c>
      <c r="D21" s="73">
        <v>63</v>
      </c>
      <c r="E21" s="73">
        <v>63.37</v>
      </c>
      <c r="F21" s="63">
        <f>F22/F20*10</f>
        <v>63.482954545454547</v>
      </c>
      <c r="G21" s="63">
        <f>G22/G20*10</f>
        <v>63.48251721789147</v>
      </c>
      <c r="H21" s="74">
        <v>61</v>
      </c>
      <c r="I21" s="66">
        <v>63</v>
      </c>
      <c r="J21" s="66">
        <v>61</v>
      </c>
      <c r="K21" s="66">
        <v>62</v>
      </c>
      <c r="L21" s="66">
        <v>71</v>
      </c>
      <c r="M21" s="66">
        <v>64</v>
      </c>
      <c r="N21" s="66">
        <v>60</v>
      </c>
      <c r="O21" s="149">
        <f>G21/F21*100</f>
        <v>99.99931111025596</v>
      </c>
      <c r="P21" s="68"/>
      <c r="Q21" s="59"/>
    </row>
    <row r="22" spans="1:18" ht="17.100000000000001" customHeight="1">
      <c r="A22" s="53" t="s">
        <v>35</v>
      </c>
      <c r="B22" s="60" t="s">
        <v>13</v>
      </c>
      <c r="C22" s="42" t="s">
        <v>37</v>
      </c>
      <c r="D22" s="66">
        <v>3313</v>
      </c>
      <c r="E22" s="66">
        <v>3315</v>
      </c>
      <c r="F22" s="63">
        <v>3351.9</v>
      </c>
      <c r="G22" s="63">
        <f>H22+I22+J22+K22+L22+M22+N22</f>
        <v>3355.1779999999999</v>
      </c>
      <c r="H22" s="74">
        <f t="shared" ref="H22:I22" si="11">H21*H20/10</f>
        <v>692.35</v>
      </c>
      <c r="I22" s="66">
        <f t="shared" si="11"/>
        <v>680.4</v>
      </c>
      <c r="J22" s="66">
        <f>J21*J20/10</f>
        <v>384.3</v>
      </c>
      <c r="K22" s="66">
        <f t="shared" ref="K22:N22" si="12">K21*K20/10</f>
        <v>514.6</v>
      </c>
      <c r="L22" s="66">
        <f t="shared" si="12"/>
        <v>695.8</v>
      </c>
      <c r="M22" s="66">
        <f t="shared" si="12"/>
        <v>153.72800000000001</v>
      </c>
      <c r="N22" s="66">
        <f t="shared" si="12"/>
        <v>234</v>
      </c>
      <c r="O22" s="148">
        <f>G22/F22*100</f>
        <v>100.09779528028879</v>
      </c>
      <c r="P22" s="68"/>
      <c r="Q22" s="59"/>
    </row>
    <row r="23" spans="1:18" ht="17.100000000000001" customHeight="1">
      <c r="A23" s="69" t="s">
        <v>8</v>
      </c>
      <c r="B23" s="70" t="s">
        <v>43</v>
      </c>
      <c r="C23" s="42" t="s">
        <v>40</v>
      </c>
      <c r="D23" s="62"/>
      <c r="E23" s="62"/>
      <c r="F23" s="56"/>
      <c r="G23" s="56"/>
      <c r="H23" s="75"/>
      <c r="I23" s="76"/>
      <c r="J23" s="75"/>
      <c r="K23" s="76"/>
      <c r="L23" s="75"/>
      <c r="M23" s="76"/>
      <c r="N23" s="75"/>
      <c r="O23" s="57"/>
      <c r="P23" s="58"/>
      <c r="Q23" s="59"/>
    </row>
    <row r="24" spans="1:18" ht="17.100000000000001" customHeight="1">
      <c r="A24" s="53" t="s">
        <v>35</v>
      </c>
      <c r="B24" s="60" t="s">
        <v>11</v>
      </c>
      <c r="C24" s="53" t="s">
        <v>1</v>
      </c>
      <c r="D24" s="62">
        <v>1013</v>
      </c>
      <c r="E24" s="62">
        <v>716</v>
      </c>
      <c r="F24" s="63">
        <f>F28+F32</f>
        <v>991</v>
      </c>
      <c r="G24" s="63">
        <f>G28+G32</f>
        <v>970.09999999999991</v>
      </c>
      <c r="H24" s="63">
        <f t="shared" ref="H24:N24" si="13">H28+H32</f>
        <v>155</v>
      </c>
      <c r="I24" s="63">
        <f t="shared" si="13"/>
        <v>158.69999999999999</v>
      </c>
      <c r="J24" s="63">
        <f t="shared" si="13"/>
        <v>195</v>
      </c>
      <c r="K24" s="63">
        <f t="shared" si="13"/>
        <v>212</v>
      </c>
      <c r="L24" s="63">
        <f t="shared" si="13"/>
        <v>142.4</v>
      </c>
      <c r="M24" s="63">
        <f t="shared" si="13"/>
        <v>30</v>
      </c>
      <c r="N24" s="63">
        <f t="shared" si="13"/>
        <v>77</v>
      </c>
      <c r="O24" s="67">
        <f>G24/F24*100</f>
        <v>97.891019172552959</v>
      </c>
      <c r="P24" s="83">
        <f t="shared" si="7"/>
        <v>254.09999999999991</v>
      </c>
      <c r="Q24" s="59"/>
    </row>
    <row r="25" spans="1:18" ht="17.100000000000001" customHeight="1">
      <c r="A25" s="53" t="s">
        <v>35</v>
      </c>
      <c r="B25" s="60" t="s">
        <v>12</v>
      </c>
      <c r="C25" s="42" t="s">
        <v>2</v>
      </c>
      <c r="D25" s="66">
        <v>46</v>
      </c>
      <c r="E25" s="66">
        <v>0</v>
      </c>
      <c r="F25" s="63">
        <f>F26/F24*10</f>
        <v>46.819374369323924</v>
      </c>
      <c r="G25" s="63">
        <f>G26/G24*10</f>
        <v>0</v>
      </c>
      <c r="H25" s="66">
        <f>H26/H24*10</f>
        <v>0</v>
      </c>
      <c r="I25" s="66">
        <f t="shared" ref="I25:N25" si="14">I26/I24*10</f>
        <v>0</v>
      </c>
      <c r="J25" s="66">
        <f t="shared" si="14"/>
        <v>0</v>
      </c>
      <c r="K25" s="66">
        <f t="shared" si="14"/>
        <v>0</v>
      </c>
      <c r="L25" s="66">
        <f t="shared" si="14"/>
        <v>0</v>
      </c>
      <c r="M25" s="66">
        <f t="shared" si="14"/>
        <v>0</v>
      </c>
      <c r="N25" s="66">
        <f t="shared" si="14"/>
        <v>0</v>
      </c>
      <c r="O25" s="149">
        <f>G25/F25*100</f>
        <v>0</v>
      </c>
      <c r="P25" s="58">
        <f t="shared" si="7"/>
        <v>0</v>
      </c>
      <c r="Q25" s="59"/>
    </row>
    <row r="26" spans="1:18" ht="17.100000000000001" customHeight="1">
      <c r="A26" s="53" t="s">
        <v>35</v>
      </c>
      <c r="B26" s="60" t="s">
        <v>13</v>
      </c>
      <c r="C26" s="42" t="s">
        <v>37</v>
      </c>
      <c r="D26" s="66">
        <v>4699</v>
      </c>
      <c r="E26" s="66">
        <v>0</v>
      </c>
      <c r="F26" s="63">
        <f>F30+F34</f>
        <v>4639.8</v>
      </c>
      <c r="G26" s="63">
        <f>H26+I26+J26+K26+L26+M26+N26</f>
        <v>0</v>
      </c>
      <c r="H26" s="66">
        <f>H30+H34</f>
        <v>0</v>
      </c>
      <c r="I26" s="66">
        <f t="shared" ref="I26:N26" si="15">I30+I34</f>
        <v>0</v>
      </c>
      <c r="J26" s="66">
        <f t="shared" si="15"/>
        <v>0</v>
      </c>
      <c r="K26" s="66">
        <f t="shared" si="15"/>
        <v>0</v>
      </c>
      <c r="L26" s="66">
        <f t="shared" si="15"/>
        <v>0</v>
      </c>
      <c r="M26" s="66">
        <f t="shared" si="15"/>
        <v>0</v>
      </c>
      <c r="N26" s="66">
        <f t="shared" si="15"/>
        <v>0</v>
      </c>
      <c r="O26" s="149">
        <f>G26/F26*100</f>
        <v>0</v>
      </c>
      <c r="P26" s="58">
        <f t="shared" si="7"/>
        <v>0</v>
      </c>
      <c r="Q26" s="59"/>
    </row>
    <row r="27" spans="1:18" ht="17.100000000000001" customHeight="1">
      <c r="A27" s="53" t="s">
        <v>68</v>
      </c>
      <c r="B27" s="77" t="s">
        <v>38</v>
      </c>
      <c r="C27" s="42" t="s">
        <v>40</v>
      </c>
      <c r="D27" s="62"/>
      <c r="E27" s="62"/>
      <c r="F27" s="56"/>
      <c r="G27" s="56"/>
      <c r="H27" s="66"/>
      <c r="I27" s="66"/>
      <c r="J27" s="66"/>
      <c r="K27" s="66"/>
      <c r="L27" s="66"/>
      <c r="M27" s="66"/>
      <c r="N27" s="66"/>
      <c r="O27" s="57"/>
      <c r="P27" s="58"/>
      <c r="Q27" s="59"/>
    </row>
    <row r="28" spans="1:18" ht="17.100000000000001" customHeight="1">
      <c r="A28" s="53" t="s">
        <v>35</v>
      </c>
      <c r="B28" s="60" t="s">
        <v>11</v>
      </c>
      <c r="C28" s="42" t="s">
        <v>1</v>
      </c>
      <c r="D28" s="66">
        <v>637</v>
      </c>
      <c r="E28" s="66">
        <v>313</v>
      </c>
      <c r="F28" s="63">
        <v>639</v>
      </c>
      <c r="G28" s="63">
        <f>H28+I28+J28+K28+L28+M28+N28</f>
        <v>623.4</v>
      </c>
      <c r="H28" s="74">
        <v>119</v>
      </c>
      <c r="I28" s="74">
        <v>148</v>
      </c>
      <c r="J28" s="66">
        <v>75</v>
      </c>
      <c r="K28" s="66">
        <v>99</v>
      </c>
      <c r="L28" s="74">
        <v>120.4</v>
      </c>
      <c r="M28" s="66">
        <v>20</v>
      </c>
      <c r="N28" s="66">
        <v>42</v>
      </c>
      <c r="O28" s="148">
        <v>94.3</v>
      </c>
      <c r="P28" s="153">
        <f t="shared" si="7"/>
        <v>310.39999999999998</v>
      </c>
      <c r="Q28" s="59"/>
    </row>
    <row r="29" spans="1:18" ht="17.100000000000001" customHeight="1">
      <c r="A29" s="53" t="s">
        <v>36</v>
      </c>
      <c r="B29" s="60" t="s">
        <v>12</v>
      </c>
      <c r="C29" s="42" t="s">
        <v>2</v>
      </c>
      <c r="D29" s="66">
        <v>62</v>
      </c>
      <c r="E29" s="66">
        <v>0</v>
      </c>
      <c r="F29" s="63">
        <f>F30/F28*10</f>
        <v>61.813771517996869</v>
      </c>
      <c r="G29" s="63">
        <f>G30/G28*10</f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149">
        <f>G29/F29*100</f>
        <v>0</v>
      </c>
      <c r="P29" s="58">
        <f t="shared" si="7"/>
        <v>0</v>
      </c>
      <c r="Q29" s="59"/>
    </row>
    <row r="30" spans="1:18" ht="17.100000000000001" customHeight="1">
      <c r="A30" s="53" t="s">
        <v>35</v>
      </c>
      <c r="B30" s="60" t="s">
        <v>13</v>
      </c>
      <c r="C30" s="42" t="s">
        <v>37</v>
      </c>
      <c r="D30" s="66">
        <v>3953</v>
      </c>
      <c r="E30" s="66">
        <v>0</v>
      </c>
      <c r="F30" s="63">
        <v>3949.9</v>
      </c>
      <c r="G30" s="63">
        <f>H30+I30+J30+K30+L30+M30+N30</f>
        <v>0</v>
      </c>
      <c r="H30" s="66">
        <f>H29*H28/10</f>
        <v>0</v>
      </c>
      <c r="I30" s="66">
        <f t="shared" ref="I30:N30" si="16">I29*I28/10</f>
        <v>0</v>
      </c>
      <c r="J30" s="66">
        <f t="shared" si="16"/>
        <v>0</v>
      </c>
      <c r="K30" s="66">
        <f t="shared" si="16"/>
        <v>0</v>
      </c>
      <c r="L30" s="66">
        <f t="shared" si="16"/>
        <v>0</v>
      </c>
      <c r="M30" s="66">
        <f t="shared" si="16"/>
        <v>0</v>
      </c>
      <c r="N30" s="66">
        <f t="shared" si="16"/>
        <v>0</v>
      </c>
      <c r="O30" s="149">
        <f>G30/F30*100</f>
        <v>0</v>
      </c>
      <c r="P30" s="58">
        <f t="shared" si="7"/>
        <v>0</v>
      </c>
      <c r="Q30" s="59"/>
    </row>
    <row r="31" spans="1:18" ht="17.100000000000001" customHeight="1">
      <c r="A31" s="53" t="s">
        <v>69</v>
      </c>
      <c r="B31" s="77" t="s">
        <v>65</v>
      </c>
      <c r="C31" s="42" t="s">
        <v>40</v>
      </c>
      <c r="D31" s="62"/>
      <c r="E31" s="62"/>
      <c r="F31" s="56"/>
      <c r="G31" s="56"/>
      <c r="H31" s="66"/>
      <c r="I31" s="66"/>
      <c r="J31" s="66"/>
      <c r="K31" s="66"/>
      <c r="L31" s="66"/>
      <c r="M31" s="66"/>
      <c r="N31" s="66"/>
      <c r="O31" s="57"/>
      <c r="P31" s="58">
        <f t="shared" si="7"/>
        <v>0</v>
      </c>
      <c r="Q31" s="59"/>
    </row>
    <row r="32" spans="1:18" ht="17.100000000000001" customHeight="1">
      <c r="A32" s="53" t="s">
        <v>35</v>
      </c>
      <c r="B32" s="60" t="s">
        <v>11</v>
      </c>
      <c r="C32" s="42" t="s">
        <v>1</v>
      </c>
      <c r="D32" s="66">
        <v>376</v>
      </c>
      <c r="E32" s="66">
        <v>403</v>
      </c>
      <c r="F32" s="63">
        <v>352</v>
      </c>
      <c r="G32" s="63">
        <f>H32+I32+J32+K32+L32+M32+N32</f>
        <v>346.7</v>
      </c>
      <c r="H32" s="74">
        <v>36</v>
      </c>
      <c r="I32" s="74">
        <v>10.7</v>
      </c>
      <c r="J32" s="66">
        <v>120</v>
      </c>
      <c r="K32" s="66">
        <v>113</v>
      </c>
      <c r="L32" s="66">
        <v>22</v>
      </c>
      <c r="M32" s="66">
        <v>10</v>
      </c>
      <c r="N32" s="66">
        <v>35</v>
      </c>
      <c r="O32" s="67">
        <f>G32/F32*100</f>
        <v>98.494318181818173</v>
      </c>
      <c r="P32" s="83">
        <f t="shared" si="7"/>
        <v>-56.300000000000011</v>
      </c>
      <c r="Q32" s="59"/>
    </row>
    <row r="33" spans="1:17" ht="17.100000000000001" customHeight="1">
      <c r="A33" s="53" t="s">
        <v>36</v>
      </c>
      <c r="B33" s="60" t="s">
        <v>12</v>
      </c>
      <c r="C33" s="42" t="s">
        <v>2</v>
      </c>
      <c r="D33" s="66">
        <v>20</v>
      </c>
      <c r="E33" s="66">
        <v>0</v>
      </c>
      <c r="F33" s="63">
        <f>F34/F32*10</f>
        <v>19.59943181818182</v>
      </c>
      <c r="G33" s="63">
        <f>G34/G32*10</f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149">
        <f>G33/F33*100</f>
        <v>0</v>
      </c>
      <c r="P33" s="58">
        <f t="shared" si="7"/>
        <v>0</v>
      </c>
      <c r="Q33" s="59"/>
    </row>
    <row r="34" spans="1:17" ht="17.100000000000001" customHeight="1">
      <c r="A34" s="53" t="s">
        <v>35</v>
      </c>
      <c r="B34" s="60" t="s">
        <v>13</v>
      </c>
      <c r="C34" s="42" t="s">
        <v>37</v>
      </c>
      <c r="D34" s="66">
        <v>746</v>
      </c>
      <c r="E34" s="66">
        <v>0</v>
      </c>
      <c r="F34" s="63">
        <v>689.9</v>
      </c>
      <c r="G34" s="63">
        <f>SUM(H34:N34)</f>
        <v>0</v>
      </c>
      <c r="H34" s="66">
        <f>H33*H32/10</f>
        <v>0</v>
      </c>
      <c r="I34" s="66">
        <f t="shared" ref="I34:N34" si="17">I33*I32/10</f>
        <v>0</v>
      </c>
      <c r="J34" s="66">
        <f t="shared" si="17"/>
        <v>0</v>
      </c>
      <c r="K34" s="66">
        <f t="shared" si="17"/>
        <v>0</v>
      </c>
      <c r="L34" s="66">
        <f t="shared" si="17"/>
        <v>0</v>
      </c>
      <c r="M34" s="66">
        <f t="shared" si="17"/>
        <v>0</v>
      </c>
      <c r="N34" s="66">
        <f t="shared" si="17"/>
        <v>0</v>
      </c>
      <c r="O34" s="149">
        <f>G34/F34*100</f>
        <v>0</v>
      </c>
      <c r="P34" s="58">
        <f t="shared" si="7"/>
        <v>0</v>
      </c>
      <c r="Q34" s="59"/>
    </row>
    <row r="35" spans="1:17" ht="17.100000000000001" customHeight="1">
      <c r="A35" s="40">
        <v>2</v>
      </c>
      <c r="B35" s="41" t="s">
        <v>66</v>
      </c>
      <c r="C35" s="42" t="s">
        <v>40</v>
      </c>
      <c r="D35" s="66"/>
      <c r="E35" s="66"/>
      <c r="F35" s="56"/>
      <c r="G35" s="56"/>
      <c r="H35" s="66"/>
      <c r="I35" s="66"/>
      <c r="J35" s="66"/>
      <c r="K35" s="66"/>
      <c r="L35" s="66"/>
      <c r="M35" s="66"/>
      <c r="N35" s="66"/>
      <c r="O35" s="57"/>
      <c r="P35" s="58">
        <f t="shared" si="7"/>
        <v>0</v>
      </c>
      <c r="Q35" s="59"/>
    </row>
    <row r="36" spans="1:17" ht="17.100000000000001" customHeight="1">
      <c r="A36" s="53" t="s">
        <v>35</v>
      </c>
      <c r="B36" s="60" t="s">
        <v>11</v>
      </c>
      <c r="C36" s="42" t="s">
        <v>1</v>
      </c>
      <c r="D36" s="66">
        <v>777</v>
      </c>
      <c r="E36" s="66">
        <v>647</v>
      </c>
      <c r="F36" s="63">
        <f>F39+F43+F47</f>
        <v>783.5</v>
      </c>
      <c r="G36" s="63">
        <f>G39+G43+G47</f>
        <v>627.4</v>
      </c>
      <c r="H36" s="66">
        <f t="shared" ref="H36:N36" si="18">H39+H43+H47</f>
        <v>123.5</v>
      </c>
      <c r="I36" s="66">
        <f t="shared" si="18"/>
        <v>102</v>
      </c>
      <c r="J36" s="66">
        <f t="shared" si="18"/>
        <v>53.5</v>
      </c>
      <c r="K36" s="66">
        <f t="shared" si="18"/>
        <v>70</v>
      </c>
      <c r="L36" s="66">
        <f t="shared" si="18"/>
        <v>96</v>
      </c>
      <c r="M36" s="66">
        <f t="shared" si="18"/>
        <v>23.4</v>
      </c>
      <c r="N36" s="66">
        <f t="shared" si="18"/>
        <v>159</v>
      </c>
      <c r="O36" s="67">
        <f t="shared" ref="O36:O41" si="19">G36/F36*100</f>
        <v>80.076579451180592</v>
      </c>
      <c r="P36" s="83">
        <f t="shared" si="7"/>
        <v>-19.600000000000023</v>
      </c>
      <c r="Q36" s="59"/>
    </row>
    <row r="37" spans="1:17" ht="17.100000000000001" customHeight="1">
      <c r="A37" s="53" t="s">
        <v>36</v>
      </c>
      <c r="B37" s="60" t="s">
        <v>12</v>
      </c>
      <c r="C37" s="42" t="s">
        <v>2</v>
      </c>
      <c r="D37" s="66">
        <v>59</v>
      </c>
      <c r="E37" s="78">
        <v>0.96</v>
      </c>
      <c r="F37" s="63">
        <f>F38/F36*10</f>
        <v>58.442884492661136</v>
      </c>
      <c r="G37" s="63"/>
      <c r="H37" s="66"/>
      <c r="I37" s="66"/>
      <c r="J37" s="66"/>
      <c r="K37" s="66"/>
      <c r="L37" s="66"/>
      <c r="M37" s="66"/>
      <c r="N37" s="66"/>
      <c r="O37" s="149">
        <f t="shared" si="19"/>
        <v>0</v>
      </c>
      <c r="P37" s="68"/>
      <c r="Q37" s="59"/>
    </row>
    <row r="38" spans="1:17" ht="17.100000000000001" customHeight="1">
      <c r="A38" s="53" t="s">
        <v>35</v>
      </c>
      <c r="B38" s="60" t="s">
        <v>13</v>
      </c>
      <c r="C38" s="42" t="s">
        <v>37</v>
      </c>
      <c r="D38" s="66">
        <v>4551</v>
      </c>
      <c r="E38" s="66">
        <v>62</v>
      </c>
      <c r="F38" s="63">
        <f>F41+F45+F49</f>
        <v>4579</v>
      </c>
      <c r="G38" s="63"/>
      <c r="H38" s="66">
        <f t="shared" ref="H38:N38" si="20">H41+H45+H49</f>
        <v>0</v>
      </c>
      <c r="I38" s="66">
        <f t="shared" si="20"/>
        <v>0</v>
      </c>
      <c r="J38" s="66">
        <f t="shared" si="20"/>
        <v>32.4</v>
      </c>
      <c r="K38" s="66">
        <f t="shared" si="20"/>
        <v>22</v>
      </c>
      <c r="L38" s="66">
        <f t="shared" si="20"/>
        <v>0</v>
      </c>
      <c r="M38" s="66">
        <f t="shared" si="20"/>
        <v>0</v>
      </c>
      <c r="N38" s="66">
        <f t="shared" si="20"/>
        <v>0</v>
      </c>
      <c r="O38" s="149">
        <f t="shared" si="19"/>
        <v>0</v>
      </c>
      <c r="P38" s="68"/>
      <c r="Q38" s="59"/>
    </row>
    <row r="39" spans="1:17" s="14" customFormat="1" ht="17.100000000000001" customHeight="1">
      <c r="A39" s="79" t="s">
        <v>34</v>
      </c>
      <c r="B39" s="77" t="s">
        <v>74</v>
      </c>
      <c r="C39" s="80" t="s">
        <v>1</v>
      </c>
      <c r="D39" s="81">
        <v>12</v>
      </c>
      <c r="E39" s="66">
        <v>12</v>
      </c>
      <c r="F39" s="63">
        <v>10</v>
      </c>
      <c r="G39" s="63">
        <f>H39+I39+J39+K39+L39+M39+N39</f>
        <v>10</v>
      </c>
      <c r="H39" s="81">
        <v>0</v>
      </c>
      <c r="I39" s="81">
        <v>0</v>
      </c>
      <c r="J39" s="81">
        <v>6</v>
      </c>
      <c r="K39" s="81">
        <v>4</v>
      </c>
      <c r="L39" s="81">
        <v>0</v>
      </c>
      <c r="M39" s="82"/>
      <c r="N39" s="81">
        <v>0</v>
      </c>
      <c r="O39" s="148">
        <f t="shared" si="19"/>
        <v>100</v>
      </c>
      <c r="P39" s="63">
        <f t="shared" si="7"/>
        <v>-2</v>
      </c>
      <c r="Q39" s="59"/>
    </row>
    <row r="40" spans="1:17" ht="17.100000000000001" customHeight="1">
      <c r="A40" s="53" t="s">
        <v>3</v>
      </c>
      <c r="B40" s="60" t="s">
        <v>12</v>
      </c>
      <c r="C40" s="42" t="s">
        <v>2</v>
      </c>
      <c r="D40" s="66">
        <v>54</v>
      </c>
      <c r="E40" s="66">
        <v>54</v>
      </c>
      <c r="F40" s="63">
        <f>F41/F39*10</f>
        <v>54.399999999999991</v>
      </c>
      <c r="G40" s="63">
        <f>G41/G39*10</f>
        <v>54.399999999999991</v>
      </c>
      <c r="H40" s="66"/>
      <c r="I40" s="66"/>
      <c r="J40" s="66">
        <v>54</v>
      </c>
      <c r="K40" s="66">
        <v>55</v>
      </c>
      <c r="L40" s="66"/>
      <c r="M40" s="66"/>
      <c r="N40" s="66"/>
      <c r="O40" s="148">
        <f t="shared" si="19"/>
        <v>100</v>
      </c>
      <c r="P40" s="68"/>
      <c r="Q40" s="59"/>
    </row>
    <row r="41" spans="1:17" ht="17.100000000000001" customHeight="1">
      <c r="A41" s="53" t="s">
        <v>3</v>
      </c>
      <c r="B41" s="60" t="s">
        <v>13</v>
      </c>
      <c r="C41" s="42" t="s">
        <v>37</v>
      </c>
      <c r="D41" s="66" t="e">
        <f>#REF!+#REF!+#REF!+#REF!+#REF!+#REF!+#REF!</f>
        <v>#REF!</v>
      </c>
      <c r="E41" s="66">
        <v>62</v>
      </c>
      <c r="F41" s="63">
        <v>54.4</v>
      </c>
      <c r="G41" s="83">
        <f>SUM(H41:N41)</f>
        <v>54.4</v>
      </c>
      <c r="H41" s="66">
        <v>0</v>
      </c>
      <c r="I41" s="66">
        <v>0</v>
      </c>
      <c r="J41" s="66">
        <f>J40*J39/10</f>
        <v>32.4</v>
      </c>
      <c r="K41" s="66">
        <f>K40*K39/10</f>
        <v>22</v>
      </c>
      <c r="L41" s="66">
        <v>0</v>
      </c>
      <c r="M41" s="66">
        <f>M40*M39/10</f>
        <v>0</v>
      </c>
      <c r="N41" s="66">
        <v>0</v>
      </c>
      <c r="O41" s="148">
        <f t="shared" si="19"/>
        <v>100</v>
      </c>
      <c r="P41" s="68"/>
      <c r="Q41" s="59"/>
    </row>
    <row r="42" spans="1:17" s="14" customFormat="1" ht="17.100000000000001" customHeight="1">
      <c r="A42" s="79" t="s">
        <v>16</v>
      </c>
      <c r="B42" s="77" t="s">
        <v>47</v>
      </c>
      <c r="C42" s="80" t="s">
        <v>40</v>
      </c>
      <c r="D42" s="81"/>
      <c r="E42" s="81"/>
      <c r="F42" s="56"/>
      <c r="G42" s="56"/>
      <c r="H42" s="81"/>
      <c r="I42" s="81"/>
      <c r="J42" s="81"/>
      <c r="K42" s="81"/>
      <c r="L42" s="81"/>
      <c r="M42" s="81"/>
      <c r="N42" s="81"/>
      <c r="O42" s="57"/>
      <c r="P42" s="58"/>
      <c r="Q42" s="59"/>
    </row>
    <row r="43" spans="1:17" ht="17.100000000000001" customHeight="1">
      <c r="A43" s="53" t="s">
        <v>35</v>
      </c>
      <c r="B43" s="60" t="s">
        <v>11</v>
      </c>
      <c r="C43" s="42" t="s">
        <v>1</v>
      </c>
      <c r="D43" s="66">
        <v>625</v>
      </c>
      <c r="E43" s="66">
        <v>635</v>
      </c>
      <c r="F43" s="63">
        <v>630.5</v>
      </c>
      <c r="G43" s="63">
        <f>H43+I43+J43+K43+L43+M43+N43</f>
        <v>617.4</v>
      </c>
      <c r="H43" s="74">
        <v>123.5</v>
      </c>
      <c r="I43" s="66">
        <v>102</v>
      </c>
      <c r="J43" s="66">
        <v>47.5</v>
      </c>
      <c r="K43" s="66">
        <v>66</v>
      </c>
      <c r="L43" s="66">
        <v>96</v>
      </c>
      <c r="M43" s="74">
        <v>23.4</v>
      </c>
      <c r="N43" s="66">
        <v>159</v>
      </c>
      <c r="O43" s="67">
        <f>G43/F43*100</f>
        <v>97.922283901665338</v>
      </c>
      <c r="P43" s="83">
        <f t="shared" si="7"/>
        <v>-17.600000000000023</v>
      </c>
      <c r="Q43" s="59"/>
    </row>
    <row r="44" spans="1:17" ht="17.100000000000001" customHeight="1">
      <c r="A44" s="53" t="s">
        <v>36</v>
      </c>
      <c r="B44" s="60" t="s">
        <v>12</v>
      </c>
      <c r="C44" s="42" t="s">
        <v>2</v>
      </c>
      <c r="D44" s="66">
        <v>59</v>
      </c>
      <c r="E44" s="66">
        <v>0</v>
      </c>
      <c r="F44" s="63">
        <f>F45/F43*10</f>
        <v>58.835844567803335</v>
      </c>
      <c r="G44" s="63">
        <f>G45/G43*10</f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149">
        <f>G44/F44*100</f>
        <v>0</v>
      </c>
      <c r="P44" s="58">
        <f t="shared" si="7"/>
        <v>0</v>
      </c>
      <c r="Q44" s="59"/>
    </row>
    <row r="45" spans="1:17" ht="17.100000000000001" customHeight="1">
      <c r="A45" s="53" t="s">
        <v>35</v>
      </c>
      <c r="B45" s="60" t="s">
        <v>13</v>
      </c>
      <c r="C45" s="42" t="s">
        <v>37</v>
      </c>
      <c r="D45" s="66">
        <v>3679</v>
      </c>
      <c r="E45" s="66">
        <v>0</v>
      </c>
      <c r="F45" s="63">
        <v>3709.6000000000004</v>
      </c>
      <c r="G45" s="63">
        <f>SUM(H45:N45)</f>
        <v>0</v>
      </c>
      <c r="H45" s="74">
        <f t="shared" ref="H45:N45" si="21">H44*H43/10</f>
        <v>0</v>
      </c>
      <c r="I45" s="66">
        <f t="shared" si="21"/>
        <v>0</v>
      </c>
      <c r="J45" s="66">
        <f t="shared" si="21"/>
        <v>0</v>
      </c>
      <c r="K45" s="66">
        <f t="shared" si="21"/>
        <v>0</v>
      </c>
      <c r="L45" s="66">
        <f t="shared" si="21"/>
        <v>0</v>
      </c>
      <c r="M45" s="66">
        <f t="shared" si="21"/>
        <v>0</v>
      </c>
      <c r="N45" s="66">
        <f t="shared" si="21"/>
        <v>0</v>
      </c>
      <c r="O45" s="149">
        <f>G45/F45*100</f>
        <v>0</v>
      </c>
      <c r="P45" s="58">
        <f t="shared" si="7"/>
        <v>0</v>
      </c>
      <c r="Q45" s="59"/>
    </row>
    <row r="46" spans="1:17" s="14" customFormat="1" ht="17.100000000000001" customHeight="1">
      <c r="A46" s="79" t="s">
        <v>90</v>
      </c>
      <c r="B46" s="77" t="s">
        <v>39</v>
      </c>
      <c r="C46" s="84"/>
      <c r="D46" s="81"/>
      <c r="E46" s="81"/>
      <c r="F46" s="56"/>
      <c r="G46" s="56"/>
      <c r="H46" s="81"/>
      <c r="I46" s="81"/>
      <c r="J46" s="81"/>
      <c r="K46" s="81"/>
      <c r="L46" s="81"/>
      <c r="M46" s="81"/>
      <c r="N46" s="81"/>
      <c r="O46" s="151"/>
      <c r="P46" s="58">
        <f t="shared" si="7"/>
        <v>0</v>
      </c>
      <c r="Q46" s="59"/>
    </row>
    <row r="47" spans="1:17" ht="17.100000000000001" customHeight="1">
      <c r="A47" s="53" t="s">
        <v>35</v>
      </c>
      <c r="B47" s="60" t="s">
        <v>11</v>
      </c>
      <c r="C47" s="42" t="s">
        <v>1</v>
      </c>
      <c r="D47" s="66">
        <v>141</v>
      </c>
      <c r="E47" s="66">
        <v>0</v>
      </c>
      <c r="F47" s="63">
        <v>143</v>
      </c>
      <c r="G47" s="63">
        <f>H47+I47+J47+K47+L47+M47+N47</f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149">
        <f>G47/F47*100</f>
        <v>0</v>
      </c>
      <c r="P47" s="58">
        <f t="shared" si="7"/>
        <v>0</v>
      </c>
      <c r="Q47" s="59"/>
    </row>
    <row r="48" spans="1:17" ht="17.100000000000001" customHeight="1">
      <c r="A48" s="53" t="s">
        <v>36</v>
      </c>
      <c r="B48" s="60" t="s">
        <v>12</v>
      </c>
      <c r="C48" s="42" t="s">
        <v>2</v>
      </c>
      <c r="D48" s="66">
        <v>57</v>
      </c>
      <c r="E48" s="66">
        <v>0</v>
      </c>
      <c r="F48" s="63">
        <f>F49/F47*10</f>
        <v>56.993006993006993</v>
      </c>
      <c r="G48" s="63"/>
      <c r="H48" s="66">
        <v>0</v>
      </c>
      <c r="I48" s="66">
        <v>0</v>
      </c>
      <c r="J48" s="66">
        <v>0</v>
      </c>
      <c r="K48" s="66"/>
      <c r="L48" s="66"/>
      <c r="M48" s="66"/>
      <c r="N48" s="66"/>
      <c r="O48" s="149">
        <f>G48/F48*100</f>
        <v>0</v>
      </c>
      <c r="P48" s="58">
        <f t="shared" si="7"/>
        <v>0</v>
      </c>
      <c r="Q48" s="59"/>
    </row>
    <row r="49" spans="1:17" ht="17.100000000000001" customHeight="1">
      <c r="A49" s="53" t="s">
        <v>35</v>
      </c>
      <c r="B49" s="60" t="s">
        <v>13</v>
      </c>
      <c r="C49" s="42" t="s">
        <v>37</v>
      </c>
      <c r="D49" s="66">
        <v>810</v>
      </c>
      <c r="E49" s="66">
        <v>0</v>
      </c>
      <c r="F49" s="63">
        <v>815</v>
      </c>
      <c r="G49" s="63">
        <f>H49+I49+J49+K49+L49+M49+N49</f>
        <v>0</v>
      </c>
      <c r="H49" s="66">
        <f t="shared" ref="H49:N49" si="22">H48*H47/10</f>
        <v>0</v>
      </c>
      <c r="I49" s="66">
        <f t="shared" si="22"/>
        <v>0</v>
      </c>
      <c r="J49" s="66">
        <f t="shared" si="22"/>
        <v>0</v>
      </c>
      <c r="K49" s="66">
        <f t="shared" si="22"/>
        <v>0</v>
      </c>
      <c r="L49" s="66">
        <f t="shared" si="22"/>
        <v>0</v>
      </c>
      <c r="M49" s="66">
        <f t="shared" si="22"/>
        <v>0</v>
      </c>
      <c r="N49" s="66">
        <f t="shared" si="22"/>
        <v>0</v>
      </c>
      <c r="O49" s="149">
        <f>G49/F49*100</f>
        <v>0</v>
      </c>
      <c r="P49" s="58">
        <f t="shared" si="7"/>
        <v>0</v>
      </c>
      <c r="Q49" s="59"/>
    </row>
    <row r="50" spans="1:17" ht="17.100000000000001" customHeight="1">
      <c r="A50" s="40">
        <v>3</v>
      </c>
      <c r="B50" s="41" t="s">
        <v>70</v>
      </c>
      <c r="C50" s="54" t="s">
        <v>1</v>
      </c>
      <c r="D50" s="43">
        <v>4176</v>
      </c>
      <c r="E50" s="43">
        <v>4120</v>
      </c>
      <c r="F50" s="56">
        <f>F52+F56</f>
        <v>4051.2</v>
      </c>
      <c r="G50" s="56">
        <f>G52+G56</f>
        <v>3952.8</v>
      </c>
      <c r="H50" s="56">
        <f>H52+H56</f>
        <v>220</v>
      </c>
      <c r="I50" s="56">
        <f t="shared" ref="I50:N50" si="23">I52+I56</f>
        <v>794</v>
      </c>
      <c r="J50" s="56">
        <f t="shared" si="23"/>
        <v>892</v>
      </c>
      <c r="K50" s="56">
        <f t="shared" si="23"/>
        <v>582</v>
      </c>
      <c r="L50" s="56">
        <f t="shared" si="23"/>
        <v>928</v>
      </c>
      <c r="M50" s="56">
        <f t="shared" si="23"/>
        <v>314.8</v>
      </c>
      <c r="N50" s="56">
        <f t="shared" si="23"/>
        <v>222</v>
      </c>
      <c r="O50" s="57">
        <f>G50/F50*100</f>
        <v>97.571090047393369</v>
      </c>
      <c r="P50" s="86">
        <f t="shared" si="7"/>
        <v>-167.19999999999982</v>
      </c>
      <c r="Q50" s="55"/>
    </row>
    <row r="51" spans="1:17" ht="17.100000000000001" customHeight="1">
      <c r="A51" s="69" t="s">
        <v>91</v>
      </c>
      <c r="B51" s="70" t="s">
        <v>17</v>
      </c>
      <c r="C51" s="42" t="s">
        <v>40</v>
      </c>
      <c r="D51" s="66"/>
      <c r="E51" s="66"/>
      <c r="F51" s="56"/>
      <c r="G51" s="56"/>
      <c r="H51" s="66"/>
      <c r="I51" s="66"/>
      <c r="J51" s="66"/>
      <c r="K51" s="66"/>
      <c r="L51" s="66"/>
      <c r="M51" s="66"/>
      <c r="N51" s="66"/>
      <c r="O51" s="57"/>
      <c r="P51" s="58"/>
      <c r="Q51" s="59"/>
    </row>
    <row r="52" spans="1:17" ht="17.100000000000001" customHeight="1">
      <c r="A52" s="53" t="s">
        <v>35</v>
      </c>
      <c r="B52" s="60" t="s">
        <v>11</v>
      </c>
      <c r="C52" s="42" t="s">
        <v>1</v>
      </c>
      <c r="D52" s="66">
        <v>13</v>
      </c>
      <c r="E52" s="66">
        <v>13</v>
      </c>
      <c r="F52" s="63">
        <v>13.2</v>
      </c>
      <c r="G52" s="63">
        <f>SUM(H52:N52)</f>
        <v>6</v>
      </c>
      <c r="H52" s="66">
        <v>0</v>
      </c>
      <c r="I52" s="66">
        <v>3</v>
      </c>
      <c r="J52" s="66">
        <v>0</v>
      </c>
      <c r="K52" s="66">
        <v>0</v>
      </c>
      <c r="L52" s="66">
        <v>0</v>
      </c>
      <c r="M52" s="66">
        <v>2</v>
      </c>
      <c r="N52" s="66">
        <v>1</v>
      </c>
      <c r="O52" s="67">
        <f>G52/F52*100</f>
        <v>45.45454545454546</v>
      </c>
      <c r="P52" s="63">
        <f t="shared" si="7"/>
        <v>-7</v>
      </c>
      <c r="Q52" s="59"/>
    </row>
    <row r="53" spans="1:17" ht="17.100000000000001" customHeight="1">
      <c r="A53" s="53" t="s">
        <v>36</v>
      </c>
      <c r="B53" s="60" t="s">
        <v>12</v>
      </c>
      <c r="C53" s="42" t="s">
        <v>2</v>
      </c>
      <c r="D53" s="66">
        <v>44</v>
      </c>
      <c r="E53" s="66">
        <v>0</v>
      </c>
      <c r="F53" s="63">
        <f>F54/F52*10</f>
        <v>43.030303030303031</v>
      </c>
      <c r="G53" s="63">
        <f>G54/G52*10</f>
        <v>0</v>
      </c>
      <c r="H53" s="66">
        <v>0</v>
      </c>
      <c r="I53" s="66">
        <v>0</v>
      </c>
      <c r="J53" s="66"/>
      <c r="K53" s="66"/>
      <c r="L53" s="66">
        <v>0</v>
      </c>
      <c r="M53" s="66">
        <v>0</v>
      </c>
      <c r="N53" s="66">
        <v>0</v>
      </c>
      <c r="O53" s="149">
        <f>G53/F53*100</f>
        <v>0</v>
      </c>
      <c r="P53" s="68">
        <f t="shared" si="7"/>
        <v>0</v>
      </c>
      <c r="Q53" s="59"/>
    </row>
    <row r="54" spans="1:17" ht="17.100000000000001" customHeight="1">
      <c r="A54" s="53" t="s">
        <v>35</v>
      </c>
      <c r="B54" s="60" t="s">
        <v>13</v>
      </c>
      <c r="C54" s="42" t="s">
        <v>37</v>
      </c>
      <c r="D54" s="66">
        <v>59</v>
      </c>
      <c r="E54" s="66">
        <v>0</v>
      </c>
      <c r="F54" s="63">
        <v>56.8</v>
      </c>
      <c r="G54" s="85">
        <f>H54+I54+J54+K54+L54+M54+N54</f>
        <v>0</v>
      </c>
      <c r="H54" s="66">
        <f t="shared" ref="H54:N54" si="24">H53*H52/10</f>
        <v>0</v>
      </c>
      <c r="I54" s="66">
        <f t="shared" si="24"/>
        <v>0</v>
      </c>
      <c r="J54" s="66">
        <f t="shared" si="24"/>
        <v>0</v>
      </c>
      <c r="K54" s="66">
        <f t="shared" si="24"/>
        <v>0</v>
      </c>
      <c r="L54" s="66">
        <f t="shared" si="24"/>
        <v>0</v>
      </c>
      <c r="M54" s="66">
        <f t="shared" si="24"/>
        <v>0</v>
      </c>
      <c r="N54" s="66">
        <f t="shared" si="24"/>
        <v>0</v>
      </c>
      <c r="O54" s="149">
        <f>G54/F54*100</f>
        <v>0</v>
      </c>
      <c r="P54" s="68">
        <f t="shared" si="7"/>
        <v>0</v>
      </c>
      <c r="Q54" s="59"/>
    </row>
    <row r="55" spans="1:17" ht="17.100000000000001" customHeight="1">
      <c r="A55" s="69" t="s">
        <v>92</v>
      </c>
      <c r="B55" s="70" t="s">
        <v>18</v>
      </c>
      <c r="C55" s="42" t="s">
        <v>40</v>
      </c>
      <c r="D55" s="66"/>
      <c r="E55" s="66"/>
      <c r="F55" s="56"/>
      <c r="G55" s="56"/>
      <c r="H55" s="66"/>
      <c r="I55" s="66"/>
      <c r="J55" s="66"/>
      <c r="K55" s="66"/>
      <c r="L55" s="66"/>
      <c r="M55" s="66"/>
      <c r="N55" s="66"/>
      <c r="O55" s="57"/>
      <c r="P55" s="58"/>
      <c r="Q55" s="59"/>
    </row>
    <row r="56" spans="1:17" ht="17.100000000000001" customHeight="1">
      <c r="A56" s="53" t="s">
        <v>35</v>
      </c>
      <c r="B56" s="60" t="s">
        <v>11</v>
      </c>
      <c r="C56" s="42" t="s">
        <v>1</v>
      </c>
      <c r="D56" s="66">
        <v>4163</v>
      </c>
      <c r="E56" s="66">
        <v>4107</v>
      </c>
      <c r="F56" s="63">
        <v>4038</v>
      </c>
      <c r="G56" s="63">
        <f>H56+I56+J56+K56+L56+M56+N56</f>
        <v>3946.8</v>
      </c>
      <c r="H56" s="66">
        <v>220</v>
      </c>
      <c r="I56" s="66">
        <v>791</v>
      </c>
      <c r="J56" s="66">
        <v>892</v>
      </c>
      <c r="K56" s="66">
        <v>582</v>
      </c>
      <c r="L56" s="66">
        <v>928</v>
      </c>
      <c r="M56" s="74">
        <v>312.8</v>
      </c>
      <c r="N56" s="66">
        <v>221</v>
      </c>
      <c r="O56" s="67">
        <f>G56/F56*100</f>
        <v>97.741456166419027</v>
      </c>
      <c r="P56" s="83">
        <f t="shared" si="7"/>
        <v>-160.19999999999982</v>
      </c>
      <c r="Q56" s="55"/>
    </row>
    <row r="57" spans="1:17" ht="17.100000000000001" customHeight="1">
      <c r="A57" s="53" t="s">
        <v>35</v>
      </c>
      <c r="B57" s="60" t="s">
        <v>12</v>
      </c>
      <c r="C57" s="42" t="s">
        <v>2</v>
      </c>
      <c r="D57" s="66" t="e">
        <f>D58/D56*10</f>
        <v>#REF!</v>
      </c>
      <c r="E57" s="66">
        <v>0</v>
      </c>
      <c r="F57" s="63">
        <f>F58/F56*10</f>
        <v>74.638434868746913</v>
      </c>
      <c r="G57" s="63"/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149">
        <f>G57/F57*100</f>
        <v>0</v>
      </c>
      <c r="P57" s="58">
        <f t="shared" si="7"/>
        <v>0</v>
      </c>
      <c r="Q57" s="59"/>
    </row>
    <row r="58" spans="1:17" ht="17.100000000000001" customHeight="1">
      <c r="A58" s="53" t="s">
        <v>35</v>
      </c>
      <c r="B58" s="60" t="s">
        <v>13</v>
      </c>
      <c r="C58" s="42" t="s">
        <v>37</v>
      </c>
      <c r="D58" s="66" t="e">
        <f>#REF!+#REF!+#REF!+#REF!+#REF!+#REF!+#REF!</f>
        <v>#REF!</v>
      </c>
      <c r="E58" s="66">
        <v>0</v>
      </c>
      <c r="F58" s="63">
        <v>30139</v>
      </c>
      <c r="G58" s="63"/>
      <c r="H58" s="66">
        <f t="shared" ref="H58" si="25">H57*H56/10</f>
        <v>0</v>
      </c>
      <c r="I58" s="66">
        <v>0</v>
      </c>
      <c r="J58" s="66">
        <f t="shared" ref="J58:N58" si="26">J57*J56/10</f>
        <v>0</v>
      </c>
      <c r="K58" s="66">
        <f t="shared" si="26"/>
        <v>0</v>
      </c>
      <c r="L58" s="66">
        <f t="shared" si="26"/>
        <v>0</v>
      </c>
      <c r="M58" s="66">
        <f t="shared" si="26"/>
        <v>0</v>
      </c>
      <c r="N58" s="66">
        <f t="shared" si="26"/>
        <v>0</v>
      </c>
      <c r="O58" s="149">
        <f>G58/F58*100</f>
        <v>0</v>
      </c>
      <c r="P58" s="58">
        <f t="shared" si="7"/>
        <v>0</v>
      </c>
      <c r="Q58" s="59"/>
    </row>
    <row r="59" spans="1:17" ht="17.100000000000001" customHeight="1">
      <c r="A59" s="40">
        <v>4</v>
      </c>
      <c r="B59" s="41" t="s">
        <v>67</v>
      </c>
      <c r="C59" s="54" t="s">
        <v>1</v>
      </c>
      <c r="D59" s="43">
        <v>242</v>
      </c>
      <c r="E59" s="43">
        <v>219</v>
      </c>
      <c r="F59" s="56">
        <f>F61+F65</f>
        <v>249.6</v>
      </c>
      <c r="G59" s="86">
        <f>G61+G65</f>
        <v>213.5</v>
      </c>
      <c r="H59" s="87">
        <f t="shared" ref="H59:J59" si="27">H61+H65</f>
        <v>26</v>
      </c>
      <c r="I59" s="87">
        <f t="shared" si="27"/>
        <v>36</v>
      </c>
      <c r="J59" s="147">
        <f t="shared" si="27"/>
        <v>24</v>
      </c>
      <c r="K59" s="147">
        <f t="shared" ref="K59:N59" si="28">K61+K65</f>
        <v>42</v>
      </c>
      <c r="L59" s="147">
        <f t="shared" si="28"/>
        <v>39</v>
      </c>
      <c r="M59" s="147">
        <f t="shared" si="28"/>
        <v>17</v>
      </c>
      <c r="N59" s="87">
        <f t="shared" si="28"/>
        <v>29.5</v>
      </c>
      <c r="O59" s="57">
        <f>G59/F59*100</f>
        <v>85.536858974358978</v>
      </c>
      <c r="P59" s="86">
        <f t="shared" si="7"/>
        <v>-5.5</v>
      </c>
      <c r="Q59" s="59"/>
    </row>
    <row r="60" spans="1:17" ht="17.100000000000001" customHeight="1">
      <c r="A60" s="69" t="s">
        <v>93</v>
      </c>
      <c r="B60" s="70" t="s">
        <v>19</v>
      </c>
      <c r="C60" s="42" t="s">
        <v>40</v>
      </c>
      <c r="D60" s="66"/>
      <c r="E60" s="66"/>
      <c r="F60" s="56"/>
      <c r="G60" s="56"/>
      <c r="H60" s="66"/>
      <c r="I60" s="66"/>
      <c r="J60" s="66"/>
      <c r="K60" s="66"/>
      <c r="L60" s="66"/>
      <c r="M60" s="66"/>
      <c r="N60" s="66"/>
      <c r="O60" s="57"/>
      <c r="P60" s="58"/>
      <c r="Q60" s="59"/>
    </row>
    <row r="61" spans="1:17" ht="17.100000000000001" customHeight="1">
      <c r="A61" s="53" t="s">
        <v>35</v>
      </c>
      <c r="B61" s="60" t="s">
        <v>11</v>
      </c>
      <c r="C61" s="42" t="s">
        <v>1</v>
      </c>
      <c r="D61" s="66">
        <v>136</v>
      </c>
      <c r="E61" s="66">
        <v>129</v>
      </c>
      <c r="F61" s="63">
        <v>145</v>
      </c>
      <c r="G61" s="63">
        <f>H61+I61+J61+K61+L61+M61+N61</f>
        <v>127.5</v>
      </c>
      <c r="H61" s="74">
        <v>18</v>
      </c>
      <c r="I61" s="66">
        <v>23</v>
      </c>
      <c r="J61" s="66">
        <v>14</v>
      </c>
      <c r="K61" s="66">
        <v>23</v>
      </c>
      <c r="L61" s="66">
        <v>21</v>
      </c>
      <c r="M61" s="66">
        <v>8</v>
      </c>
      <c r="N61" s="74">
        <v>20.5</v>
      </c>
      <c r="O61" s="67">
        <f>G61/F61*100</f>
        <v>87.931034482758619</v>
      </c>
      <c r="P61" s="83">
        <f t="shared" si="7"/>
        <v>-1.5</v>
      </c>
      <c r="Q61" s="59"/>
    </row>
    <row r="62" spans="1:17" ht="17.100000000000001" customHeight="1">
      <c r="A62" s="53" t="s">
        <v>36</v>
      </c>
      <c r="B62" s="60" t="s">
        <v>12</v>
      </c>
      <c r="C62" s="42" t="s">
        <v>2</v>
      </c>
      <c r="D62" s="66">
        <v>19</v>
      </c>
      <c r="E62" s="66">
        <v>19</v>
      </c>
      <c r="F62" s="63">
        <v>17.986206896551725</v>
      </c>
      <c r="G62" s="63">
        <f>G63/G61*10</f>
        <v>19.03921568627451</v>
      </c>
      <c r="H62" s="66">
        <v>17</v>
      </c>
      <c r="I62" s="66">
        <v>21</v>
      </c>
      <c r="J62" s="66">
        <v>17</v>
      </c>
      <c r="K62" s="66">
        <v>18</v>
      </c>
      <c r="L62" s="66">
        <v>22</v>
      </c>
      <c r="M62" s="66">
        <v>22</v>
      </c>
      <c r="N62" s="66">
        <v>17</v>
      </c>
      <c r="O62" s="67">
        <f>G62/F62*100</f>
        <v>105.85453506555997</v>
      </c>
      <c r="P62" s="68"/>
      <c r="Q62" s="59"/>
    </row>
    <row r="63" spans="1:17" ht="17.100000000000001" customHeight="1">
      <c r="A63" s="53" t="s">
        <v>35</v>
      </c>
      <c r="B63" s="60" t="s">
        <v>13</v>
      </c>
      <c r="C63" s="42" t="s">
        <v>37</v>
      </c>
      <c r="D63" s="66">
        <v>264</v>
      </c>
      <c r="E63" s="66">
        <v>248</v>
      </c>
      <c r="F63" s="63">
        <v>260.8</v>
      </c>
      <c r="G63" s="63">
        <f>SUM(H63:N63)</f>
        <v>242.75</v>
      </c>
      <c r="H63" s="66">
        <f t="shared" ref="H63:N63" si="29">H62*H61/10</f>
        <v>30.6</v>
      </c>
      <c r="I63" s="66">
        <f t="shared" si="29"/>
        <v>48.3</v>
      </c>
      <c r="J63" s="66">
        <f t="shared" si="29"/>
        <v>23.8</v>
      </c>
      <c r="K63" s="66">
        <f t="shared" si="29"/>
        <v>41.4</v>
      </c>
      <c r="L63" s="66">
        <f t="shared" si="29"/>
        <v>46.2</v>
      </c>
      <c r="M63" s="66">
        <f t="shared" si="29"/>
        <v>17.600000000000001</v>
      </c>
      <c r="N63" s="66">
        <f t="shared" si="29"/>
        <v>34.85</v>
      </c>
      <c r="O63" s="67">
        <f>G63/F63*100</f>
        <v>93.078987730061343</v>
      </c>
      <c r="P63" s="68"/>
      <c r="Q63" s="59"/>
    </row>
    <row r="64" spans="1:17" ht="17.100000000000001" customHeight="1">
      <c r="A64" s="69" t="s">
        <v>94</v>
      </c>
      <c r="B64" s="70" t="s">
        <v>20</v>
      </c>
      <c r="C64" s="42" t="s">
        <v>40</v>
      </c>
      <c r="D64" s="66"/>
      <c r="E64" s="66"/>
      <c r="F64" s="56"/>
      <c r="G64" s="56"/>
      <c r="H64" s="66"/>
      <c r="I64" s="66"/>
      <c r="J64" s="66"/>
      <c r="K64" s="66"/>
      <c r="L64" s="66"/>
      <c r="M64" s="66"/>
      <c r="N64" s="66"/>
      <c r="O64" s="57"/>
      <c r="P64" s="58"/>
      <c r="Q64" s="59"/>
    </row>
    <row r="65" spans="1:19" ht="17.100000000000001" customHeight="1">
      <c r="A65" s="53" t="s">
        <v>35</v>
      </c>
      <c r="B65" s="60" t="s">
        <v>11</v>
      </c>
      <c r="C65" s="42" t="s">
        <v>1</v>
      </c>
      <c r="D65" s="66">
        <v>106</v>
      </c>
      <c r="E65" s="66">
        <v>90</v>
      </c>
      <c r="F65" s="63">
        <v>104.6</v>
      </c>
      <c r="G65" s="63">
        <f>H65+I65+J65+K65+L65+M65+N65</f>
        <v>86</v>
      </c>
      <c r="H65" s="74">
        <v>8</v>
      </c>
      <c r="I65" s="66">
        <v>13</v>
      </c>
      <c r="J65" s="66">
        <v>10</v>
      </c>
      <c r="K65" s="66">
        <v>19</v>
      </c>
      <c r="L65" s="66">
        <v>18</v>
      </c>
      <c r="M65" s="66">
        <v>9</v>
      </c>
      <c r="N65" s="66">
        <v>9</v>
      </c>
      <c r="O65" s="67">
        <f>G65/F65*100</f>
        <v>82.217973231357561</v>
      </c>
      <c r="P65" s="63">
        <f t="shared" si="7"/>
        <v>-4</v>
      </c>
      <c r="Q65" s="59"/>
    </row>
    <row r="66" spans="1:19" ht="17.100000000000001" customHeight="1">
      <c r="A66" s="53" t="s">
        <v>36</v>
      </c>
      <c r="B66" s="60" t="s">
        <v>12</v>
      </c>
      <c r="C66" s="42" t="s">
        <v>2</v>
      </c>
      <c r="D66" s="66">
        <v>15</v>
      </c>
      <c r="E66" s="66">
        <v>15</v>
      </c>
      <c r="F66" s="63">
        <v>14.938814531548761</v>
      </c>
      <c r="G66" s="63">
        <f>G67/G65*10</f>
        <v>15.36046511627907</v>
      </c>
      <c r="H66" s="78">
        <v>12</v>
      </c>
      <c r="I66" s="66">
        <v>18</v>
      </c>
      <c r="J66" s="66">
        <v>13</v>
      </c>
      <c r="K66" s="66">
        <v>15</v>
      </c>
      <c r="L66" s="66">
        <v>17</v>
      </c>
      <c r="M66" s="66">
        <v>18</v>
      </c>
      <c r="N66" s="66">
        <v>12</v>
      </c>
      <c r="O66" s="67">
        <f>G66/F66*100</f>
        <v>102.82251703332844</v>
      </c>
      <c r="P66" s="68"/>
      <c r="Q66" s="59"/>
    </row>
    <row r="67" spans="1:19" ht="17.100000000000001" customHeight="1">
      <c r="A67" s="53" t="s">
        <v>35</v>
      </c>
      <c r="B67" s="60" t="s">
        <v>13</v>
      </c>
      <c r="C67" s="42" t="s">
        <v>37</v>
      </c>
      <c r="D67" s="66">
        <v>157</v>
      </c>
      <c r="E67" s="66">
        <v>133</v>
      </c>
      <c r="F67" s="63">
        <v>156.26000000000002</v>
      </c>
      <c r="G67" s="63">
        <f>H67+I67+J67+K67+L67+M67+N67</f>
        <v>132.1</v>
      </c>
      <c r="H67" s="78">
        <f t="shared" ref="H67:N67" si="30">H66*H65/10</f>
        <v>9.6</v>
      </c>
      <c r="I67" s="66">
        <f t="shared" si="30"/>
        <v>23.4</v>
      </c>
      <c r="J67" s="66">
        <f t="shared" si="30"/>
        <v>13</v>
      </c>
      <c r="K67" s="66">
        <f t="shared" si="30"/>
        <v>28.5</v>
      </c>
      <c r="L67" s="66">
        <f t="shared" si="30"/>
        <v>30.6</v>
      </c>
      <c r="M67" s="66">
        <f t="shared" si="30"/>
        <v>16.2</v>
      </c>
      <c r="N67" s="66">
        <f t="shared" si="30"/>
        <v>10.8</v>
      </c>
      <c r="O67" s="67">
        <f>G67/F67*100</f>
        <v>84.538589530270045</v>
      </c>
      <c r="P67" s="68"/>
      <c r="Q67" s="59"/>
    </row>
    <row r="68" spans="1:19" ht="17.100000000000001" customHeight="1">
      <c r="A68" s="40">
        <v>5</v>
      </c>
      <c r="B68" s="41" t="s">
        <v>73</v>
      </c>
      <c r="C68" s="54" t="s">
        <v>1</v>
      </c>
      <c r="D68" s="43">
        <v>56</v>
      </c>
      <c r="E68" s="43">
        <v>49</v>
      </c>
      <c r="F68" s="86">
        <f>F70+F75</f>
        <v>56.45</v>
      </c>
      <c r="G68" s="86">
        <f>G70+G75</f>
        <v>58.15</v>
      </c>
      <c r="H68" s="43">
        <f t="shared" ref="H68:N68" si="31">H70+H75</f>
        <v>0</v>
      </c>
      <c r="I68" s="43">
        <f t="shared" si="31"/>
        <v>41.15</v>
      </c>
      <c r="J68" s="43">
        <f t="shared" si="31"/>
        <v>0</v>
      </c>
      <c r="K68" s="43">
        <f t="shared" si="31"/>
        <v>2</v>
      </c>
      <c r="L68" s="43">
        <f t="shared" si="31"/>
        <v>3</v>
      </c>
      <c r="M68" s="43">
        <f t="shared" si="31"/>
        <v>12</v>
      </c>
      <c r="N68" s="43">
        <f t="shared" si="31"/>
        <v>0</v>
      </c>
      <c r="O68" s="67">
        <f>G68/F68*100</f>
        <v>103.01151461470326</v>
      </c>
      <c r="P68" s="58">
        <f t="shared" si="7"/>
        <v>9.1499999999999986</v>
      </c>
      <c r="Q68" s="59"/>
    </row>
    <row r="69" spans="1:19" ht="17.100000000000001" customHeight="1">
      <c r="A69" s="69" t="s">
        <v>95</v>
      </c>
      <c r="B69" s="70" t="s">
        <v>21</v>
      </c>
      <c r="C69" s="42" t="s">
        <v>40</v>
      </c>
      <c r="D69" s="66"/>
      <c r="E69" s="66"/>
      <c r="F69" s="56"/>
      <c r="G69" s="56"/>
      <c r="H69" s="66"/>
      <c r="I69" s="66"/>
      <c r="J69" s="66"/>
      <c r="K69" s="66"/>
      <c r="L69" s="66"/>
      <c r="M69" s="66"/>
      <c r="N69" s="66"/>
      <c r="O69" s="57"/>
      <c r="P69" s="58"/>
      <c r="Q69" s="59"/>
    </row>
    <row r="70" spans="1:19" ht="17.100000000000001" customHeight="1">
      <c r="A70" s="53" t="s">
        <v>35</v>
      </c>
      <c r="B70" s="60" t="s">
        <v>11</v>
      </c>
      <c r="C70" s="42" t="s">
        <v>1</v>
      </c>
      <c r="D70" s="66">
        <v>39</v>
      </c>
      <c r="E70" s="66">
        <v>39</v>
      </c>
      <c r="F70" s="63">
        <v>39.15</v>
      </c>
      <c r="G70" s="63">
        <f>H70+I70+J70+K70+L70+M70+N70</f>
        <v>50.15</v>
      </c>
      <c r="H70" s="66">
        <v>0</v>
      </c>
      <c r="I70" s="66">
        <v>39.15</v>
      </c>
      <c r="J70" s="66">
        <v>0</v>
      </c>
      <c r="K70" s="66">
        <v>0</v>
      </c>
      <c r="L70" s="66">
        <v>0</v>
      </c>
      <c r="M70" s="66">
        <v>11</v>
      </c>
      <c r="N70" s="66">
        <v>0</v>
      </c>
      <c r="O70" s="148">
        <f>G70/F70*100</f>
        <v>128.0970625798212</v>
      </c>
      <c r="P70" s="68">
        <f t="shared" si="7"/>
        <v>11.149999999999999</v>
      </c>
      <c r="Q70" s="59"/>
    </row>
    <row r="71" spans="1:19" ht="17.100000000000001" customHeight="1">
      <c r="A71" s="53" t="s">
        <v>36</v>
      </c>
      <c r="B71" s="60" t="s">
        <v>12</v>
      </c>
      <c r="C71" s="42" t="s">
        <v>2</v>
      </c>
      <c r="D71" s="66">
        <v>0</v>
      </c>
      <c r="E71" s="66">
        <v>0</v>
      </c>
      <c r="F71" s="63">
        <v>581</v>
      </c>
      <c r="G71" s="63">
        <f>G72/G70*10</f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149">
        <f>G71/F71*100</f>
        <v>0</v>
      </c>
      <c r="P71" s="68">
        <f t="shared" si="7"/>
        <v>0</v>
      </c>
      <c r="Q71" s="59"/>
    </row>
    <row r="72" spans="1:19" ht="17.100000000000001" customHeight="1">
      <c r="A72" s="53" t="s">
        <v>35</v>
      </c>
      <c r="B72" s="60" t="s">
        <v>13</v>
      </c>
      <c r="C72" s="42" t="s">
        <v>37</v>
      </c>
      <c r="D72" s="66">
        <v>0</v>
      </c>
      <c r="E72" s="66">
        <v>0</v>
      </c>
      <c r="F72" s="63">
        <v>2274.6149999999998</v>
      </c>
      <c r="G72" s="63">
        <f>H72+I72+J72+K72+L72+M72+N72</f>
        <v>0</v>
      </c>
      <c r="H72" s="66">
        <f t="shared" ref="H72:N72" si="32">H71*H70/10</f>
        <v>0</v>
      </c>
      <c r="I72" s="66">
        <f t="shared" si="32"/>
        <v>0</v>
      </c>
      <c r="J72" s="66">
        <f t="shared" si="32"/>
        <v>0</v>
      </c>
      <c r="K72" s="66">
        <f t="shared" si="32"/>
        <v>0</v>
      </c>
      <c r="L72" s="66">
        <f t="shared" si="32"/>
        <v>0</v>
      </c>
      <c r="M72" s="66">
        <f t="shared" si="32"/>
        <v>0</v>
      </c>
      <c r="N72" s="66">
        <f t="shared" si="32"/>
        <v>0</v>
      </c>
      <c r="O72" s="149">
        <f>G72/F72*100</f>
        <v>0</v>
      </c>
      <c r="P72" s="68">
        <f t="shared" si="7"/>
        <v>0</v>
      </c>
      <c r="Q72" s="59"/>
    </row>
    <row r="73" spans="1:19" ht="17.100000000000001" customHeight="1">
      <c r="A73" s="53"/>
      <c r="B73" s="77" t="s">
        <v>72</v>
      </c>
      <c r="C73" s="42"/>
      <c r="D73" s="66">
        <v>0</v>
      </c>
      <c r="E73" s="66"/>
      <c r="F73" s="56"/>
      <c r="G73" s="56"/>
      <c r="H73" s="66">
        <v>0</v>
      </c>
      <c r="I73" s="66">
        <v>0</v>
      </c>
      <c r="J73" s="66">
        <f>J70</f>
        <v>0</v>
      </c>
      <c r="K73" s="66">
        <f>K70</f>
        <v>0</v>
      </c>
      <c r="L73" s="66">
        <v>0</v>
      </c>
      <c r="M73" s="66">
        <f>M70</f>
        <v>11</v>
      </c>
      <c r="N73" s="66">
        <f>N70-0</f>
        <v>0</v>
      </c>
      <c r="O73" s="57"/>
      <c r="P73" s="58">
        <f t="shared" si="7"/>
        <v>0</v>
      </c>
      <c r="Q73" s="59"/>
    </row>
    <row r="74" spans="1:19" ht="17.100000000000001" customHeight="1">
      <c r="A74" s="69" t="s">
        <v>96</v>
      </c>
      <c r="B74" s="70" t="s">
        <v>15</v>
      </c>
      <c r="C74" s="42" t="s">
        <v>40</v>
      </c>
      <c r="D74" s="66"/>
      <c r="E74" s="66"/>
      <c r="F74" s="56"/>
      <c r="G74" s="56"/>
      <c r="H74" s="66"/>
      <c r="I74" s="66"/>
      <c r="J74" s="66"/>
      <c r="K74" s="66"/>
      <c r="L74" s="66"/>
      <c r="M74" s="66"/>
      <c r="N74" s="66"/>
      <c r="O74" s="57"/>
      <c r="P74" s="58"/>
      <c r="Q74" s="59"/>
    </row>
    <row r="75" spans="1:19" ht="17.100000000000001" customHeight="1">
      <c r="A75" s="53" t="s">
        <v>35</v>
      </c>
      <c r="B75" s="60" t="s">
        <v>11</v>
      </c>
      <c r="C75" s="42" t="s">
        <v>1</v>
      </c>
      <c r="D75" s="66">
        <v>17</v>
      </c>
      <c r="E75" s="66">
        <v>10</v>
      </c>
      <c r="F75" s="63">
        <v>17.3</v>
      </c>
      <c r="G75" s="63">
        <f>H75+I75+J75+K75+L75+M75+N75</f>
        <v>8</v>
      </c>
      <c r="H75" s="66">
        <v>0</v>
      </c>
      <c r="I75" s="66">
        <v>2</v>
      </c>
      <c r="J75" s="66">
        <v>0</v>
      </c>
      <c r="K75" s="66">
        <v>2</v>
      </c>
      <c r="L75" s="66">
        <v>3</v>
      </c>
      <c r="M75" s="66">
        <v>1</v>
      </c>
      <c r="N75" s="66">
        <v>0</v>
      </c>
      <c r="O75" s="67">
        <f>G75/F75*100</f>
        <v>46.24277456647399</v>
      </c>
      <c r="P75" s="63">
        <f t="shared" si="7"/>
        <v>-2</v>
      </c>
      <c r="Q75" s="59"/>
    </row>
    <row r="76" spans="1:19" ht="17.100000000000001" customHeight="1">
      <c r="A76" s="53" t="s">
        <v>36</v>
      </c>
      <c r="B76" s="60" t="s">
        <v>12</v>
      </c>
      <c r="C76" s="42" t="s">
        <v>2</v>
      </c>
      <c r="D76" s="66">
        <v>13</v>
      </c>
      <c r="E76" s="66">
        <v>0</v>
      </c>
      <c r="F76" s="63">
        <v>13.204624277456647</v>
      </c>
      <c r="G76" s="63">
        <f>G77/G75*10</f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/>
      <c r="O76" s="149">
        <f>G76/F76*100</f>
        <v>0</v>
      </c>
      <c r="P76" s="68">
        <f t="shared" si="7"/>
        <v>0</v>
      </c>
      <c r="Q76" s="59"/>
    </row>
    <row r="77" spans="1:19" ht="17.100000000000001" customHeight="1">
      <c r="A77" s="53" t="s">
        <v>35</v>
      </c>
      <c r="B77" s="60" t="s">
        <v>13</v>
      </c>
      <c r="C77" s="42" t="s">
        <v>37</v>
      </c>
      <c r="D77" s="66">
        <v>23</v>
      </c>
      <c r="E77" s="66">
        <f>E76*E75/10</f>
        <v>0</v>
      </c>
      <c r="F77" s="63">
        <v>22.844000000000001</v>
      </c>
      <c r="G77" s="63">
        <f>SUM(H77:N77)</f>
        <v>0</v>
      </c>
      <c r="H77" s="66">
        <f>H76*H75/10</f>
        <v>0</v>
      </c>
      <c r="I77" s="66">
        <f>I76*I75/10</f>
        <v>0</v>
      </c>
      <c r="J77" s="66">
        <f>J76*J75/10</f>
        <v>0</v>
      </c>
      <c r="K77" s="66">
        <f t="shared" ref="K77:M77" si="33">K76*K75/10</f>
        <v>0</v>
      </c>
      <c r="L77" s="66">
        <f t="shared" si="33"/>
        <v>0</v>
      </c>
      <c r="M77" s="66">
        <f t="shared" si="33"/>
        <v>0</v>
      </c>
      <c r="N77" s="66"/>
      <c r="O77" s="149">
        <f>G77/F77*100</f>
        <v>0</v>
      </c>
      <c r="P77" s="68">
        <f t="shared" si="7"/>
        <v>0</v>
      </c>
      <c r="Q77" s="59"/>
    </row>
    <row r="78" spans="1:19" ht="17.100000000000001" customHeight="1">
      <c r="A78" s="40" t="s">
        <v>31</v>
      </c>
      <c r="B78" s="41" t="s">
        <v>123</v>
      </c>
      <c r="C78" s="54" t="s">
        <v>1</v>
      </c>
      <c r="D78" s="89">
        <v>5867</v>
      </c>
      <c r="E78" s="89">
        <v>5476</v>
      </c>
      <c r="F78" s="56">
        <f>F80+F86+F91+F96+F101</f>
        <v>6163.3</v>
      </c>
      <c r="G78" s="56">
        <f>G80+G86+G91+G96+G101</f>
        <v>6090.83</v>
      </c>
      <c r="H78" s="89">
        <f t="shared" ref="H78:N78" si="34">H80+H86+H91+H96+H101</f>
        <v>150.19999999999999</v>
      </c>
      <c r="I78" s="89">
        <f t="shared" si="34"/>
        <v>889.97</v>
      </c>
      <c r="J78" s="89">
        <f t="shared" si="34"/>
        <v>890.5</v>
      </c>
      <c r="K78" s="89">
        <f t="shared" si="34"/>
        <v>2730.7</v>
      </c>
      <c r="L78" s="89">
        <f t="shared" si="34"/>
        <v>612.06000000000006</v>
      </c>
      <c r="M78" s="89">
        <f t="shared" si="34"/>
        <v>549.78000000000009</v>
      </c>
      <c r="N78" s="89">
        <f t="shared" si="34"/>
        <v>267.62</v>
      </c>
      <c r="O78" s="57">
        <f>G78/F78*100</f>
        <v>98.824168870572578</v>
      </c>
      <c r="P78" s="58">
        <f t="shared" ref="P78:P132" si="35">G78-E78</f>
        <v>614.82999999999993</v>
      </c>
      <c r="Q78" s="55"/>
      <c r="R78" s="24"/>
      <c r="S78" s="22"/>
    </row>
    <row r="79" spans="1:19" ht="17.100000000000001" customHeight="1">
      <c r="A79" s="69">
        <v>1</v>
      </c>
      <c r="B79" s="70" t="s">
        <v>22</v>
      </c>
      <c r="C79" s="42" t="s">
        <v>40</v>
      </c>
      <c r="D79" s="66"/>
      <c r="E79" s="66"/>
      <c r="F79" s="56"/>
      <c r="G79" s="56"/>
      <c r="H79" s="66"/>
      <c r="I79" s="66"/>
      <c r="J79" s="66"/>
      <c r="K79" s="66"/>
      <c r="L79" s="66"/>
      <c r="M79" s="66"/>
      <c r="N79" s="66"/>
      <c r="O79" s="57"/>
      <c r="P79" s="58"/>
      <c r="Q79" s="59"/>
    </row>
    <row r="80" spans="1:19" ht="17.100000000000001" customHeight="1">
      <c r="A80" s="53" t="s">
        <v>35</v>
      </c>
      <c r="B80" s="60" t="s">
        <v>11</v>
      </c>
      <c r="C80" s="42" t="s">
        <v>1</v>
      </c>
      <c r="D80" s="66">
        <v>825</v>
      </c>
      <c r="E80" s="66">
        <v>814</v>
      </c>
      <c r="F80" s="63">
        <v>825.3</v>
      </c>
      <c r="G80" s="63">
        <f>H80+I80+J80+K80+L80+M80+N80</f>
        <v>832.3</v>
      </c>
      <c r="H80" s="74">
        <v>38.299999999999997</v>
      </c>
      <c r="I80" s="74">
        <v>49</v>
      </c>
      <c r="J80" s="66">
        <v>73</v>
      </c>
      <c r="K80" s="66">
        <f>59+1</f>
        <v>60</v>
      </c>
      <c r="L80" s="66">
        <f>224+9</f>
        <v>233</v>
      </c>
      <c r="M80" s="66">
        <v>263</v>
      </c>
      <c r="N80" s="66">
        <f>112.8+3.2</f>
        <v>116</v>
      </c>
      <c r="O80" s="67">
        <f>G80/F80*100</f>
        <v>100.84817642069549</v>
      </c>
      <c r="P80" s="83">
        <f t="shared" si="35"/>
        <v>18.299999999999955</v>
      </c>
      <c r="Q80" s="59"/>
    </row>
    <row r="81" spans="1:18" ht="17.100000000000001" customHeight="1">
      <c r="A81" s="53" t="s">
        <v>3</v>
      </c>
      <c r="B81" s="60" t="s">
        <v>75</v>
      </c>
      <c r="C81" s="42" t="s">
        <v>1</v>
      </c>
      <c r="D81" s="66">
        <v>513</v>
      </c>
      <c r="E81" s="66">
        <v>498</v>
      </c>
      <c r="F81" s="63">
        <v>562</v>
      </c>
      <c r="G81" s="63">
        <f>H81+I81+J81+K81+L81+M81+N81</f>
        <v>513.4</v>
      </c>
      <c r="H81" s="74">
        <v>10.5</v>
      </c>
      <c r="I81" s="74">
        <v>25</v>
      </c>
      <c r="J81" s="74">
        <v>18.899999999999999</v>
      </c>
      <c r="K81" s="66">
        <v>28</v>
      </c>
      <c r="L81" s="66">
        <v>96</v>
      </c>
      <c r="M81" s="66">
        <v>230</v>
      </c>
      <c r="N81" s="66">
        <v>105</v>
      </c>
      <c r="O81" s="67">
        <f>G81/F81*100</f>
        <v>91.35231316725978</v>
      </c>
      <c r="P81" s="83">
        <f t="shared" si="35"/>
        <v>15.399999999999977</v>
      </c>
      <c r="Q81" s="59"/>
    </row>
    <row r="82" spans="1:18" ht="17.100000000000001" customHeight="1">
      <c r="A82" s="53" t="s">
        <v>36</v>
      </c>
      <c r="B82" s="60" t="s">
        <v>12</v>
      </c>
      <c r="C82" s="42" t="s">
        <v>2</v>
      </c>
      <c r="D82" s="66">
        <v>10</v>
      </c>
      <c r="E82" s="66">
        <v>0</v>
      </c>
      <c r="F82" s="63">
        <f>F83/F81*10</f>
        <v>9.795373665480426</v>
      </c>
      <c r="G82" s="63"/>
      <c r="H82" s="66"/>
      <c r="I82" s="66"/>
      <c r="J82" s="66"/>
      <c r="K82" s="66"/>
      <c r="L82" s="66"/>
      <c r="M82" s="66"/>
      <c r="N82" s="66"/>
      <c r="O82" s="149">
        <f>G82/F82*100</f>
        <v>0</v>
      </c>
      <c r="P82" s="58">
        <f t="shared" si="35"/>
        <v>0</v>
      </c>
      <c r="Q82" s="59"/>
    </row>
    <row r="83" spans="1:18" ht="17.100000000000001" customHeight="1">
      <c r="A83" s="53" t="s">
        <v>35</v>
      </c>
      <c r="B83" s="60" t="s">
        <v>13</v>
      </c>
      <c r="C83" s="42" t="s">
        <v>37</v>
      </c>
      <c r="D83" s="66">
        <v>509</v>
      </c>
      <c r="E83" s="66">
        <v>0</v>
      </c>
      <c r="F83" s="63">
        <v>550.5</v>
      </c>
      <c r="G83" s="63"/>
      <c r="H83" s="66">
        <f t="shared" ref="H83:I83" si="36">H82*H81/10</f>
        <v>0</v>
      </c>
      <c r="I83" s="66">
        <f t="shared" si="36"/>
        <v>0</v>
      </c>
      <c r="J83" s="66">
        <v>0</v>
      </c>
      <c r="K83" s="66">
        <f>K82*K81/10</f>
        <v>0</v>
      </c>
      <c r="L83" s="66">
        <f t="shared" ref="L83:N83" si="37">L82*L81/10</f>
        <v>0</v>
      </c>
      <c r="M83" s="66">
        <f t="shared" si="37"/>
        <v>0</v>
      </c>
      <c r="N83" s="66">
        <f t="shared" si="37"/>
        <v>0</v>
      </c>
      <c r="O83" s="149">
        <f>G83/F83*100</f>
        <v>0</v>
      </c>
      <c r="P83" s="58">
        <f t="shared" si="35"/>
        <v>0</v>
      </c>
      <c r="Q83" s="59"/>
    </row>
    <row r="84" spans="1:18" s="14" customFormat="1" ht="17.100000000000001" customHeight="1">
      <c r="A84" s="79" t="s">
        <v>3</v>
      </c>
      <c r="B84" s="77" t="s">
        <v>83</v>
      </c>
      <c r="C84" s="90" t="s">
        <v>1</v>
      </c>
      <c r="D84" s="81">
        <v>17</v>
      </c>
      <c r="E84" s="81"/>
      <c r="F84" s="56"/>
      <c r="G84" s="56"/>
      <c r="H84" s="81"/>
      <c r="I84" s="81"/>
      <c r="J84" s="81"/>
      <c r="K84" s="81"/>
      <c r="L84" s="81"/>
      <c r="M84" s="81">
        <v>7</v>
      </c>
      <c r="N84" s="81"/>
      <c r="O84" s="57"/>
      <c r="P84" s="58">
        <f t="shared" si="35"/>
        <v>0</v>
      </c>
      <c r="Q84" s="59"/>
    </row>
    <row r="85" spans="1:18" ht="17.100000000000001" customHeight="1">
      <c r="A85" s="69">
        <v>2</v>
      </c>
      <c r="B85" s="70" t="s">
        <v>23</v>
      </c>
      <c r="C85" s="42" t="s">
        <v>40</v>
      </c>
      <c r="D85" s="66"/>
      <c r="E85" s="66"/>
      <c r="F85" s="56"/>
      <c r="G85" s="56"/>
      <c r="H85" s="66"/>
      <c r="I85" s="66"/>
      <c r="J85" s="66"/>
      <c r="K85" s="66"/>
      <c r="L85" s="66"/>
      <c r="M85" s="66"/>
      <c r="N85" s="66"/>
      <c r="O85" s="57"/>
      <c r="P85" s="58"/>
      <c r="Q85" s="59"/>
    </row>
    <row r="86" spans="1:18" ht="17.100000000000001" customHeight="1">
      <c r="A86" s="53" t="s">
        <v>35</v>
      </c>
      <c r="B86" s="60" t="s">
        <v>11</v>
      </c>
      <c r="C86" s="42" t="s">
        <v>1</v>
      </c>
      <c r="D86" s="66">
        <v>62</v>
      </c>
      <c r="E86" s="74">
        <v>62</v>
      </c>
      <c r="F86" s="83">
        <v>62.36</v>
      </c>
      <c r="G86" s="83">
        <f>H86+I86+J86+K86+L86+M86+N86</f>
        <v>62.36</v>
      </c>
      <c r="H86" s="74">
        <v>2</v>
      </c>
      <c r="I86" s="74">
        <v>3.2</v>
      </c>
      <c r="J86" s="66">
        <f>0+J89</f>
        <v>0</v>
      </c>
      <c r="K86" s="74">
        <v>10.6</v>
      </c>
      <c r="L86" s="74">
        <v>21.36</v>
      </c>
      <c r="M86" s="74">
        <v>21.7</v>
      </c>
      <c r="N86" s="74">
        <v>3.5</v>
      </c>
      <c r="O86" s="149">
        <f>G86/F86*100</f>
        <v>100</v>
      </c>
      <c r="P86" s="91">
        <f t="shared" si="35"/>
        <v>0.35999999999999943</v>
      </c>
      <c r="Q86" s="59"/>
      <c r="R86" s="23"/>
    </row>
    <row r="87" spans="1:18" ht="17.100000000000001" customHeight="1">
      <c r="A87" s="53" t="s">
        <v>36</v>
      </c>
      <c r="B87" s="60" t="s">
        <v>12</v>
      </c>
      <c r="C87" s="42" t="s">
        <v>2</v>
      </c>
      <c r="D87" s="66">
        <v>15</v>
      </c>
      <c r="E87" s="66">
        <v>15</v>
      </c>
      <c r="F87" s="63">
        <f>F88/F86*10</f>
        <v>15.571840923669019</v>
      </c>
      <c r="G87" s="63">
        <f>G88/G86*10</f>
        <v>15.571840923669019</v>
      </c>
      <c r="H87" s="66">
        <v>15</v>
      </c>
      <c r="I87" s="66">
        <v>16</v>
      </c>
      <c r="J87" s="66">
        <v>0</v>
      </c>
      <c r="K87" s="66">
        <v>14</v>
      </c>
      <c r="L87" s="66">
        <v>16</v>
      </c>
      <c r="M87" s="66">
        <v>16</v>
      </c>
      <c r="N87" s="66">
        <v>15</v>
      </c>
      <c r="O87" s="149">
        <f>G87/F87*100</f>
        <v>100</v>
      </c>
      <c r="P87" s="68">
        <f t="shared" si="35"/>
        <v>0.57184092366901851</v>
      </c>
      <c r="Q87" s="59"/>
    </row>
    <row r="88" spans="1:18" ht="17.100000000000001" customHeight="1">
      <c r="A88" s="53" t="s">
        <v>35</v>
      </c>
      <c r="B88" s="60" t="s">
        <v>13</v>
      </c>
      <c r="C88" s="42" t="s">
        <v>37</v>
      </c>
      <c r="D88" s="66">
        <v>97</v>
      </c>
      <c r="E88" s="66">
        <v>97</v>
      </c>
      <c r="F88" s="63">
        <v>97.105999999999995</v>
      </c>
      <c r="G88" s="63">
        <f>H88+I88+J88+K88+L88+M88+N88</f>
        <v>97.105999999999995</v>
      </c>
      <c r="H88" s="66">
        <f t="shared" ref="H88:N88" si="38">H87*H86/10</f>
        <v>3</v>
      </c>
      <c r="I88" s="66">
        <f t="shared" si="38"/>
        <v>5.12</v>
      </c>
      <c r="J88" s="66">
        <f t="shared" si="38"/>
        <v>0</v>
      </c>
      <c r="K88" s="66">
        <f t="shared" si="38"/>
        <v>14.84</v>
      </c>
      <c r="L88" s="66">
        <f t="shared" si="38"/>
        <v>34.176000000000002</v>
      </c>
      <c r="M88" s="66">
        <f t="shared" si="38"/>
        <v>34.72</v>
      </c>
      <c r="N88" s="66">
        <f t="shared" si="38"/>
        <v>5.25</v>
      </c>
      <c r="O88" s="149">
        <f>G88/F88*100</f>
        <v>100</v>
      </c>
      <c r="P88" s="68">
        <f t="shared" si="35"/>
        <v>0.10599999999999454</v>
      </c>
      <c r="Q88" s="59"/>
    </row>
    <row r="89" spans="1:18" ht="17.100000000000001" customHeight="1">
      <c r="A89" s="53"/>
      <c r="B89" s="77" t="s">
        <v>72</v>
      </c>
      <c r="C89" s="42" t="s">
        <v>1</v>
      </c>
      <c r="D89" s="74">
        <v>1</v>
      </c>
      <c r="E89" s="74">
        <v>2</v>
      </c>
      <c r="F89" s="56"/>
      <c r="G89" s="56"/>
      <c r="H89" s="74"/>
      <c r="I89" s="74"/>
      <c r="J89" s="74"/>
      <c r="K89" s="74"/>
      <c r="L89" s="74"/>
      <c r="M89" s="74"/>
      <c r="N89" s="74"/>
      <c r="O89" s="57"/>
      <c r="P89" s="58"/>
      <c r="Q89" s="59"/>
    </row>
    <row r="90" spans="1:18" ht="17.100000000000001" customHeight="1">
      <c r="A90" s="69">
        <v>3</v>
      </c>
      <c r="B90" s="70" t="s">
        <v>24</v>
      </c>
      <c r="C90" s="42" t="s">
        <v>40</v>
      </c>
      <c r="D90" s="66"/>
      <c r="E90" s="66"/>
      <c r="F90" s="56"/>
      <c r="G90" s="56"/>
      <c r="H90" s="66"/>
      <c r="I90" s="66"/>
      <c r="J90" s="66"/>
      <c r="K90" s="66"/>
      <c r="L90" s="66"/>
      <c r="M90" s="66"/>
      <c r="N90" s="66"/>
      <c r="O90" s="57"/>
      <c r="P90" s="58"/>
      <c r="Q90" s="59"/>
    </row>
    <row r="91" spans="1:18" ht="17.100000000000001" customHeight="1">
      <c r="A91" s="53" t="s">
        <v>35</v>
      </c>
      <c r="B91" s="60" t="s">
        <v>11</v>
      </c>
      <c r="C91" s="42" t="s">
        <v>1</v>
      </c>
      <c r="D91" s="66">
        <v>3605</v>
      </c>
      <c r="E91" s="66">
        <v>3602</v>
      </c>
      <c r="F91" s="63">
        <v>3605.1</v>
      </c>
      <c r="G91" s="63">
        <f>H91+I91+J91+K91+L91+M91+N91</f>
        <v>3605.1</v>
      </c>
      <c r="H91" s="66">
        <v>5</v>
      </c>
      <c r="I91" s="66">
        <v>651</v>
      </c>
      <c r="J91" s="66">
        <v>105</v>
      </c>
      <c r="K91" s="66">
        <f>2477.1+6</f>
        <v>2483.1</v>
      </c>
      <c r="L91" s="66">
        <v>209</v>
      </c>
      <c r="M91" s="66">
        <v>147.80000000000001</v>
      </c>
      <c r="N91" s="74">
        <v>4.2</v>
      </c>
      <c r="O91" s="149">
        <f t="shared" ref="O91:O104" si="39">G91/F91*100</f>
        <v>100</v>
      </c>
      <c r="P91" s="83">
        <f t="shared" si="35"/>
        <v>3.0999999999999091</v>
      </c>
      <c r="Q91" s="59"/>
      <c r="R91" s="22"/>
    </row>
    <row r="92" spans="1:18" ht="17.100000000000001" customHeight="1">
      <c r="A92" s="53" t="s">
        <v>35</v>
      </c>
      <c r="B92" s="60" t="s">
        <v>129</v>
      </c>
      <c r="C92" s="42" t="s">
        <v>1</v>
      </c>
      <c r="D92" s="66">
        <v>1799</v>
      </c>
      <c r="E92" s="66">
        <v>1799</v>
      </c>
      <c r="F92" s="63">
        <v>1799.1</v>
      </c>
      <c r="G92" s="63">
        <f>H92+I92+J92+K92+L92+M92+N92</f>
        <v>1799.1</v>
      </c>
      <c r="H92" s="66">
        <v>0</v>
      </c>
      <c r="I92" s="66">
        <v>205</v>
      </c>
      <c r="J92" s="66">
        <v>0</v>
      </c>
      <c r="K92" s="66">
        <v>1594.1</v>
      </c>
      <c r="L92" s="66">
        <v>0</v>
      </c>
      <c r="M92" s="66">
        <v>0</v>
      </c>
      <c r="N92" s="66">
        <v>0</v>
      </c>
      <c r="O92" s="149">
        <f t="shared" si="39"/>
        <v>100</v>
      </c>
      <c r="P92" s="83">
        <f t="shared" si="35"/>
        <v>9.9999999999909051E-2</v>
      </c>
      <c r="Q92" s="59"/>
    </row>
    <row r="93" spans="1:18" ht="17.100000000000001" customHeight="1">
      <c r="A93" s="53" t="s">
        <v>3</v>
      </c>
      <c r="B93" s="60" t="s">
        <v>84</v>
      </c>
      <c r="C93" s="42" t="s">
        <v>1</v>
      </c>
      <c r="D93" s="66">
        <v>1385</v>
      </c>
      <c r="E93" s="66">
        <v>1265</v>
      </c>
      <c r="F93" s="63">
        <v>1784.2</v>
      </c>
      <c r="G93" s="63">
        <f>H93+I93+J93+K93+L93+M93+N93</f>
        <v>1421.2</v>
      </c>
      <c r="H93" s="66">
        <v>5</v>
      </c>
      <c r="I93" s="66">
        <v>105</v>
      </c>
      <c r="J93" s="66">
        <v>25</v>
      </c>
      <c r="K93" s="66">
        <v>1050</v>
      </c>
      <c r="L93" s="66">
        <v>180</v>
      </c>
      <c r="M93" s="66">
        <v>52</v>
      </c>
      <c r="N93" s="74">
        <v>4.2</v>
      </c>
      <c r="O93" s="67">
        <f t="shared" si="39"/>
        <v>79.654747225647355</v>
      </c>
      <c r="P93" s="83">
        <f t="shared" si="35"/>
        <v>156.20000000000005</v>
      </c>
      <c r="Q93" s="59"/>
    </row>
    <row r="94" spans="1:18" ht="17.100000000000001" customHeight="1">
      <c r="A94" s="53" t="s">
        <v>36</v>
      </c>
      <c r="B94" s="60" t="s">
        <v>12</v>
      </c>
      <c r="C94" s="42" t="s">
        <v>2</v>
      </c>
      <c r="D94" s="66">
        <v>15</v>
      </c>
      <c r="E94" s="66">
        <v>15</v>
      </c>
      <c r="F94" s="63">
        <f>F95/F93*10</f>
        <v>15</v>
      </c>
      <c r="G94" s="63">
        <f>G95/G93*10</f>
        <v>15.191387559808611</v>
      </c>
      <c r="H94" s="66">
        <v>15</v>
      </c>
      <c r="I94" s="66">
        <v>15.2</v>
      </c>
      <c r="J94" s="66">
        <v>15.2</v>
      </c>
      <c r="K94" s="66">
        <v>15.2</v>
      </c>
      <c r="L94" s="66">
        <v>15.2</v>
      </c>
      <c r="M94" s="66">
        <v>15</v>
      </c>
      <c r="N94" s="66">
        <v>15</v>
      </c>
      <c r="O94" s="67">
        <f t="shared" si="39"/>
        <v>101.27591706539074</v>
      </c>
      <c r="P94" s="68">
        <f t="shared" si="35"/>
        <v>0.19138755980861077</v>
      </c>
      <c r="Q94" s="59"/>
    </row>
    <row r="95" spans="1:18" ht="17.100000000000001" customHeight="1">
      <c r="A95" s="53" t="s">
        <v>35</v>
      </c>
      <c r="B95" s="60" t="s">
        <v>13</v>
      </c>
      <c r="C95" s="42" t="s">
        <v>37</v>
      </c>
      <c r="D95" s="66">
        <v>2105</v>
      </c>
      <c r="E95" s="66">
        <v>1923</v>
      </c>
      <c r="F95" s="63">
        <v>2676.3</v>
      </c>
      <c r="G95" s="63">
        <f>H95+I95+J95+K95+L95+M95+N95</f>
        <v>2159</v>
      </c>
      <c r="H95" s="66">
        <f t="shared" ref="H95:N95" si="40">H94*H93/10</f>
        <v>7.5</v>
      </c>
      <c r="I95" s="66">
        <f t="shared" si="40"/>
        <v>159.6</v>
      </c>
      <c r="J95" s="66">
        <f t="shared" si="40"/>
        <v>38</v>
      </c>
      <c r="K95" s="66">
        <f t="shared" si="40"/>
        <v>1596</v>
      </c>
      <c r="L95" s="66">
        <f t="shared" si="40"/>
        <v>273.60000000000002</v>
      </c>
      <c r="M95" s="66">
        <f t="shared" si="40"/>
        <v>78</v>
      </c>
      <c r="N95" s="66">
        <f t="shared" si="40"/>
        <v>6.3</v>
      </c>
      <c r="O95" s="67">
        <f t="shared" si="39"/>
        <v>80.671075738893236</v>
      </c>
      <c r="P95" s="63">
        <f t="shared" si="35"/>
        <v>236</v>
      </c>
      <c r="Q95" s="59"/>
    </row>
    <row r="96" spans="1:18" s="13" customFormat="1" ht="17.100000000000001" customHeight="1">
      <c r="A96" s="69">
        <v>4</v>
      </c>
      <c r="B96" s="70" t="s">
        <v>103</v>
      </c>
      <c r="C96" s="92" t="s">
        <v>40</v>
      </c>
      <c r="D96" s="93">
        <v>1021</v>
      </c>
      <c r="E96" s="93">
        <v>684</v>
      </c>
      <c r="F96" s="56">
        <f>F97+F98</f>
        <v>1225.9000000000001</v>
      </c>
      <c r="G96" s="56">
        <f>G97+G98</f>
        <v>1179.8</v>
      </c>
      <c r="H96" s="43">
        <f t="shared" ref="H96:N96" si="41">H97+H98</f>
        <v>88.1</v>
      </c>
      <c r="I96" s="93">
        <f t="shared" si="41"/>
        <v>70.319999999999993</v>
      </c>
      <c r="J96" s="93">
        <f t="shared" si="41"/>
        <v>591.5</v>
      </c>
      <c r="K96" s="93">
        <f t="shared" si="41"/>
        <v>137.19999999999999</v>
      </c>
      <c r="L96" s="93">
        <f t="shared" si="41"/>
        <v>114.5</v>
      </c>
      <c r="M96" s="93">
        <f t="shared" si="41"/>
        <v>94.580000000000013</v>
      </c>
      <c r="N96" s="93">
        <f t="shared" si="41"/>
        <v>83.6</v>
      </c>
      <c r="O96" s="57">
        <f t="shared" si="39"/>
        <v>96.239497512031974</v>
      </c>
      <c r="P96" s="86">
        <f t="shared" si="35"/>
        <v>495.79999999999995</v>
      </c>
      <c r="Q96" s="59"/>
    </row>
    <row r="97" spans="1:20" ht="17.100000000000001" customHeight="1">
      <c r="A97" s="53" t="s">
        <v>35</v>
      </c>
      <c r="B97" s="60" t="s">
        <v>105</v>
      </c>
      <c r="C97" s="42" t="s">
        <v>1</v>
      </c>
      <c r="D97" s="66">
        <v>610</v>
      </c>
      <c r="E97" s="66">
        <v>610</v>
      </c>
      <c r="F97" s="63">
        <v>1020.9000000000002</v>
      </c>
      <c r="G97" s="63">
        <f>H97+I97+J97+K97+L97+M97+N97</f>
        <v>1020.9</v>
      </c>
      <c r="H97" s="66">
        <v>81.099999999999994</v>
      </c>
      <c r="I97" s="94">
        <v>60.32</v>
      </c>
      <c r="J97" s="94">
        <v>496.5</v>
      </c>
      <c r="K97" s="94">
        <v>121.2</v>
      </c>
      <c r="L97" s="94">
        <v>97.5</v>
      </c>
      <c r="M97" s="94">
        <v>92.68</v>
      </c>
      <c r="N97" s="94">
        <v>71.599999999999994</v>
      </c>
      <c r="O97" s="149">
        <f t="shared" si="39"/>
        <v>99.999999999999972</v>
      </c>
      <c r="P97" s="68"/>
      <c r="Q97" s="59"/>
    </row>
    <row r="98" spans="1:20" ht="17.100000000000001" customHeight="1">
      <c r="A98" s="40" t="s">
        <v>35</v>
      </c>
      <c r="B98" s="41" t="s">
        <v>126</v>
      </c>
      <c r="C98" s="54" t="s">
        <v>1</v>
      </c>
      <c r="D98" s="95">
        <v>410.9</v>
      </c>
      <c r="E98" s="95">
        <f>E99+E100</f>
        <v>74</v>
      </c>
      <c r="F98" s="56">
        <f>F99+F100</f>
        <v>205</v>
      </c>
      <c r="G98" s="56">
        <f>G99+G100</f>
        <v>158.9</v>
      </c>
      <c r="H98" s="43">
        <f t="shared" ref="H98:N98" si="42">H99+H100</f>
        <v>7</v>
      </c>
      <c r="I98" s="43">
        <f t="shared" si="42"/>
        <v>10</v>
      </c>
      <c r="J98" s="43">
        <f t="shared" si="42"/>
        <v>95</v>
      </c>
      <c r="K98" s="43">
        <f t="shared" si="42"/>
        <v>16</v>
      </c>
      <c r="L98" s="43">
        <f t="shared" si="42"/>
        <v>17</v>
      </c>
      <c r="M98" s="95">
        <f t="shared" si="42"/>
        <v>1.9</v>
      </c>
      <c r="N98" s="43">
        <f t="shared" si="42"/>
        <v>12</v>
      </c>
      <c r="O98" s="57">
        <f t="shared" si="39"/>
        <v>77.512195121951223</v>
      </c>
      <c r="P98" s="58"/>
      <c r="Q98" s="59"/>
      <c r="T98" s="21"/>
    </row>
    <row r="99" spans="1:20" ht="17.100000000000001" customHeight="1">
      <c r="A99" s="96" t="s">
        <v>117</v>
      </c>
      <c r="B99" s="77" t="s">
        <v>128</v>
      </c>
      <c r="C99" s="42" t="s">
        <v>1</v>
      </c>
      <c r="D99" s="82">
        <v>170.9</v>
      </c>
      <c r="E99" s="82">
        <v>74</v>
      </c>
      <c r="F99" s="63">
        <v>115</v>
      </c>
      <c r="G99" s="63">
        <f>H99+I99+J99+K99+L99+M99+N99</f>
        <v>78.900000000000006</v>
      </c>
      <c r="H99" s="81">
        <v>7</v>
      </c>
      <c r="I99" s="81">
        <v>10</v>
      </c>
      <c r="J99" s="81">
        <v>15</v>
      </c>
      <c r="K99" s="81">
        <v>16</v>
      </c>
      <c r="L99" s="81">
        <v>17</v>
      </c>
      <c r="M99" s="82">
        <v>1.9</v>
      </c>
      <c r="N99" s="81">
        <v>12</v>
      </c>
      <c r="O99" s="67">
        <f t="shared" si="39"/>
        <v>68.608695652173921</v>
      </c>
      <c r="P99" s="83">
        <f t="shared" si="35"/>
        <v>4.9000000000000057</v>
      </c>
      <c r="Q99" s="59"/>
    </row>
    <row r="100" spans="1:20" ht="17.100000000000001" customHeight="1">
      <c r="A100" s="96" t="s">
        <v>117</v>
      </c>
      <c r="B100" s="77" t="s">
        <v>127</v>
      </c>
      <c r="C100" s="42" t="s">
        <v>1</v>
      </c>
      <c r="D100" s="81">
        <v>240</v>
      </c>
      <c r="E100" s="81">
        <v>0</v>
      </c>
      <c r="F100" s="63">
        <v>90</v>
      </c>
      <c r="G100" s="63">
        <f>H100+I100+J100+K100+L100+M100+N100</f>
        <v>80</v>
      </c>
      <c r="H100" s="81"/>
      <c r="I100" s="81">
        <v>0</v>
      </c>
      <c r="J100" s="81">
        <v>80</v>
      </c>
      <c r="K100" s="81"/>
      <c r="L100" s="81">
        <v>0</v>
      </c>
      <c r="M100" s="81"/>
      <c r="N100" s="81"/>
      <c r="O100" s="67">
        <f t="shared" si="39"/>
        <v>88.888888888888886</v>
      </c>
      <c r="P100" s="58"/>
      <c r="Q100" s="59"/>
    </row>
    <row r="101" spans="1:20" s="13" customFormat="1" ht="17.100000000000001" customHeight="1">
      <c r="A101" s="69">
        <v>5</v>
      </c>
      <c r="B101" s="70" t="s">
        <v>98</v>
      </c>
      <c r="C101" s="92" t="s">
        <v>1</v>
      </c>
      <c r="D101" s="97">
        <v>353.6</v>
      </c>
      <c r="E101" s="97">
        <v>313</v>
      </c>
      <c r="F101" s="56">
        <f>F102+F103</f>
        <v>444.64</v>
      </c>
      <c r="G101" s="86">
        <f>G102+G103</f>
        <v>411.27</v>
      </c>
      <c r="H101" s="97">
        <f>H102+H103</f>
        <v>16.8</v>
      </c>
      <c r="I101" s="98">
        <f t="shared" ref="I101:N101" si="43">I102+I103</f>
        <v>116.45</v>
      </c>
      <c r="J101" s="98">
        <f t="shared" si="43"/>
        <v>121</v>
      </c>
      <c r="K101" s="98">
        <f t="shared" si="43"/>
        <v>39.799999999999997</v>
      </c>
      <c r="L101" s="97">
        <f t="shared" si="43"/>
        <v>34.200000000000003</v>
      </c>
      <c r="M101" s="98">
        <f t="shared" si="43"/>
        <v>22.7</v>
      </c>
      <c r="N101" s="98">
        <f t="shared" si="43"/>
        <v>60.32</v>
      </c>
      <c r="O101" s="150">
        <f t="shared" si="39"/>
        <v>92.495052177042098</v>
      </c>
      <c r="P101" s="58">
        <f t="shared" si="35"/>
        <v>98.269999999999982</v>
      </c>
      <c r="Q101" s="59"/>
      <c r="R101" s="25"/>
    </row>
    <row r="102" spans="1:20" ht="17.100000000000001" customHeight="1">
      <c r="A102" s="53" t="s">
        <v>3</v>
      </c>
      <c r="B102" s="60" t="s">
        <v>105</v>
      </c>
      <c r="C102" s="42" t="s">
        <v>1</v>
      </c>
      <c r="D102" s="81">
        <v>273</v>
      </c>
      <c r="E102" s="81">
        <v>273</v>
      </c>
      <c r="F102" s="56">
        <v>353.64</v>
      </c>
      <c r="G102" s="86">
        <f>H102+I102+J102+K102+L102+M102+N102</f>
        <v>354.07</v>
      </c>
      <c r="H102" s="99">
        <v>7.8</v>
      </c>
      <c r="I102" s="100">
        <f>93.4+12.05</f>
        <v>105.45</v>
      </c>
      <c r="J102" s="100">
        <f>103+8</f>
        <v>111</v>
      </c>
      <c r="K102" s="100">
        <f>16.3+11.5</f>
        <v>27.8</v>
      </c>
      <c r="L102" s="100">
        <v>27</v>
      </c>
      <c r="M102" s="100">
        <f>15.5+7.2</f>
        <v>22.7</v>
      </c>
      <c r="N102" s="100">
        <f>29.02+23.3</f>
        <v>52.32</v>
      </c>
      <c r="O102" s="67">
        <f t="shared" si="39"/>
        <v>100.12159258002488</v>
      </c>
      <c r="P102" s="68"/>
      <c r="Q102" s="59"/>
    </row>
    <row r="103" spans="1:20" ht="17.100000000000001" customHeight="1">
      <c r="A103" s="40" t="s">
        <v>3</v>
      </c>
      <c r="B103" s="41" t="s">
        <v>126</v>
      </c>
      <c r="C103" s="54"/>
      <c r="D103" s="101">
        <v>80.400000000000006</v>
      </c>
      <c r="E103" s="101">
        <f>E104+E105</f>
        <v>40.200000000000003</v>
      </c>
      <c r="F103" s="56">
        <f>F104</f>
        <v>91</v>
      </c>
      <c r="G103" s="56">
        <f>G104+G105</f>
        <v>57.2</v>
      </c>
      <c r="H103" s="93">
        <f>H104+H105</f>
        <v>9</v>
      </c>
      <c r="I103" s="93">
        <f>I104+I105</f>
        <v>11</v>
      </c>
      <c r="J103" s="93">
        <f t="shared" ref="J103:N103" si="44">J104+J105</f>
        <v>10</v>
      </c>
      <c r="K103" s="93">
        <f t="shared" si="44"/>
        <v>12</v>
      </c>
      <c r="L103" s="101">
        <f t="shared" si="44"/>
        <v>7.2</v>
      </c>
      <c r="M103" s="93">
        <f t="shared" si="44"/>
        <v>0</v>
      </c>
      <c r="N103" s="93">
        <f t="shared" si="44"/>
        <v>8</v>
      </c>
      <c r="O103" s="67">
        <f t="shared" si="39"/>
        <v>62.857142857142854</v>
      </c>
      <c r="P103" s="63">
        <f t="shared" si="35"/>
        <v>17</v>
      </c>
      <c r="Q103" s="59"/>
    </row>
    <row r="104" spans="1:20" s="14" customFormat="1" ht="17.100000000000001" customHeight="1">
      <c r="A104" s="102" t="s">
        <v>117</v>
      </c>
      <c r="B104" s="77" t="s">
        <v>107</v>
      </c>
      <c r="C104" s="80" t="s">
        <v>1</v>
      </c>
      <c r="D104" s="82">
        <v>80.400000000000006</v>
      </c>
      <c r="E104" s="82">
        <v>40.200000000000003</v>
      </c>
      <c r="F104" s="56">
        <v>91</v>
      </c>
      <c r="G104" s="86">
        <f>H104+I104+J104+K104+L104+M104+N104</f>
        <v>57.2</v>
      </c>
      <c r="H104" s="81">
        <v>9</v>
      </c>
      <c r="I104" s="81">
        <v>11</v>
      </c>
      <c r="J104" s="81">
        <v>10</v>
      </c>
      <c r="K104" s="81">
        <v>12</v>
      </c>
      <c r="L104" s="82">
        <v>7.2</v>
      </c>
      <c r="M104" s="81">
        <v>0</v>
      </c>
      <c r="N104" s="81">
        <v>8</v>
      </c>
      <c r="O104" s="67">
        <f t="shared" si="39"/>
        <v>62.857142857142854</v>
      </c>
      <c r="P104" s="63">
        <f t="shared" si="35"/>
        <v>17</v>
      </c>
      <c r="Q104" s="59"/>
    </row>
    <row r="105" spans="1:20" s="14" customFormat="1" ht="17.100000000000001" customHeight="1">
      <c r="A105" s="102" t="s">
        <v>117</v>
      </c>
      <c r="B105" s="77" t="s">
        <v>108</v>
      </c>
      <c r="C105" s="80" t="s">
        <v>1</v>
      </c>
      <c r="D105" s="81">
        <v>0</v>
      </c>
      <c r="E105" s="81">
        <v>0</v>
      </c>
      <c r="F105" s="56"/>
      <c r="G105" s="56">
        <f>H105+I105+J105+K105+L105+M105+N105</f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57"/>
      <c r="P105" s="58">
        <f t="shared" si="35"/>
        <v>0</v>
      </c>
      <c r="Q105" s="59"/>
    </row>
    <row r="106" spans="1:20" ht="17.100000000000001" customHeight="1">
      <c r="A106" s="40" t="s">
        <v>97</v>
      </c>
      <c r="B106" s="41" t="s">
        <v>76</v>
      </c>
      <c r="C106" s="54" t="s">
        <v>1</v>
      </c>
      <c r="D106" s="103">
        <v>3143</v>
      </c>
      <c r="E106" s="103">
        <v>2840</v>
      </c>
      <c r="F106" s="56">
        <f t="shared" ref="F106:N106" si="45">F107+F111</f>
        <v>3294.87</v>
      </c>
      <c r="G106" s="56">
        <f t="shared" si="45"/>
        <v>3233.91</v>
      </c>
      <c r="H106" s="104">
        <f t="shared" si="45"/>
        <v>622.29999999999995</v>
      </c>
      <c r="I106" s="105">
        <f t="shared" si="45"/>
        <v>253.52</v>
      </c>
      <c r="J106" s="104">
        <f t="shared" si="45"/>
        <v>483.45</v>
      </c>
      <c r="K106" s="104">
        <f t="shared" si="45"/>
        <v>471.35</v>
      </c>
      <c r="L106" s="104">
        <f t="shared" si="45"/>
        <v>419.34000000000003</v>
      </c>
      <c r="M106" s="104">
        <f t="shared" si="45"/>
        <v>465.67</v>
      </c>
      <c r="N106" s="104">
        <f t="shared" si="45"/>
        <v>327.8</v>
      </c>
      <c r="O106" s="57">
        <f t="shared" ref="O106:O123" si="46">G106/F106*100</f>
        <v>98.149851132214621</v>
      </c>
      <c r="P106" s="58">
        <f t="shared" si="35"/>
        <v>393.90999999999985</v>
      </c>
      <c r="Q106" s="59"/>
    </row>
    <row r="107" spans="1:20" s="12" customFormat="1" ht="17.100000000000001" customHeight="1">
      <c r="A107" s="40">
        <v>1</v>
      </c>
      <c r="B107" s="41" t="s">
        <v>25</v>
      </c>
      <c r="C107" s="54" t="s">
        <v>1</v>
      </c>
      <c r="D107" s="43">
        <v>1899</v>
      </c>
      <c r="E107" s="43">
        <v>2033</v>
      </c>
      <c r="F107" s="56">
        <f>F108</f>
        <v>1720</v>
      </c>
      <c r="G107" s="56">
        <f>G108</f>
        <v>1659</v>
      </c>
      <c r="H107" s="43">
        <f t="shared" ref="H107:N107" si="47">H108+H109</f>
        <v>465</v>
      </c>
      <c r="I107" s="43">
        <f t="shared" si="47"/>
        <v>120</v>
      </c>
      <c r="J107" s="43">
        <f t="shared" si="47"/>
        <v>152</v>
      </c>
      <c r="K107" s="43">
        <f t="shared" si="47"/>
        <v>220</v>
      </c>
      <c r="L107" s="43">
        <f t="shared" si="47"/>
        <v>252</v>
      </c>
      <c r="M107" s="43">
        <f t="shared" si="47"/>
        <v>230</v>
      </c>
      <c r="N107" s="43">
        <f t="shared" si="47"/>
        <v>220</v>
      </c>
      <c r="O107" s="57">
        <f t="shared" si="46"/>
        <v>96.45348837209302</v>
      </c>
      <c r="P107" s="56">
        <f t="shared" si="35"/>
        <v>-374</v>
      </c>
      <c r="Q107" s="59"/>
    </row>
    <row r="108" spans="1:20" ht="17.100000000000001" customHeight="1">
      <c r="A108" s="79" t="s">
        <v>3</v>
      </c>
      <c r="B108" s="77" t="s">
        <v>105</v>
      </c>
      <c r="C108" s="42" t="s">
        <v>1</v>
      </c>
      <c r="D108" s="66">
        <v>1899</v>
      </c>
      <c r="E108" s="66">
        <v>2033</v>
      </c>
      <c r="F108" s="63">
        <v>1720</v>
      </c>
      <c r="G108" s="63">
        <f>H108+I108+J108+K108+L108+M108+N108</f>
        <v>1659</v>
      </c>
      <c r="H108" s="81">
        <v>465</v>
      </c>
      <c r="I108" s="81">
        <v>120</v>
      </c>
      <c r="J108" s="81">
        <v>152</v>
      </c>
      <c r="K108" s="81">
        <v>220</v>
      </c>
      <c r="L108" s="81">
        <v>252</v>
      </c>
      <c r="M108" s="81">
        <v>230</v>
      </c>
      <c r="N108" s="81">
        <v>220</v>
      </c>
      <c r="O108" s="67">
        <f t="shared" si="46"/>
        <v>96.45348837209302</v>
      </c>
      <c r="P108" s="63">
        <f t="shared" si="35"/>
        <v>-374</v>
      </c>
      <c r="Q108" s="59"/>
    </row>
    <row r="109" spans="1:20" ht="17.100000000000001" hidden="1" customHeight="1">
      <c r="A109" s="79" t="s">
        <v>3</v>
      </c>
      <c r="B109" s="77" t="s">
        <v>104</v>
      </c>
      <c r="C109" s="42" t="s">
        <v>1</v>
      </c>
      <c r="D109" s="66" t="e">
        <f>#REF!+#REF!+#REF!+#REF!+#REF!+#REF!+#REF!</f>
        <v>#REF!</v>
      </c>
      <c r="E109" s="66"/>
      <c r="F109" s="56"/>
      <c r="G109" s="63">
        <f t="shared" ref="G109" si="48">H109+I109+J109+K109+L109+M109+N109</f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57" t="e">
        <f t="shared" si="46"/>
        <v>#DIV/0!</v>
      </c>
      <c r="P109" s="58">
        <f t="shared" si="35"/>
        <v>0</v>
      </c>
      <c r="Q109" s="59"/>
    </row>
    <row r="110" spans="1:20" ht="17.100000000000001" customHeight="1">
      <c r="A110" s="79" t="s">
        <v>3</v>
      </c>
      <c r="B110" s="77" t="s">
        <v>145</v>
      </c>
      <c r="C110" s="42" t="s">
        <v>1</v>
      </c>
      <c r="D110" s="66"/>
      <c r="E110" s="66"/>
      <c r="F110" s="56"/>
      <c r="G110" s="85"/>
      <c r="H110" s="81"/>
      <c r="I110" s="81"/>
      <c r="J110" s="81"/>
      <c r="K110" s="81"/>
      <c r="L110" s="81"/>
      <c r="M110" s="81"/>
      <c r="N110" s="81"/>
      <c r="O110" s="57"/>
      <c r="P110" s="58"/>
      <c r="Q110" s="59"/>
    </row>
    <row r="111" spans="1:20" ht="17.100000000000001" customHeight="1">
      <c r="A111" s="40">
        <v>2</v>
      </c>
      <c r="B111" s="41" t="s">
        <v>109</v>
      </c>
      <c r="C111" s="54" t="s">
        <v>1</v>
      </c>
      <c r="D111" s="43">
        <v>1244</v>
      </c>
      <c r="E111" s="106">
        <v>806.84</v>
      </c>
      <c r="F111" s="56">
        <f>F112+F116</f>
        <v>1574.8700000000001</v>
      </c>
      <c r="G111" s="56">
        <f>G112+G116</f>
        <v>1574.91</v>
      </c>
      <c r="H111" s="43">
        <f t="shared" ref="H111:N111" si="49">H112+H116</f>
        <v>157.30000000000001</v>
      </c>
      <c r="I111" s="43">
        <f t="shared" si="49"/>
        <v>133.52000000000001</v>
      </c>
      <c r="J111" s="43">
        <f t="shared" si="49"/>
        <v>331.45</v>
      </c>
      <c r="K111" s="88">
        <f t="shared" si="49"/>
        <v>251.35000000000002</v>
      </c>
      <c r="L111" s="43">
        <f t="shared" si="49"/>
        <v>167.34</v>
      </c>
      <c r="M111" s="43">
        <f t="shared" si="49"/>
        <v>235.67000000000002</v>
      </c>
      <c r="N111" s="43">
        <f t="shared" si="49"/>
        <v>107.80000000000001</v>
      </c>
      <c r="O111" s="151">
        <f t="shared" si="46"/>
        <v>100.00253989218157</v>
      </c>
      <c r="P111" s="58">
        <f t="shared" si="35"/>
        <v>768.07</v>
      </c>
      <c r="Q111" s="59"/>
    </row>
    <row r="112" spans="1:20" ht="17.100000000000001" customHeight="1">
      <c r="A112" s="40" t="s">
        <v>34</v>
      </c>
      <c r="B112" s="41" t="s">
        <v>106</v>
      </c>
      <c r="C112" s="54"/>
      <c r="D112" s="43">
        <v>807</v>
      </c>
      <c r="E112" s="88">
        <f>E113+E114+E115</f>
        <v>1151.6400000000001</v>
      </c>
      <c r="F112" s="63">
        <f>F113+F114+F115</f>
        <v>1243.8700000000001</v>
      </c>
      <c r="G112" s="63">
        <f>G113+G114+G115</f>
        <v>1243.9100000000001</v>
      </c>
      <c r="H112" s="66">
        <f>H113+H114+H115</f>
        <v>126.3</v>
      </c>
      <c r="I112" s="66">
        <f t="shared" ref="I112:N112" si="50">I113+I114+I115</f>
        <v>109.52000000000001</v>
      </c>
      <c r="J112" s="66">
        <f t="shared" si="50"/>
        <v>272.45</v>
      </c>
      <c r="K112" s="66">
        <f t="shared" si="50"/>
        <v>212.35000000000002</v>
      </c>
      <c r="L112" s="66">
        <f t="shared" si="50"/>
        <v>134.34</v>
      </c>
      <c r="M112" s="66">
        <f t="shared" si="50"/>
        <v>164.67000000000002</v>
      </c>
      <c r="N112" s="66">
        <f t="shared" si="50"/>
        <v>78.800000000000011</v>
      </c>
      <c r="O112" s="149">
        <f t="shared" si="46"/>
        <v>100.00321577013676</v>
      </c>
      <c r="P112" s="68">
        <f t="shared" si="35"/>
        <v>92.269999999999982</v>
      </c>
      <c r="Q112" s="59"/>
    </row>
    <row r="113" spans="1:17" ht="17.100000000000001" customHeight="1">
      <c r="A113" s="40" t="s">
        <v>3</v>
      </c>
      <c r="B113" s="60" t="s">
        <v>113</v>
      </c>
      <c r="C113" s="54"/>
      <c r="D113" s="74">
        <v>697.9</v>
      </c>
      <c r="E113" s="74">
        <v>1006.2</v>
      </c>
      <c r="F113" s="63">
        <v>1098.43</v>
      </c>
      <c r="G113" s="63">
        <f>H113+I113+J113+K113+L113+M113+N113</f>
        <v>1098.43</v>
      </c>
      <c r="H113" s="66">
        <f>73.1+53.2</f>
        <v>126.3</v>
      </c>
      <c r="I113" s="66">
        <f>73.9+35.62</f>
        <v>109.52000000000001</v>
      </c>
      <c r="J113" s="94">
        <f>184.4+88.05</f>
        <v>272.45</v>
      </c>
      <c r="K113" s="94">
        <f>143.8+68.55</f>
        <v>212.35000000000002</v>
      </c>
      <c r="L113" s="66">
        <f>84.4+49.94</f>
        <v>134.34</v>
      </c>
      <c r="M113" s="66">
        <f>108.2+56.47</f>
        <v>164.67000000000002</v>
      </c>
      <c r="N113" s="94">
        <f>30.1+48.7</f>
        <v>78.800000000000011</v>
      </c>
      <c r="O113" s="149">
        <f t="shared" si="46"/>
        <v>100</v>
      </c>
      <c r="P113" s="68">
        <f t="shared" si="35"/>
        <v>92.230000000000018</v>
      </c>
      <c r="Q113" s="59"/>
    </row>
    <row r="114" spans="1:17" ht="17.100000000000001" customHeight="1">
      <c r="A114" s="40" t="s">
        <v>3</v>
      </c>
      <c r="B114" s="77" t="s">
        <v>125</v>
      </c>
      <c r="C114" s="54"/>
      <c r="D114" s="78">
        <v>72.94</v>
      </c>
      <c r="E114" s="78">
        <v>87.94</v>
      </c>
      <c r="F114" s="63">
        <f>72.94+15</f>
        <v>87.94</v>
      </c>
      <c r="G114" s="63">
        <f>72.94+15</f>
        <v>87.94</v>
      </c>
      <c r="H114" s="88"/>
      <c r="I114" s="43"/>
      <c r="J114" s="43"/>
      <c r="K114" s="43"/>
      <c r="L114" s="43"/>
      <c r="M114" s="43"/>
      <c r="N114" s="43"/>
      <c r="O114" s="149">
        <f t="shared" si="46"/>
        <v>100</v>
      </c>
      <c r="P114" s="68">
        <f t="shared" si="35"/>
        <v>0</v>
      </c>
      <c r="Q114" s="59"/>
    </row>
    <row r="115" spans="1:17" ht="17.100000000000001" customHeight="1">
      <c r="A115" s="40" t="s">
        <v>3</v>
      </c>
      <c r="B115" s="77" t="s">
        <v>119</v>
      </c>
      <c r="C115" s="54"/>
      <c r="D115" s="78">
        <v>36</v>
      </c>
      <c r="E115" s="74">
        <v>57.5</v>
      </c>
      <c r="F115" s="63">
        <f>36+21.5</f>
        <v>57.5</v>
      </c>
      <c r="G115" s="63">
        <f>36+21.54</f>
        <v>57.54</v>
      </c>
      <c r="H115" s="88"/>
      <c r="I115" s="43"/>
      <c r="J115" s="43"/>
      <c r="K115" s="43"/>
      <c r="L115" s="43"/>
      <c r="M115" s="43"/>
      <c r="N115" s="43"/>
      <c r="O115" s="67">
        <f t="shared" si="46"/>
        <v>100.0695652173913</v>
      </c>
      <c r="P115" s="68">
        <f t="shared" si="35"/>
        <v>3.9999999999999147E-2</v>
      </c>
      <c r="Q115" s="59"/>
    </row>
    <row r="116" spans="1:17" ht="17.100000000000001" customHeight="1">
      <c r="A116" s="40" t="s">
        <v>16</v>
      </c>
      <c r="B116" s="41" t="s">
        <v>131</v>
      </c>
      <c r="C116" s="54"/>
      <c r="D116" s="95">
        <v>437.1</v>
      </c>
      <c r="E116" s="95"/>
      <c r="F116" s="56">
        <f>F117+F118+F119</f>
        <v>331</v>
      </c>
      <c r="G116" s="56">
        <f>G117+G118+G119</f>
        <v>331</v>
      </c>
      <c r="H116" s="43">
        <f t="shared" ref="H116:N116" si="51">H117+H118+H119</f>
        <v>31</v>
      </c>
      <c r="I116" s="43">
        <f t="shared" si="51"/>
        <v>24</v>
      </c>
      <c r="J116" s="43">
        <f t="shared" si="51"/>
        <v>59</v>
      </c>
      <c r="K116" s="43">
        <f t="shared" si="51"/>
        <v>39</v>
      </c>
      <c r="L116" s="43">
        <f t="shared" si="51"/>
        <v>33</v>
      </c>
      <c r="M116" s="43">
        <f t="shared" si="51"/>
        <v>71</v>
      </c>
      <c r="N116" s="43">
        <f t="shared" si="51"/>
        <v>29</v>
      </c>
      <c r="O116" s="151">
        <f t="shared" si="46"/>
        <v>100</v>
      </c>
      <c r="P116" s="56">
        <f t="shared" si="35"/>
        <v>331</v>
      </c>
      <c r="Q116" s="59"/>
    </row>
    <row r="117" spans="1:17" ht="17.100000000000001" customHeight="1">
      <c r="A117" s="40" t="s">
        <v>3</v>
      </c>
      <c r="B117" s="60" t="s">
        <v>113</v>
      </c>
      <c r="C117" s="54"/>
      <c r="D117" s="78">
        <v>400.53</v>
      </c>
      <c r="E117" s="78"/>
      <c r="F117" s="63">
        <v>286</v>
      </c>
      <c r="G117" s="63">
        <f>H117+I117+J117+K117+L117+M117+N117</f>
        <v>286</v>
      </c>
      <c r="H117" s="66">
        <v>31</v>
      </c>
      <c r="I117" s="66">
        <v>24</v>
      </c>
      <c r="J117" s="66">
        <v>59</v>
      </c>
      <c r="K117" s="66">
        <v>39</v>
      </c>
      <c r="L117" s="66">
        <v>33</v>
      </c>
      <c r="M117" s="66">
        <v>71</v>
      </c>
      <c r="N117" s="66">
        <v>29</v>
      </c>
      <c r="O117" s="59">
        <f t="shared" si="46"/>
        <v>100</v>
      </c>
      <c r="P117" s="56">
        <f t="shared" si="35"/>
        <v>286</v>
      </c>
      <c r="Q117" s="59"/>
    </row>
    <row r="118" spans="1:17" ht="17.100000000000001" customHeight="1">
      <c r="A118" s="40" t="s">
        <v>3</v>
      </c>
      <c r="B118" s="77" t="s">
        <v>125</v>
      </c>
      <c r="C118" s="54"/>
      <c r="D118" s="78">
        <v>15</v>
      </c>
      <c r="E118" s="78"/>
      <c r="F118" s="63">
        <v>15</v>
      </c>
      <c r="G118" s="63">
        <v>15</v>
      </c>
      <c r="H118" s="88"/>
      <c r="I118" s="43"/>
      <c r="J118" s="43"/>
      <c r="K118" s="43"/>
      <c r="L118" s="43"/>
      <c r="M118" s="43"/>
      <c r="N118" s="43"/>
      <c r="O118" s="59">
        <f t="shared" si="46"/>
        <v>100</v>
      </c>
      <c r="P118" s="56">
        <f t="shared" si="35"/>
        <v>15</v>
      </c>
      <c r="Q118" s="59"/>
    </row>
    <row r="119" spans="1:17" ht="17.100000000000001" customHeight="1">
      <c r="A119" s="40" t="s">
        <v>3</v>
      </c>
      <c r="B119" s="77" t="s">
        <v>119</v>
      </c>
      <c r="C119" s="54"/>
      <c r="D119" s="78">
        <v>21.54</v>
      </c>
      <c r="E119" s="78"/>
      <c r="F119" s="63">
        <v>30</v>
      </c>
      <c r="G119" s="63">
        <v>30</v>
      </c>
      <c r="H119" s="88"/>
      <c r="I119" s="43"/>
      <c r="J119" s="43"/>
      <c r="K119" s="43"/>
      <c r="L119" s="43"/>
      <c r="M119" s="43"/>
      <c r="N119" s="43"/>
      <c r="O119" s="59">
        <f t="shared" si="46"/>
        <v>100</v>
      </c>
      <c r="P119" s="56">
        <f t="shared" si="35"/>
        <v>30</v>
      </c>
      <c r="Q119" s="59"/>
    </row>
    <row r="120" spans="1:17" s="12" customFormat="1" ht="17.100000000000001" customHeight="1">
      <c r="A120" s="40" t="s">
        <v>114</v>
      </c>
      <c r="B120" s="41" t="s">
        <v>110</v>
      </c>
      <c r="C120" s="54" t="s">
        <v>111</v>
      </c>
      <c r="D120" s="107">
        <v>64000</v>
      </c>
      <c r="E120" s="108">
        <f>E121+E122+E123</f>
        <v>64000</v>
      </c>
      <c r="F120" s="109">
        <f>F121+F122+F123</f>
        <v>58000</v>
      </c>
      <c r="G120" s="109">
        <f>G121+G122+G123</f>
        <v>28181</v>
      </c>
      <c r="H120" s="61">
        <f t="shared" ref="H120:N120" si="52">SUM(H121:H123)</f>
        <v>5316</v>
      </c>
      <c r="I120" s="61">
        <f t="shared" si="52"/>
        <v>1400</v>
      </c>
      <c r="J120" s="61">
        <f t="shared" si="52"/>
        <v>2000</v>
      </c>
      <c r="K120" s="61">
        <f t="shared" si="52"/>
        <v>3350</v>
      </c>
      <c r="L120" s="61">
        <f t="shared" si="52"/>
        <v>3665</v>
      </c>
      <c r="M120" s="61">
        <f t="shared" si="52"/>
        <v>9450</v>
      </c>
      <c r="N120" s="61">
        <f t="shared" si="52"/>
        <v>3000</v>
      </c>
      <c r="O120" s="110">
        <f t="shared" si="46"/>
        <v>48.587931034482757</v>
      </c>
      <c r="P120" s="58"/>
      <c r="Q120" s="59"/>
    </row>
    <row r="121" spans="1:17" s="15" customFormat="1" ht="18.75" customHeight="1">
      <c r="A121" s="80" t="s">
        <v>35</v>
      </c>
      <c r="B121" s="60" t="s">
        <v>113</v>
      </c>
      <c r="C121" s="42" t="s">
        <v>111</v>
      </c>
      <c r="D121" s="111">
        <v>55000</v>
      </c>
      <c r="E121" s="111">
        <f>9400+29600</f>
        <v>39000</v>
      </c>
      <c r="F121" s="72">
        <v>50000</v>
      </c>
      <c r="G121" s="72">
        <f>H121+I121+J121+K121+L121+M121+N121</f>
        <v>25181</v>
      </c>
      <c r="H121" s="62">
        <v>4316</v>
      </c>
      <c r="I121" s="62">
        <v>1400</v>
      </c>
      <c r="J121" s="62">
        <v>2000</v>
      </c>
      <c r="K121" s="62">
        <f>2550+800</f>
        <v>3350</v>
      </c>
      <c r="L121" s="62">
        <f>1713+401+551+1000</f>
        <v>3665</v>
      </c>
      <c r="M121" s="62">
        <v>7450</v>
      </c>
      <c r="N121" s="62">
        <v>3000</v>
      </c>
      <c r="O121" s="67">
        <f t="shared" si="46"/>
        <v>50.361999999999995</v>
      </c>
      <c r="P121" s="58"/>
      <c r="Q121" s="59"/>
    </row>
    <row r="122" spans="1:17" ht="16.5" customHeight="1">
      <c r="A122" s="79" t="s">
        <v>3</v>
      </c>
      <c r="B122" s="60" t="s">
        <v>121</v>
      </c>
      <c r="C122" s="42" t="s">
        <v>111</v>
      </c>
      <c r="D122" s="81">
        <v>5000</v>
      </c>
      <c r="E122" s="81">
        <v>15000</v>
      </c>
      <c r="F122" s="63">
        <v>5000</v>
      </c>
      <c r="G122" s="63"/>
      <c r="H122" s="66"/>
      <c r="I122" s="66"/>
      <c r="J122" s="66"/>
      <c r="K122" s="66"/>
      <c r="L122" s="66"/>
      <c r="M122" s="66"/>
      <c r="N122" s="66"/>
      <c r="O122" s="149">
        <f t="shared" si="46"/>
        <v>0</v>
      </c>
      <c r="P122" s="58"/>
      <c r="Q122" s="59"/>
    </row>
    <row r="123" spans="1:17" ht="15.75" customHeight="1">
      <c r="A123" s="79" t="s">
        <v>3</v>
      </c>
      <c r="B123" s="60" t="s">
        <v>112</v>
      </c>
      <c r="C123" s="42" t="s">
        <v>111</v>
      </c>
      <c r="D123" s="81">
        <v>4000</v>
      </c>
      <c r="E123" s="81">
        <v>10000</v>
      </c>
      <c r="F123" s="63">
        <v>3000</v>
      </c>
      <c r="G123" s="72">
        <f>H123+I123+J123+K123+L123+M123+N123</f>
        <v>3000</v>
      </c>
      <c r="H123" s="66">
        <v>1000</v>
      </c>
      <c r="I123" s="66"/>
      <c r="J123" s="66"/>
      <c r="K123" s="66"/>
      <c r="L123" s="66"/>
      <c r="M123" s="66">
        <v>2000</v>
      </c>
      <c r="N123" s="66"/>
      <c r="O123" s="151">
        <f t="shared" si="46"/>
        <v>100</v>
      </c>
      <c r="P123" s="58"/>
      <c r="Q123" s="59"/>
    </row>
    <row r="124" spans="1:17" s="12" customFormat="1" ht="17.100000000000001" customHeight="1">
      <c r="A124" s="40" t="s">
        <v>115</v>
      </c>
      <c r="B124" s="41" t="s">
        <v>124</v>
      </c>
      <c r="C124" s="54" t="s">
        <v>1</v>
      </c>
      <c r="D124" s="43" t="e">
        <f>D125+D126</f>
        <v>#REF!</v>
      </c>
      <c r="E124" s="43">
        <f>E125+E126</f>
        <v>0</v>
      </c>
      <c r="F124" s="56">
        <v>0</v>
      </c>
      <c r="G124" s="56">
        <v>0</v>
      </c>
      <c r="H124" s="43">
        <f>H125+H126</f>
        <v>0</v>
      </c>
      <c r="I124" s="43">
        <f t="shared" ref="I124:N124" si="53">I125+I126</f>
        <v>0</v>
      </c>
      <c r="J124" s="43">
        <f t="shared" si="53"/>
        <v>0</v>
      </c>
      <c r="K124" s="43">
        <f t="shared" si="53"/>
        <v>0</v>
      </c>
      <c r="L124" s="43">
        <f t="shared" si="53"/>
        <v>0</v>
      </c>
      <c r="M124" s="43">
        <f t="shared" si="53"/>
        <v>0</v>
      </c>
      <c r="N124" s="43">
        <f t="shared" si="53"/>
        <v>0</v>
      </c>
      <c r="O124" s="57"/>
      <c r="P124" s="58"/>
      <c r="Q124" s="59"/>
    </row>
    <row r="125" spans="1:17" ht="17.100000000000001" customHeight="1">
      <c r="A125" s="96" t="s">
        <v>118</v>
      </c>
      <c r="B125" s="60" t="s">
        <v>113</v>
      </c>
      <c r="C125" s="42" t="s">
        <v>1</v>
      </c>
      <c r="D125" s="66" t="e">
        <f>#REF!+#REF!+#REF!+#REF!+#REF!+#REF!+#REF!</f>
        <v>#REF!</v>
      </c>
      <c r="E125" s="66"/>
      <c r="F125" s="63"/>
      <c r="G125" s="63"/>
      <c r="H125" s="66"/>
      <c r="I125" s="66"/>
      <c r="J125" s="66"/>
      <c r="K125" s="66"/>
      <c r="L125" s="66"/>
      <c r="M125" s="66"/>
      <c r="N125" s="66"/>
      <c r="O125" s="57"/>
      <c r="P125" s="58"/>
      <c r="Q125" s="59"/>
    </row>
    <row r="126" spans="1:17" ht="17.100000000000001" customHeight="1">
      <c r="A126" s="53" t="s">
        <v>3</v>
      </c>
      <c r="B126" s="60" t="s">
        <v>125</v>
      </c>
      <c r="C126" s="42" t="s">
        <v>1</v>
      </c>
      <c r="D126" s="66">
        <v>200</v>
      </c>
      <c r="E126" s="66"/>
      <c r="F126" s="63"/>
      <c r="G126" s="63"/>
      <c r="H126" s="66"/>
      <c r="I126" s="66"/>
      <c r="J126" s="66"/>
      <c r="K126" s="66"/>
      <c r="L126" s="66"/>
      <c r="M126" s="66"/>
      <c r="N126" s="66"/>
      <c r="O126" s="57"/>
      <c r="P126" s="58"/>
      <c r="Q126" s="59"/>
    </row>
    <row r="127" spans="1:17" ht="21.75" customHeight="1">
      <c r="A127" s="40" t="s">
        <v>116</v>
      </c>
      <c r="B127" s="41" t="s">
        <v>133</v>
      </c>
      <c r="C127" s="54" t="s">
        <v>1</v>
      </c>
      <c r="D127" s="107" t="e">
        <f>D128+D131+D132</f>
        <v>#REF!</v>
      </c>
      <c r="E127" s="107">
        <f>E128+E131</f>
        <v>53</v>
      </c>
      <c r="F127" s="107">
        <f>F128+F131+F132</f>
        <v>140</v>
      </c>
      <c r="G127" s="112">
        <f>G128+G131+G132</f>
        <v>130.80000000000001</v>
      </c>
      <c r="H127" s="112">
        <f>H128+H131+H132</f>
        <v>12.5</v>
      </c>
      <c r="I127" s="112">
        <f>I128+I131+I132</f>
        <v>20</v>
      </c>
      <c r="J127" s="112">
        <f t="shared" ref="J127:K127" si="54">J128+J131+J132</f>
        <v>4.3</v>
      </c>
      <c r="K127" s="107">
        <f t="shared" si="54"/>
        <v>60</v>
      </c>
      <c r="L127" s="112">
        <f>L128+L131+L132</f>
        <v>11.3</v>
      </c>
      <c r="M127" s="112">
        <f t="shared" ref="M127:N127" si="55">M128+M131+M132</f>
        <v>6.7</v>
      </c>
      <c r="N127" s="107">
        <f t="shared" si="55"/>
        <v>16</v>
      </c>
      <c r="O127" s="57">
        <f t="shared" ref="O127:O139" si="56">G127/F127*100</f>
        <v>93.428571428571445</v>
      </c>
      <c r="P127" s="58">
        <f t="shared" si="35"/>
        <v>77.800000000000011</v>
      </c>
      <c r="Q127" s="59"/>
    </row>
    <row r="128" spans="1:17" ht="17.25" customHeight="1">
      <c r="A128" s="79">
        <v>1</v>
      </c>
      <c r="B128" s="77" t="s">
        <v>132</v>
      </c>
      <c r="C128" s="80"/>
      <c r="D128" s="113" t="e">
        <f>#REF!+#REF!+#REF!+#REF!+#REF!+#REF!+#REF!</f>
        <v>#REF!</v>
      </c>
      <c r="E128" s="118">
        <f t="shared" ref="E128:K128" si="57">E129+E130</f>
        <v>8</v>
      </c>
      <c r="F128" s="113">
        <f t="shared" si="57"/>
        <v>21.5</v>
      </c>
      <c r="G128" s="113">
        <f t="shared" si="57"/>
        <v>25.6</v>
      </c>
      <c r="H128" s="118">
        <f t="shared" si="57"/>
        <v>4</v>
      </c>
      <c r="I128" s="118">
        <f t="shared" si="57"/>
        <v>2</v>
      </c>
      <c r="J128" s="118">
        <f t="shared" si="57"/>
        <v>0</v>
      </c>
      <c r="K128" s="118">
        <f t="shared" si="57"/>
        <v>3</v>
      </c>
      <c r="L128" s="113">
        <f t="shared" ref="L128:N128" si="58">L129+L130</f>
        <v>8.3000000000000007</v>
      </c>
      <c r="M128" s="113">
        <f t="shared" si="58"/>
        <v>3.3000000000000003</v>
      </c>
      <c r="N128" s="118">
        <f t="shared" si="58"/>
        <v>5</v>
      </c>
      <c r="O128" s="114">
        <f t="shared" si="56"/>
        <v>119.06976744186046</v>
      </c>
      <c r="P128" s="115">
        <f t="shared" si="35"/>
        <v>17.600000000000001</v>
      </c>
      <c r="Q128" s="59"/>
    </row>
    <row r="129" spans="1:17" ht="17.25" customHeight="1">
      <c r="A129" s="53" t="s">
        <v>3</v>
      </c>
      <c r="B129" s="60" t="s">
        <v>134</v>
      </c>
      <c r="C129" s="42" t="s">
        <v>1</v>
      </c>
      <c r="D129" s="116" t="e">
        <f>SUM(#REF!)</f>
        <v>#REF!</v>
      </c>
      <c r="E129" s="130">
        <v>8</v>
      </c>
      <c r="F129" s="63">
        <v>18</v>
      </c>
      <c r="G129" s="63">
        <f>H129+I129+J129+K129+L129+M129+N129</f>
        <v>24.5</v>
      </c>
      <c r="H129" s="130">
        <v>4</v>
      </c>
      <c r="I129" s="130">
        <v>2</v>
      </c>
      <c r="J129" s="130">
        <v>0</v>
      </c>
      <c r="K129" s="130">
        <v>3</v>
      </c>
      <c r="L129" s="116">
        <v>8.3000000000000007</v>
      </c>
      <c r="M129" s="116">
        <v>2.2000000000000002</v>
      </c>
      <c r="N129" s="130">
        <v>5</v>
      </c>
      <c r="O129" s="67">
        <f t="shared" si="56"/>
        <v>136.11111111111111</v>
      </c>
      <c r="P129" s="68">
        <f t="shared" si="35"/>
        <v>16.5</v>
      </c>
      <c r="Q129" s="59"/>
    </row>
    <row r="130" spans="1:17" ht="20.25" customHeight="1">
      <c r="A130" s="53" t="s">
        <v>3</v>
      </c>
      <c r="B130" s="60" t="s">
        <v>135</v>
      </c>
      <c r="C130" s="42"/>
      <c r="D130" s="116"/>
      <c r="E130" s="130">
        <v>0</v>
      </c>
      <c r="F130" s="83">
        <v>3.5</v>
      </c>
      <c r="G130" s="83">
        <f t="shared" ref="G130:G131" si="59">H130+I130+J130+K130+L130+M130+N130</f>
        <v>1.1000000000000001</v>
      </c>
      <c r="H130" s="130">
        <v>0</v>
      </c>
      <c r="I130" s="116"/>
      <c r="J130" s="130">
        <v>0</v>
      </c>
      <c r="K130" s="130">
        <v>0</v>
      </c>
      <c r="L130" s="130">
        <v>0</v>
      </c>
      <c r="M130" s="116">
        <v>1.1000000000000001</v>
      </c>
      <c r="N130" s="130">
        <v>0</v>
      </c>
      <c r="O130" s="67"/>
      <c r="P130" s="68"/>
      <c r="Q130" s="59"/>
    </row>
    <row r="131" spans="1:17" ht="28.5" customHeight="1">
      <c r="A131" s="79">
        <v>2</v>
      </c>
      <c r="B131" s="77" t="s">
        <v>146</v>
      </c>
      <c r="C131" s="80" t="s">
        <v>1</v>
      </c>
      <c r="D131" s="113" t="e">
        <f>#REF!+#REF!+#REF!+#REF!+#REF!+#REF!+#REF!</f>
        <v>#REF!</v>
      </c>
      <c r="E131" s="118">
        <v>45</v>
      </c>
      <c r="F131" s="117">
        <v>43.5</v>
      </c>
      <c r="G131" s="63">
        <f t="shared" si="59"/>
        <v>30.2</v>
      </c>
      <c r="H131" s="113">
        <v>3.5</v>
      </c>
      <c r="I131" s="118">
        <v>6</v>
      </c>
      <c r="J131" s="113">
        <v>4.3</v>
      </c>
      <c r="K131" s="118">
        <v>7</v>
      </c>
      <c r="L131" s="118">
        <v>3</v>
      </c>
      <c r="M131" s="113">
        <v>3.4</v>
      </c>
      <c r="N131" s="118">
        <v>3</v>
      </c>
      <c r="O131" s="114">
        <f t="shared" si="56"/>
        <v>69.425287356321846</v>
      </c>
      <c r="P131" s="115">
        <f t="shared" si="35"/>
        <v>-14.8</v>
      </c>
      <c r="Q131" s="59"/>
    </row>
    <row r="132" spans="1:17" s="12" customFormat="1" ht="24" customHeight="1">
      <c r="A132" s="79">
        <v>3</v>
      </c>
      <c r="B132" s="77" t="s">
        <v>147</v>
      </c>
      <c r="C132" s="80" t="s">
        <v>1</v>
      </c>
      <c r="D132" s="118" t="e">
        <f>#REF!+#REF!+#REF!+#REF!+#REF!+#REF!+#REF!</f>
        <v>#REF!</v>
      </c>
      <c r="E132" s="118">
        <v>57</v>
      </c>
      <c r="F132" s="119">
        <v>75</v>
      </c>
      <c r="G132" s="119">
        <f>H132+I132+J132+K132+L132+M132+N132</f>
        <v>75</v>
      </c>
      <c r="H132" s="120">
        <v>5</v>
      </c>
      <c r="I132" s="120">
        <v>12</v>
      </c>
      <c r="J132" s="120">
        <v>0</v>
      </c>
      <c r="K132" s="120">
        <v>50</v>
      </c>
      <c r="L132" s="120">
        <v>0</v>
      </c>
      <c r="M132" s="120">
        <v>0</v>
      </c>
      <c r="N132" s="120">
        <v>8</v>
      </c>
      <c r="O132" s="152">
        <f t="shared" si="56"/>
        <v>100</v>
      </c>
      <c r="P132" s="119">
        <f t="shared" si="35"/>
        <v>18</v>
      </c>
      <c r="Q132" s="59"/>
    </row>
    <row r="133" spans="1:17" ht="17.100000000000001" customHeight="1">
      <c r="A133" s="40" t="s">
        <v>32</v>
      </c>
      <c r="B133" s="121" t="s">
        <v>44</v>
      </c>
      <c r="C133" s="54" t="s">
        <v>41</v>
      </c>
      <c r="D133" s="43" t="e">
        <f t="shared" ref="D133:N133" si="60">D134+D139</f>
        <v>#REF!</v>
      </c>
      <c r="E133" s="56">
        <f t="shared" si="60"/>
        <v>105406</v>
      </c>
      <c r="F133" s="56">
        <f t="shared" si="60"/>
        <v>119358</v>
      </c>
      <c r="G133" s="122">
        <f t="shared" si="60"/>
        <v>100388</v>
      </c>
      <c r="H133" s="43">
        <f t="shared" si="60"/>
        <v>10477</v>
      </c>
      <c r="I133" s="43">
        <f t="shared" si="60"/>
        <v>19149</v>
      </c>
      <c r="J133" s="43">
        <f t="shared" si="60"/>
        <v>8476</v>
      </c>
      <c r="K133" s="43">
        <f t="shared" si="60"/>
        <v>14055</v>
      </c>
      <c r="L133" s="43">
        <f t="shared" si="60"/>
        <v>30655</v>
      </c>
      <c r="M133" s="43">
        <f t="shared" si="60"/>
        <v>11746</v>
      </c>
      <c r="N133" s="43">
        <f t="shared" si="60"/>
        <v>5830</v>
      </c>
      <c r="O133" s="57">
        <f t="shared" si="56"/>
        <v>84.106637175555889</v>
      </c>
      <c r="P133" s="56">
        <f t="shared" ref="P133:P150" si="61">G133-E133</f>
        <v>-5018</v>
      </c>
      <c r="Q133" s="55"/>
    </row>
    <row r="134" spans="1:17" ht="17.100000000000001" customHeight="1">
      <c r="A134" s="40" t="s">
        <v>10</v>
      </c>
      <c r="B134" s="70" t="s">
        <v>78</v>
      </c>
      <c r="C134" s="92" t="s">
        <v>41</v>
      </c>
      <c r="D134" s="93" t="e">
        <f t="shared" ref="D134:N134" si="62">D135+D136+D137+D138</f>
        <v>#REF!</v>
      </c>
      <c r="E134" s="56">
        <f t="shared" si="62"/>
        <v>31283</v>
      </c>
      <c r="F134" s="56">
        <f t="shared" si="62"/>
        <v>37460</v>
      </c>
      <c r="G134" s="56">
        <f t="shared" si="62"/>
        <v>28665</v>
      </c>
      <c r="H134" s="93">
        <f t="shared" si="62"/>
        <v>3547</v>
      </c>
      <c r="I134" s="93">
        <f t="shared" si="62"/>
        <v>6179</v>
      </c>
      <c r="J134" s="93">
        <f t="shared" si="62"/>
        <v>3291</v>
      </c>
      <c r="K134" s="93">
        <f t="shared" si="62"/>
        <v>3845</v>
      </c>
      <c r="L134" s="93">
        <f t="shared" si="62"/>
        <v>5272</v>
      </c>
      <c r="M134" s="93">
        <f t="shared" si="62"/>
        <v>4461</v>
      </c>
      <c r="N134" s="93">
        <f t="shared" si="62"/>
        <v>2070</v>
      </c>
      <c r="O134" s="57">
        <f t="shared" si="56"/>
        <v>76.521623064602238</v>
      </c>
      <c r="P134" s="56">
        <f t="shared" si="61"/>
        <v>-2618</v>
      </c>
      <c r="Q134" s="55"/>
    </row>
    <row r="135" spans="1:17" ht="17.100000000000001" customHeight="1">
      <c r="A135" s="53">
        <v>1</v>
      </c>
      <c r="B135" s="60" t="s">
        <v>26</v>
      </c>
      <c r="C135" s="42" t="s">
        <v>41</v>
      </c>
      <c r="D135" s="66" t="e">
        <f>#REF!+#REF!+#REF!+#REF!+#REF!+#REF!+#REF!</f>
        <v>#REF!</v>
      </c>
      <c r="E135" s="66">
        <v>205</v>
      </c>
      <c r="F135" s="63">
        <v>150</v>
      </c>
      <c r="G135" s="63">
        <f>H135+I135+J135+K135+L135+M135+N135</f>
        <v>148</v>
      </c>
      <c r="H135" s="66">
        <v>90</v>
      </c>
      <c r="I135" s="66">
        <v>3</v>
      </c>
      <c r="J135" s="66">
        <v>38</v>
      </c>
      <c r="K135" s="66">
        <v>0</v>
      </c>
      <c r="L135" s="73">
        <v>3</v>
      </c>
      <c r="M135" s="66">
        <v>12</v>
      </c>
      <c r="N135" s="66">
        <v>2</v>
      </c>
      <c r="O135" s="67">
        <f t="shared" si="56"/>
        <v>98.666666666666671</v>
      </c>
      <c r="P135" s="63">
        <f t="shared" si="61"/>
        <v>-57</v>
      </c>
      <c r="Q135" s="59"/>
    </row>
    <row r="136" spans="1:17" ht="17.100000000000001" customHeight="1">
      <c r="A136" s="53">
        <v>2</v>
      </c>
      <c r="B136" s="60" t="s">
        <v>27</v>
      </c>
      <c r="C136" s="42" t="s">
        <v>41</v>
      </c>
      <c r="D136" s="66" t="e">
        <f>#REF!+#REF!+#REF!+#REF!+#REF!+#REF!+#REF!</f>
        <v>#REF!</v>
      </c>
      <c r="E136" s="66">
        <v>10040</v>
      </c>
      <c r="F136" s="63">
        <v>11312</v>
      </c>
      <c r="G136" s="63">
        <f t="shared" ref="G136:G138" si="63">H136+I136+J136+K136+L136+M136+N136</f>
        <v>8914</v>
      </c>
      <c r="H136" s="66">
        <v>1220</v>
      </c>
      <c r="I136" s="66">
        <v>1786</v>
      </c>
      <c r="J136" s="66">
        <v>1632</v>
      </c>
      <c r="K136" s="66">
        <v>1930</v>
      </c>
      <c r="L136" s="66">
        <v>1095</v>
      </c>
      <c r="M136" s="66">
        <v>631</v>
      </c>
      <c r="N136" s="66">
        <v>620</v>
      </c>
      <c r="O136" s="67">
        <f t="shared" si="56"/>
        <v>78.801272984441312</v>
      </c>
      <c r="P136" s="63">
        <f t="shared" si="61"/>
        <v>-1126</v>
      </c>
      <c r="Q136" s="59"/>
    </row>
    <row r="137" spans="1:17" ht="17.100000000000001" customHeight="1">
      <c r="A137" s="53">
        <v>3</v>
      </c>
      <c r="B137" s="60" t="s">
        <v>28</v>
      </c>
      <c r="C137" s="42" t="s">
        <v>41</v>
      </c>
      <c r="D137" s="66" t="e">
        <f>#REF!+#REF!+#REF!+#REF!+#REF!+#REF!+#REF!</f>
        <v>#REF!</v>
      </c>
      <c r="E137" s="66">
        <v>18218</v>
      </c>
      <c r="F137" s="63">
        <v>22670</v>
      </c>
      <c r="G137" s="63">
        <f t="shared" si="63"/>
        <v>16757</v>
      </c>
      <c r="H137" s="66">
        <v>1542</v>
      </c>
      <c r="I137" s="66">
        <v>4120</v>
      </c>
      <c r="J137" s="66">
        <v>1011</v>
      </c>
      <c r="K137" s="66">
        <v>1714</v>
      </c>
      <c r="L137" s="66">
        <v>3684</v>
      </c>
      <c r="M137" s="66">
        <v>3674</v>
      </c>
      <c r="N137" s="66">
        <v>1012</v>
      </c>
      <c r="O137" s="67">
        <f t="shared" si="56"/>
        <v>73.917071018967789</v>
      </c>
      <c r="P137" s="63">
        <f t="shared" si="61"/>
        <v>-1461</v>
      </c>
      <c r="Q137" s="59"/>
    </row>
    <row r="138" spans="1:17" ht="17.100000000000001" customHeight="1">
      <c r="A138" s="53">
        <v>4</v>
      </c>
      <c r="B138" s="60" t="s">
        <v>29</v>
      </c>
      <c r="C138" s="42" t="s">
        <v>41</v>
      </c>
      <c r="D138" s="66" t="e">
        <f>#REF!+#REF!+#REF!+#REF!+#REF!+#REF!+#REF!</f>
        <v>#REF!</v>
      </c>
      <c r="E138" s="66">
        <v>2820</v>
      </c>
      <c r="F138" s="63">
        <v>3328</v>
      </c>
      <c r="G138" s="63">
        <f t="shared" si="63"/>
        <v>2846</v>
      </c>
      <c r="H138" s="66">
        <v>695</v>
      </c>
      <c r="I138" s="66">
        <v>270</v>
      </c>
      <c r="J138" s="66">
        <v>610</v>
      </c>
      <c r="K138" s="66">
        <v>201</v>
      </c>
      <c r="L138" s="66">
        <v>490</v>
      </c>
      <c r="M138" s="66">
        <v>144</v>
      </c>
      <c r="N138" s="66">
        <v>436</v>
      </c>
      <c r="O138" s="67">
        <f t="shared" si="56"/>
        <v>85.516826923076934</v>
      </c>
      <c r="P138" s="63">
        <f t="shared" si="61"/>
        <v>26</v>
      </c>
      <c r="Q138" s="59"/>
    </row>
    <row r="139" spans="1:17" s="14" customFormat="1" ht="17.100000000000001" customHeight="1">
      <c r="A139" s="69" t="s">
        <v>31</v>
      </c>
      <c r="B139" s="70" t="s">
        <v>30</v>
      </c>
      <c r="C139" s="92" t="s">
        <v>41</v>
      </c>
      <c r="D139" s="43" t="e">
        <f>#REF!+#REF!+#REF!+#REF!+#REF!+#REF!+#REF!</f>
        <v>#REF!</v>
      </c>
      <c r="E139" s="43">
        <v>74123</v>
      </c>
      <c r="F139" s="56">
        <v>81898</v>
      </c>
      <c r="G139" s="56">
        <f>H139+I139+J139+K139+L139+M139+N139</f>
        <v>71723</v>
      </c>
      <c r="H139" s="93">
        <v>6930</v>
      </c>
      <c r="I139" s="93">
        <v>12970</v>
      </c>
      <c r="J139" s="93">
        <v>5185</v>
      </c>
      <c r="K139" s="93">
        <v>10210</v>
      </c>
      <c r="L139" s="93">
        <v>25383</v>
      </c>
      <c r="M139" s="93">
        <v>7285</v>
      </c>
      <c r="N139" s="93">
        <v>3760</v>
      </c>
      <c r="O139" s="57">
        <f t="shared" si="56"/>
        <v>87.576009182153413</v>
      </c>
      <c r="P139" s="56">
        <f t="shared" si="61"/>
        <v>-2400</v>
      </c>
      <c r="Q139" s="59"/>
    </row>
    <row r="140" spans="1:17" s="12" customFormat="1" ht="17.100000000000001" customHeight="1">
      <c r="A140" s="123" t="s">
        <v>33</v>
      </c>
      <c r="B140" s="124" t="s">
        <v>79</v>
      </c>
      <c r="C140" s="125"/>
      <c r="D140" s="126"/>
      <c r="E140" s="126"/>
      <c r="F140" s="63"/>
      <c r="G140" s="63"/>
      <c r="H140" s="43"/>
      <c r="I140" s="43"/>
      <c r="J140" s="43"/>
      <c r="K140" s="43"/>
      <c r="L140" s="43"/>
      <c r="M140" s="43"/>
      <c r="N140" s="43"/>
      <c r="O140" s="57"/>
      <c r="P140" s="58">
        <f t="shared" si="61"/>
        <v>0</v>
      </c>
      <c r="Q140" s="59"/>
    </row>
    <row r="141" spans="1:17" s="12" customFormat="1" ht="17.100000000000001" customHeight="1">
      <c r="A141" s="123" t="s">
        <v>64</v>
      </c>
      <c r="B141" s="124" t="s">
        <v>80</v>
      </c>
      <c r="C141" s="125" t="s">
        <v>37</v>
      </c>
      <c r="D141" s="107" t="e">
        <f>D143+D150</f>
        <v>#REF!</v>
      </c>
      <c r="E141" s="56">
        <f>E143+E150</f>
        <v>11</v>
      </c>
      <c r="F141" s="56">
        <f>F143+F150</f>
        <v>186.15033</v>
      </c>
      <c r="G141" s="56">
        <f>G143+G150</f>
        <v>13.870000000000001</v>
      </c>
      <c r="H141" s="112">
        <f t="shared" ref="H141:N141" si="64">H143+H150</f>
        <v>0.9</v>
      </c>
      <c r="I141" s="107">
        <f t="shared" si="64"/>
        <v>1</v>
      </c>
      <c r="J141" s="107">
        <f t="shared" si="64"/>
        <v>0.8</v>
      </c>
      <c r="K141" s="107">
        <f t="shared" si="64"/>
        <v>0.85</v>
      </c>
      <c r="L141" s="107">
        <f t="shared" si="64"/>
        <v>0.8</v>
      </c>
      <c r="M141" s="107">
        <f t="shared" si="64"/>
        <v>0.7</v>
      </c>
      <c r="N141" s="107">
        <f t="shared" si="64"/>
        <v>8.82</v>
      </c>
      <c r="O141" s="57">
        <f t="shared" ref="O141:O150" si="65">G141/F141*100</f>
        <v>7.4509671833512208</v>
      </c>
      <c r="P141" s="58">
        <f t="shared" si="61"/>
        <v>2.870000000000001</v>
      </c>
      <c r="Q141" s="59"/>
    </row>
    <row r="142" spans="1:17" ht="17.100000000000001" customHeight="1">
      <c r="A142" s="123" t="s">
        <v>10</v>
      </c>
      <c r="B142" s="124" t="s">
        <v>122</v>
      </c>
      <c r="C142" s="125" t="s">
        <v>1</v>
      </c>
      <c r="D142" s="107" t="e">
        <f>D144+D147</f>
        <v>#REF!</v>
      </c>
      <c r="E142" s="63">
        <f>E144+E147</f>
        <v>61</v>
      </c>
      <c r="F142" s="63">
        <f>F144+F147</f>
        <v>61.17</v>
      </c>
      <c r="G142" s="63">
        <f>G144+G147</f>
        <v>61.17</v>
      </c>
      <c r="H142" s="127">
        <f>H144+H147</f>
        <v>1.5</v>
      </c>
      <c r="I142" s="127">
        <f t="shared" ref="I142:N142" si="66">I144+I147</f>
        <v>13.9</v>
      </c>
      <c r="J142" s="127">
        <f t="shared" si="66"/>
        <v>4.59</v>
      </c>
      <c r="K142" s="127">
        <f t="shared" si="66"/>
        <v>4.95</v>
      </c>
      <c r="L142" s="127">
        <f t="shared" si="66"/>
        <v>10.039999999999999</v>
      </c>
      <c r="M142" s="127">
        <f t="shared" si="66"/>
        <v>3.6</v>
      </c>
      <c r="N142" s="127">
        <f t="shared" si="66"/>
        <v>22.59</v>
      </c>
      <c r="O142" s="57">
        <f t="shared" si="65"/>
        <v>100</v>
      </c>
      <c r="P142" s="58">
        <f t="shared" si="61"/>
        <v>0.17000000000000171</v>
      </c>
      <c r="Q142" s="59"/>
    </row>
    <row r="143" spans="1:17" s="12" customFormat="1" ht="17.100000000000001" customHeight="1">
      <c r="A143" s="128" t="s">
        <v>3</v>
      </c>
      <c r="B143" s="124" t="s">
        <v>85</v>
      </c>
      <c r="C143" s="129" t="s">
        <v>37</v>
      </c>
      <c r="D143" s="107" t="e">
        <f>D146+D149</f>
        <v>#REF!</v>
      </c>
      <c r="E143" s="56">
        <f>E146+E149</f>
        <v>0</v>
      </c>
      <c r="F143" s="56">
        <f>F146+F149</f>
        <v>175.15033</v>
      </c>
      <c r="G143" s="107">
        <f t="shared" ref="G143:N143" si="67">G146+G149</f>
        <v>7.92</v>
      </c>
      <c r="H143" s="107">
        <f t="shared" si="67"/>
        <v>0</v>
      </c>
      <c r="I143" s="107">
        <f t="shared" si="67"/>
        <v>0</v>
      </c>
      <c r="J143" s="107">
        <f t="shared" si="67"/>
        <v>0</v>
      </c>
      <c r="K143" s="107">
        <f t="shared" si="67"/>
        <v>0</v>
      </c>
      <c r="L143" s="107">
        <f t="shared" si="67"/>
        <v>0</v>
      </c>
      <c r="M143" s="107">
        <f t="shared" si="67"/>
        <v>0</v>
      </c>
      <c r="N143" s="107">
        <f t="shared" si="67"/>
        <v>7.92</v>
      </c>
      <c r="O143" s="57">
        <f t="shared" si="65"/>
        <v>4.5218299046310673</v>
      </c>
      <c r="P143" s="58">
        <f t="shared" si="61"/>
        <v>7.92</v>
      </c>
      <c r="Q143" s="59"/>
    </row>
    <row r="144" spans="1:17" s="12" customFormat="1" ht="17.100000000000001" customHeight="1">
      <c r="A144" s="123">
        <v>1</v>
      </c>
      <c r="B144" s="124" t="s">
        <v>81</v>
      </c>
      <c r="C144" s="125" t="s">
        <v>1</v>
      </c>
      <c r="D144" s="130" t="e">
        <f>#REF!+#REF!+#REF!+#REF!+#REF!+#REF!+#REF!</f>
        <v>#REF!</v>
      </c>
      <c r="E144" s="130">
        <v>34</v>
      </c>
      <c r="F144" s="63">
        <v>34.11</v>
      </c>
      <c r="G144" s="63">
        <f>H144+I144+J144+K144+L144+M144+N144</f>
        <v>34.11</v>
      </c>
      <c r="H144" s="131">
        <v>1.5</v>
      </c>
      <c r="I144" s="131">
        <v>10.9</v>
      </c>
      <c r="J144" s="131">
        <v>2.59</v>
      </c>
      <c r="K144" s="132">
        <v>3.69</v>
      </c>
      <c r="L144" s="131">
        <v>9.0399999999999991</v>
      </c>
      <c r="M144" s="131">
        <v>3.6</v>
      </c>
      <c r="N144" s="131">
        <v>2.79</v>
      </c>
      <c r="O144" s="149">
        <f t="shared" si="65"/>
        <v>100</v>
      </c>
      <c r="P144" s="58">
        <f t="shared" si="61"/>
        <v>0.10999999999999943</v>
      </c>
      <c r="Q144" s="59"/>
    </row>
    <row r="145" spans="1:17" ht="17.100000000000001" customHeight="1">
      <c r="A145" s="128" t="s">
        <v>3</v>
      </c>
      <c r="B145" s="133" t="s">
        <v>12</v>
      </c>
      <c r="C145" s="134" t="s">
        <v>2</v>
      </c>
      <c r="D145" s="130" t="e">
        <f>D146/D144*10</f>
        <v>#REF!</v>
      </c>
      <c r="E145" s="130">
        <v>0</v>
      </c>
      <c r="F145" s="63">
        <f>F146/F144*10</f>
        <v>48.864828496042215</v>
      </c>
      <c r="G145" s="63"/>
      <c r="H145" s="131"/>
      <c r="I145" s="131"/>
      <c r="J145" s="131"/>
      <c r="K145" s="131"/>
      <c r="L145" s="131"/>
      <c r="M145" s="131"/>
      <c r="N145" s="131"/>
      <c r="O145" s="149">
        <f t="shared" si="65"/>
        <v>0</v>
      </c>
      <c r="P145" s="58">
        <f t="shared" si="61"/>
        <v>0</v>
      </c>
      <c r="Q145" s="59"/>
    </row>
    <row r="146" spans="1:17" ht="17.100000000000001" customHeight="1">
      <c r="A146" s="128" t="s">
        <v>3</v>
      </c>
      <c r="B146" s="133" t="s">
        <v>13</v>
      </c>
      <c r="C146" s="134" t="s">
        <v>37</v>
      </c>
      <c r="D146" s="130" t="e">
        <f>#REF!+#REF!+#REF!+#REF!+#REF!+#REF!+#REF!</f>
        <v>#REF!</v>
      </c>
      <c r="E146" s="130">
        <v>0</v>
      </c>
      <c r="F146" s="63">
        <v>166.67793</v>
      </c>
      <c r="G146" s="63">
        <f>H146+I146+J146+K146+L146+M146+N146</f>
        <v>0</v>
      </c>
      <c r="H146" s="131">
        <f t="shared" ref="H146:N146" si="68">H145*H144/10</f>
        <v>0</v>
      </c>
      <c r="I146" s="131">
        <f t="shared" si="68"/>
        <v>0</v>
      </c>
      <c r="J146" s="131">
        <f t="shared" si="68"/>
        <v>0</v>
      </c>
      <c r="K146" s="131">
        <f t="shared" si="68"/>
        <v>0</v>
      </c>
      <c r="L146" s="131">
        <f t="shared" si="68"/>
        <v>0</v>
      </c>
      <c r="M146" s="131">
        <f t="shared" si="68"/>
        <v>0</v>
      </c>
      <c r="N146" s="131">
        <f t="shared" si="68"/>
        <v>0</v>
      </c>
      <c r="O146" s="149">
        <f t="shared" si="65"/>
        <v>0</v>
      </c>
      <c r="P146" s="58">
        <f t="shared" si="61"/>
        <v>0</v>
      </c>
      <c r="Q146" s="59"/>
    </row>
    <row r="147" spans="1:17" s="12" customFormat="1" ht="17.100000000000001" customHeight="1">
      <c r="A147" s="123">
        <v>2</v>
      </c>
      <c r="B147" s="124" t="s">
        <v>82</v>
      </c>
      <c r="C147" s="125" t="s">
        <v>1</v>
      </c>
      <c r="D147" s="107" t="e">
        <f>#REF!+#REF!+#REF!+#REF!+#REF!+#REF!+#REF!</f>
        <v>#REF!</v>
      </c>
      <c r="E147" s="107">
        <v>27</v>
      </c>
      <c r="F147" s="56">
        <v>27.060000000000002</v>
      </c>
      <c r="G147" s="56">
        <f>H147+I147+J147+K147+L147+M147+N147</f>
        <v>27.060000000000002</v>
      </c>
      <c r="H147" s="127">
        <v>0</v>
      </c>
      <c r="I147" s="127">
        <v>3</v>
      </c>
      <c r="J147" s="127">
        <v>2</v>
      </c>
      <c r="K147" s="127">
        <v>1.26</v>
      </c>
      <c r="L147" s="127">
        <v>1</v>
      </c>
      <c r="M147" s="127">
        <v>0</v>
      </c>
      <c r="N147" s="127">
        <v>19.8</v>
      </c>
      <c r="O147" s="151">
        <f t="shared" si="65"/>
        <v>100</v>
      </c>
      <c r="P147" s="58">
        <f t="shared" si="61"/>
        <v>6.0000000000002274E-2</v>
      </c>
      <c r="Q147" s="59"/>
    </row>
    <row r="148" spans="1:17" ht="17.100000000000001" customHeight="1">
      <c r="A148" s="128" t="s">
        <v>3</v>
      </c>
      <c r="B148" s="133" t="s">
        <v>12</v>
      </c>
      <c r="C148" s="134" t="s">
        <v>2</v>
      </c>
      <c r="D148" s="135" t="e">
        <f>D149/D147*10</f>
        <v>#REF!</v>
      </c>
      <c r="E148" s="135">
        <v>0</v>
      </c>
      <c r="F148" s="63">
        <f>F149/F147*10</f>
        <v>3.1309682187730967</v>
      </c>
      <c r="G148" s="56"/>
      <c r="H148" s="131"/>
      <c r="I148" s="131"/>
      <c r="J148" s="131"/>
      <c r="K148" s="131"/>
      <c r="L148" s="131"/>
      <c r="M148" s="131"/>
      <c r="N148" s="131">
        <v>4</v>
      </c>
      <c r="O148" s="151">
        <f t="shared" si="65"/>
        <v>0</v>
      </c>
      <c r="P148" s="58">
        <f t="shared" si="61"/>
        <v>0</v>
      </c>
      <c r="Q148" s="59"/>
    </row>
    <row r="149" spans="1:17" ht="17.100000000000001" customHeight="1">
      <c r="A149" s="128" t="s">
        <v>3</v>
      </c>
      <c r="B149" s="133" t="s">
        <v>13</v>
      </c>
      <c r="C149" s="134" t="s">
        <v>37</v>
      </c>
      <c r="D149" s="135" t="e">
        <f>#REF!+#REF!+#REF!+#REF!+#REF!+#REF!+#REF!</f>
        <v>#REF!</v>
      </c>
      <c r="E149" s="135">
        <v>0</v>
      </c>
      <c r="F149" s="63">
        <v>8.4724000000000004</v>
      </c>
      <c r="G149" s="136">
        <f>SUM(H149:N149)</f>
        <v>7.92</v>
      </c>
      <c r="H149" s="131">
        <f t="shared" ref="H149:N149" si="69">H148*H147/10</f>
        <v>0</v>
      </c>
      <c r="I149" s="131">
        <f t="shared" si="69"/>
        <v>0</v>
      </c>
      <c r="J149" s="131">
        <f t="shared" si="69"/>
        <v>0</v>
      </c>
      <c r="K149" s="131">
        <f t="shared" si="69"/>
        <v>0</v>
      </c>
      <c r="L149" s="131">
        <f t="shared" si="69"/>
        <v>0</v>
      </c>
      <c r="M149" s="131">
        <f t="shared" si="69"/>
        <v>0</v>
      </c>
      <c r="N149" s="131">
        <f t="shared" si="69"/>
        <v>7.92</v>
      </c>
      <c r="O149" s="57">
        <f t="shared" si="65"/>
        <v>93.480005665454883</v>
      </c>
      <c r="P149" s="58">
        <f t="shared" si="61"/>
        <v>7.92</v>
      </c>
      <c r="Q149" s="59"/>
    </row>
    <row r="150" spans="1:17" s="16" customFormat="1" ht="17.100000000000001" customHeight="1">
      <c r="A150" s="137" t="s">
        <v>31</v>
      </c>
      <c r="B150" s="138" t="s">
        <v>130</v>
      </c>
      <c r="C150" s="139" t="s">
        <v>37</v>
      </c>
      <c r="D150" s="140" t="e">
        <f>#REF!+#REF!+#REF!+#REF!+#REF!+#REF!+#REF!</f>
        <v>#REF!</v>
      </c>
      <c r="E150" s="140">
        <v>11</v>
      </c>
      <c r="F150" s="141">
        <v>11</v>
      </c>
      <c r="G150" s="141">
        <f>SUM(H150:N150)</f>
        <v>5.9500000000000011</v>
      </c>
      <c r="H150" s="142">
        <v>0.9</v>
      </c>
      <c r="I150" s="146">
        <v>1</v>
      </c>
      <c r="J150" s="142">
        <v>0.8</v>
      </c>
      <c r="K150" s="142">
        <v>0.85</v>
      </c>
      <c r="L150" s="142">
        <v>0.8</v>
      </c>
      <c r="M150" s="142">
        <v>0.7</v>
      </c>
      <c r="N150" s="142">
        <v>0.9</v>
      </c>
      <c r="O150" s="143">
        <f t="shared" si="65"/>
        <v>54.090909090909101</v>
      </c>
      <c r="P150" s="144">
        <f t="shared" si="61"/>
        <v>-5.0499999999999989</v>
      </c>
      <c r="Q150" s="145"/>
    </row>
  </sheetData>
  <mergeCells count="14">
    <mergeCell ref="A1:Q1"/>
    <mergeCell ref="A2:Q2"/>
    <mergeCell ref="A4:A5"/>
    <mergeCell ref="B4:B5"/>
    <mergeCell ref="C4:C5"/>
    <mergeCell ref="D4:D5"/>
    <mergeCell ref="F4:F5"/>
    <mergeCell ref="G4:G5"/>
    <mergeCell ref="H4:N4"/>
    <mergeCell ref="O4:O5"/>
    <mergeCell ref="Q4:Q5"/>
    <mergeCell ref="E4:E5"/>
    <mergeCell ref="P4:P5"/>
    <mergeCell ref="A3:Q3"/>
  </mergeCells>
  <pageMargins left="0.24" right="0.16" top="0.25" bottom="0.23" header="0.16" footer="0.17"/>
  <pageSetup scale="97" orientation="landscape" r:id="rId1"/>
  <headerFooter alignWithMargins="0"/>
  <ignoredErrors>
    <ignoredError sqref="H17:N17 G96 G98" formula="1"/>
    <ignoredError sqref="O48:P4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6"/>
  <sheetViews>
    <sheetView showFormulas="1" workbookViewId="0">
      <selection activeCell="C1" sqref="C1"/>
    </sheetView>
  </sheetViews>
  <sheetFormatPr defaultColWidth="9.140625" defaultRowHeight="12.75"/>
  <cols>
    <col min="1" max="1" width="29.85546875" style="2" customWidth="1"/>
    <col min="2" max="2" width="1.140625" style="2" customWidth="1"/>
    <col min="3" max="3" width="32.28515625" style="2" customWidth="1"/>
    <col min="4" max="16384" width="9.140625" style="2"/>
  </cols>
  <sheetData>
    <row r="1" spans="1:3" ht="13.5">
      <c r="A1" s="1" t="s">
        <v>71</v>
      </c>
    </row>
    <row r="2" spans="1:3" ht="14.25" thickBot="1">
      <c r="A2" s="1" t="s">
        <v>63</v>
      </c>
    </row>
    <row r="3" spans="1:3" ht="13.5" thickBot="1">
      <c r="A3" s="3" t="s">
        <v>59</v>
      </c>
      <c r="C3" s="4" t="s">
        <v>48</v>
      </c>
    </row>
    <row r="4" spans="1:3">
      <c r="A4" s="3">
        <v>3</v>
      </c>
    </row>
    <row r="6" spans="1:3" ht="13.5" thickBot="1"/>
    <row r="7" spans="1:3">
      <c r="A7" s="5" t="s">
        <v>49</v>
      </c>
    </row>
    <row r="8" spans="1:3">
      <c r="A8" s="6" t="s">
        <v>50</v>
      </c>
    </row>
    <row r="9" spans="1:3">
      <c r="A9" s="7" t="s">
        <v>51</v>
      </c>
    </row>
    <row r="10" spans="1:3">
      <c r="A10" s="6" t="s">
        <v>52</v>
      </c>
    </row>
    <row r="11" spans="1:3" ht="13.5" thickBot="1">
      <c r="A11" s="8" t="s">
        <v>53</v>
      </c>
    </row>
    <row r="13" spans="1:3" ht="13.5" thickBot="1"/>
    <row r="14" spans="1:3" ht="13.5" thickBot="1">
      <c r="A14" s="4" t="s">
        <v>54</v>
      </c>
    </row>
    <row r="16" spans="1:3" ht="13.5" thickBot="1"/>
    <row r="17" spans="1:3" ht="13.5" thickBot="1">
      <c r="C17" s="4" t="s">
        <v>55</v>
      </c>
    </row>
    <row r="20" spans="1:3">
      <c r="A20" s="9" t="s">
        <v>56</v>
      </c>
    </row>
    <row r="26" spans="1:3" ht="13.5" thickBot="1">
      <c r="C26" s="10" t="s">
        <v>57</v>
      </c>
    </row>
  </sheetData>
  <sheetProtection password="8863" sheet="1" objects="1"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Phụ lục</vt:lpstr>
      <vt:lpstr>zAVlCQg4</vt:lpstr>
      <vt:lpstr>_Builtin0</vt:lpstr>
      <vt:lpstr>Bust</vt:lpstr>
      <vt:lpstr>Continue</vt:lpstr>
      <vt:lpstr>Documents_array</vt:lpstr>
      <vt:lpstr>Hello</vt:lpstr>
      <vt:lpstr>'Phụ lục'!Print_Titles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2023-06-16T01:57:50Z</cp:lastPrinted>
  <dcterms:created xsi:type="dcterms:W3CDTF">1996-10-14T23:33:28Z</dcterms:created>
  <dcterms:modified xsi:type="dcterms:W3CDTF">2023-06-16T03:09:17Z</dcterms:modified>
</cp:coreProperties>
</file>