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2022_VIE_ENG" sheetId="10" r:id="rId1"/>
    <sheet name="2022_PAPI_Indicators" sheetId="11" r:id="rId2"/>
    <sheet name="2021_VIE_ENG" sheetId="9" r:id="rId3"/>
    <sheet name="2020_VIE_ENG" sheetId="1" r:id="rId4"/>
    <sheet name="2019_VIE"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0" l="1"/>
  <c r="D159" i="10"/>
  <c r="D15" i="10"/>
  <c r="D14" i="10"/>
  <c r="D16" i="10"/>
  <c r="D17" i="10"/>
  <c r="D18" i="10"/>
  <c r="D19" i="10"/>
  <c r="D20" i="10"/>
  <c r="D21" i="10"/>
  <c r="D23" i="10"/>
  <c r="D24" i="10"/>
  <c r="D25" i="10"/>
  <c r="D26" i="10"/>
  <c r="D27" i="10"/>
  <c r="D28"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8" i="10"/>
  <c r="D99" i="10"/>
  <c r="D103"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60" i="10"/>
  <c r="D161" i="10"/>
  <c r="D162" i="10"/>
  <c r="D13" i="10"/>
  <c r="D8" i="10"/>
  <c r="D9" i="10"/>
  <c r="D10" i="10"/>
  <c r="E7" i="10"/>
  <c r="L9"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8" i="10"/>
  <c r="R99" i="10"/>
  <c r="R109" i="10"/>
  <c r="R110" i="10"/>
  <c r="R111" i="10"/>
  <c r="R112" i="10"/>
  <c r="R113" i="10"/>
  <c r="R114" i="10"/>
  <c r="R115" i="10"/>
  <c r="R116" i="10"/>
  <c r="R117" i="10"/>
  <c r="R118" i="10"/>
  <c r="R119"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R144" i="10"/>
  <c r="R145" i="10"/>
  <c r="R146" i="10"/>
  <c r="R147" i="10"/>
  <c r="R148" i="10"/>
  <c r="R149" i="10"/>
  <c r="R150" i="10"/>
  <c r="R151" i="10"/>
  <c r="R152" i="10"/>
  <c r="R153" i="10"/>
  <c r="R154" i="10"/>
  <c r="R155" i="10"/>
  <c r="R156" i="10"/>
  <c r="R157" i="10"/>
  <c r="R158" i="10"/>
  <c r="R159" i="10"/>
  <c r="R160" i="10"/>
  <c r="R161" i="10"/>
  <c r="R162" i="10"/>
  <c r="R9" i="10"/>
  <c r="R10" i="10"/>
  <c r="R11" i="10"/>
  <c r="R12" i="10"/>
  <c r="R13" i="10"/>
  <c r="R14" i="10"/>
  <c r="R15" i="10"/>
  <c r="R16" i="10"/>
  <c r="R17" i="10"/>
  <c r="R18" i="10"/>
  <c r="R19" i="10"/>
  <c r="R20" i="10"/>
  <c r="R21" i="10"/>
  <c r="R23" i="10"/>
  <c r="R24" i="10"/>
  <c r="R25" i="10"/>
  <c r="R26" i="10"/>
  <c r="R27" i="10"/>
  <c r="R28"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8" i="10"/>
  <c r="BN9" i="10"/>
  <c r="BN10" i="10"/>
  <c r="BN11" i="10"/>
  <c r="BN12" i="10"/>
  <c r="BN14" i="10"/>
  <c r="BN15" i="10"/>
  <c r="BN16" i="10"/>
  <c r="BN17" i="10"/>
  <c r="BN18" i="10"/>
  <c r="BN19" i="10"/>
  <c r="BN20" i="10"/>
  <c r="BN21" i="10"/>
  <c r="BN23" i="10"/>
  <c r="BN24" i="10"/>
  <c r="BN25" i="10"/>
  <c r="BN26" i="10"/>
  <c r="BN27" i="10"/>
  <c r="BN28" i="10"/>
  <c r="BN30" i="10"/>
  <c r="BN31" i="10"/>
  <c r="BN32" i="10"/>
  <c r="BN33" i="10"/>
  <c r="BN34" i="10"/>
  <c r="BN35" i="10"/>
  <c r="BN36" i="10"/>
  <c r="BN37" i="10"/>
  <c r="BN38" i="10"/>
  <c r="BN39" i="10"/>
  <c r="BN40" i="10"/>
  <c r="BN41" i="10"/>
  <c r="BN42" i="10"/>
  <c r="BN43" i="10"/>
  <c r="BN44" i="10"/>
  <c r="BN45" i="10"/>
  <c r="BN46" i="10"/>
  <c r="BN47" i="10"/>
  <c r="BN48" i="10"/>
  <c r="BN49" i="10"/>
  <c r="BN50" i="10"/>
  <c r="BN51" i="10"/>
  <c r="BN52" i="10"/>
  <c r="BN53" i="10"/>
  <c r="BN54" i="10"/>
  <c r="BN55" i="10"/>
  <c r="BN56" i="10"/>
  <c r="BN57" i="10"/>
  <c r="BN58" i="10"/>
  <c r="BN59" i="10"/>
  <c r="BN60" i="10"/>
  <c r="BN61" i="10"/>
  <c r="BN62" i="10"/>
  <c r="BN63" i="10"/>
  <c r="BN64" i="10"/>
  <c r="BN65" i="10"/>
  <c r="BN67" i="10"/>
  <c r="BN68" i="10"/>
  <c r="BN69" i="10"/>
  <c r="BN70" i="10"/>
  <c r="BN71" i="10"/>
  <c r="BN72" i="10"/>
  <c r="BN73" i="10"/>
  <c r="BN74" i="10"/>
  <c r="BN75" i="10"/>
  <c r="BN76" i="10"/>
  <c r="BN77" i="10"/>
  <c r="BN78" i="10"/>
  <c r="BN79" i="10"/>
  <c r="BN80" i="10"/>
  <c r="BN81" i="10"/>
  <c r="BN82" i="10"/>
  <c r="BN83" i="10"/>
  <c r="BN84" i="10"/>
  <c r="BN85" i="10"/>
  <c r="BN86" i="10"/>
  <c r="BN87" i="10"/>
  <c r="BN88" i="10"/>
  <c r="BN89" i="10"/>
  <c r="BN90" i="10"/>
  <c r="BN91" i="10"/>
  <c r="BN92" i="10"/>
  <c r="BN93" i="10"/>
  <c r="BN94" i="10"/>
  <c r="BN98" i="10"/>
  <c r="BN99" i="10"/>
  <c r="BN103" i="10"/>
  <c r="BN109" i="10"/>
  <c r="BN110" i="10"/>
  <c r="BN111" i="10"/>
  <c r="BN112" i="10"/>
  <c r="BN113" i="10"/>
  <c r="BN114" i="10"/>
  <c r="BN115" i="10"/>
  <c r="BN116" i="10"/>
  <c r="BN117" i="10"/>
  <c r="BN118" i="10"/>
  <c r="BN119" i="10"/>
  <c r="BN120" i="10"/>
  <c r="BN121" i="10"/>
  <c r="BN122" i="10"/>
  <c r="BN123" i="10"/>
  <c r="BN124" i="10"/>
  <c r="BN125" i="10"/>
  <c r="BN126" i="10"/>
  <c r="BN127" i="10"/>
  <c r="BN128" i="10"/>
  <c r="BN129" i="10"/>
  <c r="BN130" i="10"/>
  <c r="BN131" i="10"/>
  <c r="BN132" i="10"/>
  <c r="BN133" i="10"/>
  <c r="BN134" i="10"/>
  <c r="BN135" i="10"/>
  <c r="BN136" i="10"/>
  <c r="BN137" i="10"/>
  <c r="BN138" i="10"/>
  <c r="BN139" i="10"/>
  <c r="BN140" i="10"/>
  <c r="BN141" i="10"/>
  <c r="BN142" i="10"/>
  <c r="BN143" i="10"/>
  <c r="BN144" i="10"/>
  <c r="BN145" i="10"/>
  <c r="BN146" i="10"/>
  <c r="BN147" i="10"/>
  <c r="BN148" i="10"/>
  <c r="BN149" i="10"/>
  <c r="BN150" i="10"/>
  <c r="BN151" i="10"/>
  <c r="BN152" i="10"/>
  <c r="BN153" i="10"/>
  <c r="BN154" i="10"/>
  <c r="BN155" i="10"/>
  <c r="BN156" i="10"/>
  <c r="BN157" i="10"/>
  <c r="BN158" i="10"/>
  <c r="BN159" i="10"/>
  <c r="BN160" i="10"/>
  <c r="BN161" i="10"/>
  <c r="BN162" i="10"/>
  <c r="BN8" i="10"/>
  <c r="BM9" i="10"/>
  <c r="BM10" i="10"/>
  <c r="BM11" i="10"/>
  <c r="BM12" i="10"/>
  <c r="BM14" i="10"/>
  <c r="BM15" i="10"/>
  <c r="BM16" i="10"/>
  <c r="BM17" i="10"/>
  <c r="BM18" i="10"/>
  <c r="BM19" i="10"/>
  <c r="BM20" i="10"/>
  <c r="BM21" i="10"/>
  <c r="BM23" i="10"/>
  <c r="BM24" i="10"/>
  <c r="BM25" i="10"/>
  <c r="BM26" i="10"/>
  <c r="BM27" i="10"/>
  <c r="BM28" i="10"/>
  <c r="BM30" i="10"/>
  <c r="BM31" i="10"/>
  <c r="BM32" i="10"/>
  <c r="BM33" i="10"/>
  <c r="BM34" i="10"/>
  <c r="BM35" i="10"/>
  <c r="BM36" i="10"/>
  <c r="BM37" i="10"/>
  <c r="BM38" i="10"/>
  <c r="BM39" i="10"/>
  <c r="BM40" i="10"/>
  <c r="BM41" i="10"/>
  <c r="BM42" i="10"/>
  <c r="BM43" i="10"/>
  <c r="BM44" i="10"/>
  <c r="BM45" i="10"/>
  <c r="BM46" i="10"/>
  <c r="BM47" i="10"/>
  <c r="BM48" i="10"/>
  <c r="BM49" i="10"/>
  <c r="BM50" i="10"/>
  <c r="BM51" i="10"/>
  <c r="BM52" i="10"/>
  <c r="BM53" i="10"/>
  <c r="BM54" i="10"/>
  <c r="BM55" i="10"/>
  <c r="BM56" i="10"/>
  <c r="BM57" i="10"/>
  <c r="BM58" i="10"/>
  <c r="BM59" i="10"/>
  <c r="BM60" i="10"/>
  <c r="BM61" i="10"/>
  <c r="BM62" i="10"/>
  <c r="BM63" i="10"/>
  <c r="BM64" i="10"/>
  <c r="BM65" i="10"/>
  <c r="BM67" i="10"/>
  <c r="BM68" i="10"/>
  <c r="BM69" i="10"/>
  <c r="BM70" i="10"/>
  <c r="BM71" i="10"/>
  <c r="BM72" i="10"/>
  <c r="BM73" i="10"/>
  <c r="BM74" i="10"/>
  <c r="BM75" i="10"/>
  <c r="BM76" i="10"/>
  <c r="BM77" i="10"/>
  <c r="BM78" i="10"/>
  <c r="BM79" i="10"/>
  <c r="BM80" i="10"/>
  <c r="BM81" i="10"/>
  <c r="BM82" i="10"/>
  <c r="BM83" i="10"/>
  <c r="BM84" i="10"/>
  <c r="BM85" i="10"/>
  <c r="BM86" i="10"/>
  <c r="BM87" i="10"/>
  <c r="BM88" i="10"/>
  <c r="BM89" i="10"/>
  <c r="BM90" i="10"/>
  <c r="BM91" i="10"/>
  <c r="BM92" i="10"/>
  <c r="BM93" i="10"/>
  <c r="BM94" i="10"/>
  <c r="BM98" i="10"/>
  <c r="BM99" i="10"/>
  <c r="BM103" i="10"/>
  <c r="BM109" i="10"/>
  <c r="BM110" i="10"/>
  <c r="BM111" i="10"/>
  <c r="BM112" i="10"/>
  <c r="BM113" i="10"/>
  <c r="BM114" i="10"/>
  <c r="BM115" i="10"/>
  <c r="BM116" i="10"/>
  <c r="BM117" i="10"/>
  <c r="BM118" i="10"/>
  <c r="BM119" i="10"/>
  <c r="BM120" i="10"/>
  <c r="BM121" i="10"/>
  <c r="BM122" i="10"/>
  <c r="BM123" i="10"/>
  <c r="BM124" i="10"/>
  <c r="BM125" i="10"/>
  <c r="BM126" i="10"/>
  <c r="BM127" i="10"/>
  <c r="BM128" i="10"/>
  <c r="BM129" i="10"/>
  <c r="BM130" i="10"/>
  <c r="BM131" i="10"/>
  <c r="BM132" i="10"/>
  <c r="BM133" i="10"/>
  <c r="BM134" i="10"/>
  <c r="BM135" i="10"/>
  <c r="BM136" i="10"/>
  <c r="BM137" i="10"/>
  <c r="BM138" i="10"/>
  <c r="BM139" i="10"/>
  <c r="BM140" i="10"/>
  <c r="BM141" i="10"/>
  <c r="BM142" i="10"/>
  <c r="BM143" i="10"/>
  <c r="BM144" i="10"/>
  <c r="BM145" i="10"/>
  <c r="BM146" i="10"/>
  <c r="BM147" i="10"/>
  <c r="BM148" i="10"/>
  <c r="BM149" i="10"/>
  <c r="BM150" i="10"/>
  <c r="BM151" i="10"/>
  <c r="BM152" i="10"/>
  <c r="BM153" i="10"/>
  <c r="BM154" i="10"/>
  <c r="BM155" i="10"/>
  <c r="BM156" i="10"/>
  <c r="BM157" i="10"/>
  <c r="BM158" i="10"/>
  <c r="BM159" i="10"/>
  <c r="BM160" i="10"/>
  <c r="BM161" i="10"/>
  <c r="BM162" i="10"/>
  <c r="BM8" i="10"/>
  <c r="BL9" i="10"/>
  <c r="BL10" i="10"/>
  <c r="BL11" i="10"/>
  <c r="BL12" i="10"/>
  <c r="BL14" i="10"/>
  <c r="BL15" i="10"/>
  <c r="BL16" i="10"/>
  <c r="BL17" i="10"/>
  <c r="BL18" i="10"/>
  <c r="BL19" i="10"/>
  <c r="BL20" i="10"/>
  <c r="BL21" i="10"/>
  <c r="BL23" i="10"/>
  <c r="BL24" i="10"/>
  <c r="BL25" i="10"/>
  <c r="BL26" i="10"/>
  <c r="BL27" i="10"/>
  <c r="BL28" i="10"/>
  <c r="BL30" i="10"/>
  <c r="BL31" i="10"/>
  <c r="BL32" i="10"/>
  <c r="BL33" i="10"/>
  <c r="BL34" i="10"/>
  <c r="BL35" i="10"/>
  <c r="BL36" i="10"/>
  <c r="BL37" i="10"/>
  <c r="BL38" i="10"/>
  <c r="BL39" i="10"/>
  <c r="BL40" i="10"/>
  <c r="BL41" i="10"/>
  <c r="BL42" i="10"/>
  <c r="BL43" i="10"/>
  <c r="BL44" i="10"/>
  <c r="BL45" i="10"/>
  <c r="BL46" i="10"/>
  <c r="BL47" i="10"/>
  <c r="BL48" i="10"/>
  <c r="BL49" i="10"/>
  <c r="BL50" i="10"/>
  <c r="BL51" i="10"/>
  <c r="BL52" i="10"/>
  <c r="BL53" i="10"/>
  <c r="BL54" i="10"/>
  <c r="BL55" i="10"/>
  <c r="BL56" i="10"/>
  <c r="BL57" i="10"/>
  <c r="BL58" i="10"/>
  <c r="BL59" i="10"/>
  <c r="BL60" i="10"/>
  <c r="BL61" i="10"/>
  <c r="BL62" i="10"/>
  <c r="BL63" i="10"/>
  <c r="BL64" i="10"/>
  <c r="BL65" i="10"/>
  <c r="BL67" i="10"/>
  <c r="BL68" i="10"/>
  <c r="BL69" i="10"/>
  <c r="BL70" i="10"/>
  <c r="BL71" i="10"/>
  <c r="BL72" i="10"/>
  <c r="BL73" i="10"/>
  <c r="BL74" i="10"/>
  <c r="BL75" i="10"/>
  <c r="BL76" i="10"/>
  <c r="BL77" i="10"/>
  <c r="BL78" i="10"/>
  <c r="BL79" i="10"/>
  <c r="BL80" i="10"/>
  <c r="BL81" i="10"/>
  <c r="BL82" i="10"/>
  <c r="BL83" i="10"/>
  <c r="BL84" i="10"/>
  <c r="BL85" i="10"/>
  <c r="BL86" i="10"/>
  <c r="BL87" i="10"/>
  <c r="BL88" i="10"/>
  <c r="BL89" i="10"/>
  <c r="BL90" i="10"/>
  <c r="BL91" i="10"/>
  <c r="BL92" i="10"/>
  <c r="BL93" i="10"/>
  <c r="BL94" i="10"/>
  <c r="BL98" i="10"/>
  <c r="BL99" i="10"/>
  <c r="BL103" i="10"/>
  <c r="BL109" i="10"/>
  <c r="BL110" i="10"/>
  <c r="BL111" i="10"/>
  <c r="BL112" i="10"/>
  <c r="BL113" i="10"/>
  <c r="BL114" i="10"/>
  <c r="BL115" i="10"/>
  <c r="BL116" i="10"/>
  <c r="BL117" i="10"/>
  <c r="BL118" i="10"/>
  <c r="BL119" i="10"/>
  <c r="BL120" i="10"/>
  <c r="BL121" i="10"/>
  <c r="BL122" i="10"/>
  <c r="BL123" i="10"/>
  <c r="BL124" i="10"/>
  <c r="BL125" i="10"/>
  <c r="BL126" i="10"/>
  <c r="BL127" i="10"/>
  <c r="BL128" i="10"/>
  <c r="BL129" i="10"/>
  <c r="BL130" i="10"/>
  <c r="BL131" i="10"/>
  <c r="BL132" i="10"/>
  <c r="BL133" i="10"/>
  <c r="BL134" i="10"/>
  <c r="BL135" i="10"/>
  <c r="BL136" i="10"/>
  <c r="BL137" i="10"/>
  <c r="BL138" i="10"/>
  <c r="BL139" i="10"/>
  <c r="BL140" i="10"/>
  <c r="BL141" i="10"/>
  <c r="BL142" i="10"/>
  <c r="BL143" i="10"/>
  <c r="BL144" i="10"/>
  <c r="BL145" i="10"/>
  <c r="BL146" i="10"/>
  <c r="BL147" i="10"/>
  <c r="BL148" i="10"/>
  <c r="BL149" i="10"/>
  <c r="BL150" i="10"/>
  <c r="BL151" i="10"/>
  <c r="BL152" i="10"/>
  <c r="BL153" i="10"/>
  <c r="BL154" i="10"/>
  <c r="BL155" i="10"/>
  <c r="BL156" i="10"/>
  <c r="BL157" i="10"/>
  <c r="BL158" i="10"/>
  <c r="BL159" i="10"/>
  <c r="BL160" i="10"/>
  <c r="BL161" i="10"/>
  <c r="BL162" i="10"/>
  <c r="BL8" i="10"/>
  <c r="BK9" i="10"/>
  <c r="BK10" i="10"/>
  <c r="BK11" i="10"/>
  <c r="BK12" i="10"/>
  <c r="BK14" i="10"/>
  <c r="BK15" i="10"/>
  <c r="BK16" i="10"/>
  <c r="BK17" i="10"/>
  <c r="BK18" i="10"/>
  <c r="BK19" i="10"/>
  <c r="BK20" i="10"/>
  <c r="BK21" i="10"/>
  <c r="BK23" i="10"/>
  <c r="BK24" i="10"/>
  <c r="BK25" i="10"/>
  <c r="BK26" i="10"/>
  <c r="BK27" i="10"/>
  <c r="BK28" i="10"/>
  <c r="BK30" i="10"/>
  <c r="BK31" i="10"/>
  <c r="BK32" i="10"/>
  <c r="BK33" i="10"/>
  <c r="BK34" i="10"/>
  <c r="BK35" i="10"/>
  <c r="BK36" i="10"/>
  <c r="BK37" i="10"/>
  <c r="BK38" i="10"/>
  <c r="BK39" i="10"/>
  <c r="BK40" i="10"/>
  <c r="BK41" i="10"/>
  <c r="BK42" i="10"/>
  <c r="BK43" i="10"/>
  <c r="BK44" i="10"/>
  <c r="BK45" i="10"/>
  <c r="BK46" i="10"/>
  <c r="BK47" i="10"/>
  <c r="BK48" i="10"/>
  <c r="BK49" i="10"/>
  <c r="BK50" i="10"/>
  <c r="BK51" i="10"/>
  <c r="BK52" i="10"/>
  <c r="BK53" i="10"/>
  <c r="BK54" i="10"/>
  <c r="BK55" i="10"/>
  <c r="BK56" i="10"/>
  <c r="BK57" i="10"/>
  <c r="BK58" i="10"/>
  <c r="BK59" i="10"/>
  <c r="BK60" i="10"/>
  <c r="BK61" i="10"/>
  <c r="BK62" i="10"/>
  <c r="BK63" i="10"/>
  <c r="BK64" i="10"/>
  <c r="BK65" i="10"/>
  <c r="BK67" i="10"/>
  <c r="BK68" i="10"/>
  <c r="BK69" i="10"/>
  <c r="BK70" i="10"/>
  <c r="BK71" i="10"/>
  <c r="BK72" i="10"/>
  <c r="BK73" i="10"/>
  <c r="BK74" i="10"/>
  <c r="BK75" i="10"/>
  <c r="BK76" i="10"/>
  <c r="BK77" i="10"/>
  <c r="BK78" i="10"/>
  <c r="BK79" i="10"/>
  <c r="BK80" i="10"/>
  <c r="BK81" i="10"/>
  <c r="BK82" i="10"/>
  <c r="BK83" i="10"/>
  <c r="BK84" i="10"/>
  <c r="BK85" i="10"/>
  <c r="BK86" i="10"/>
  <c r="BK87" i="10"/>
  <c r="BK88" i="10"/>
  <c r="BK89" i="10"/>
  <c r="BK90" i="10"/>
  <c r="BK91" i="10"/>
  <c r="BK92" i="10"/>
  <c r="BK93" i="10"/>
  <c r="BK94" i="10"/>
  <c r="BK98" i="10"/>
  <c r="BK99" i="10"/>
  <c r="BK103" i="10"/>
  <c r="BK109" i="10"/>
  <c r="BK110" i="10"/>
  <c r="BK111" i="10"/>
  <c r="BK112" i="10"/>
  <c r="BK113" i="10"/>
  <c r="BK114" i="10"/>
  <c r="BK115" i="10"/>
  <c r="BK116" i="10"/>
  <c r="BK117" i="10"/>
  <c r="BK118" i="10"/>
  <c r="BK119" i="10"/>
  <c r="BK120" i="10"/>
  <c r="BK121" i="10"/>
  <c r="BK122" i="10"/>
  <c r="BK123" i="10"/>
  <c r="BK124" i="10"/>
  <c r="BK125" i="10"/>
  <c r="BK126" i="10"/>
  <c r="BK127" i="10"/>
  <c r="BK128" i="10"/>
  <c r="BK129" i="10"/>
  <c r="BK130" i="10"/>
  <c r="BK131" i="10"/>
  <c r="BK132" i="10"/>
  <c r="BK133" i="10"/>
  <c r="BK134" i="10"/>
  <c r="BK135" i="10"/>
  <c r="BK136" i="10"/>
  <c r="BK137" i="10"/>
  <c r="BK138" i="10"/>
  <c r="BK139" i="10"/>
  <c r="BK140" i="10"/>
  <c r="BK141" i="10"/>
  <c r="BK142" i="10"/>
  <c r="BK143" i="10"/>
  <c r="BK144" i="10"/>
  <c r="BK145" i="10"/>
  <c r="BK146" i="10"/>
  <c r="BK147" i="10"/>
  <c r="BK148" i="10"/>
  <c r="BK149" i="10"/>
  <c r="BK150" i="10"/>
  <c r="BK151" i="10"/>
  <c r="BK152" i="10"/>
  <c r="BK153" i="10"/>
  <c r="BK154" i="10"/>
  <c r="BK155" i="10"/>
  <c r="BK156" i="10"/>
  <c r="BK157" i="10"/>
  <c r="BK158" i="10"/>
  <c r="BK159" i="10"/>
  <c r="BK160" i="10"/>
  <c r="BK161" i="10"/>
  <c r="BK162" i="10"/>
  <c r="BK8" i="10"/>
  <c r="BJ9" i="10"/>
  <c r="BJ10" i="10"/>
  <c r="BJ11" i="10"/>
  <c r="BJ12" i="10"/>
  <c r="BJ14" i="10"/>
  <c r="BJ15" i="10"/>
  <c r="BJ16" i="10"/>
  <c r="BJ17" i="10"/>
  <c r="BJ18" i="10"/>
  <c r="BJ19" i="10"/>
  <c r="BJ20" i="10"/>
  <c r="BJ21" i="10"/>
  <c r="BJ23" i="10"/>
  <c r="BJ24" i="10"/>
  <c r="BJ25" i="10"/>
  <c r="BJ26" i="10"/>
  <c r="BJ27" i="10"/>
  <c r="BJ28" i="10"/>
  <c r="BJ30" i="10"/>
  <c r="BJ31" i="10"/>
  <c r="BJ32" i="10"/>
  <c r="BJ33" i="10"/>
  <c r="BJ34" i="10"/>
  <c r="BJ35" i="10"/>
  <c r="BJ36" i="10"/>
  <c r="BJ37" i="10"/>
  <c r="BJ38" i="10"/>
  <c r="BJ39" i="10"/>
  <c r="BJ40" i="10"/>
  <c r="BJ41" i="10"/>
  <c r="BJ42" i="10"/>
  <c r="BJ43" i="10"/>
  <c r="BJ44" i="10"/>
  <c r="BJ45" i="10"/>
  <c r="BJ46" i="10"/>
  <c r="BJ47" i="10"/>
  <c r="BJ48" i="10"/>
  <c r="BJ49" i="10"/>
  <c r="BJ50" i="10"/>
  <c r="BJ51" i="10"/>
  <c r="BJ52" i="10"/>
  <c r="BJ53" i="10"/>
  <c r="BJ54" i="10"/>
  <c r="BJ55" i="10"/>
  <c r="BJ56" i="10"/>
  <c r="BJ57" i="10"/>
  <c r="BJ58" i="10"/>
  <c r="BJ59" i="10"/>
  <c r="BJ60" i="10"/>
  <c r="BJ61" i="10"/>
  <c r="BJ62" i="10"/>
  <c r="BJ63" i="10"/>
  <c r="BJ64" i="10"/>
  <c r="BJ65" i="10"/>
  <c r="BJ67" i="10"/>
  <c r="BJ68" i="10"/>
  <c r="BJ69" i="10"/>
  <c r="BJ70" i="10"/>
  <c r="BJ71" i="10"/>
  <c r="BJ72" i="10"/>
  <c r="BJ73" i="10"/>
  <c r="BJ74" i="10"/>
  <c r="BJ75" i="10"/>
  <c r="BJ76" i="10"/>
  <c r="BJ77" i="10"/>
  <c r="BJ78" i="10"/>
  <c r="BJ79" i="10"/>
  <c r="BJ80" i="10"/>
  <c r="BJ81" i="10"/>
  <c r="BJ82" i="10"/>
  <c r="BJ83" i="10"/>
  <c r="BJ84" i="10"/>
  <c r="BJ85" i="10"/>
  <c r="BJ86" i="10"/>
  <c r="BJ87" i="10"/>
  <c r="BJ88" i="10"/>
  <c r="BJ89" i="10"/>
  <c r="BJ90" i="10"/>
  <c r="BJ91" i="10"/>
  <c r="BJ92" i="10"/>
  <c r="BJ93" i="10"/>
  <c r="BJ94" i="10"/>
  <c r="BJ98" i="10"/>
  <c r="BJ99" i="10"/>
  <c r="BJ103" i="10"/>
  <c r="BJ109" i="10"/>
  <c r="BJ110" i="10"/>
  <c r="BJ111" i="10"/>
  <c r="BJ112" i="10"/>
  <c r="BJ113" i="10"/>
  <c r="BJ114" i="10"/>
  <c r="BJ115" i="10"/>
  <c r="BJ116" i="10"/>
  <c r="BJ117" i="10"/>
  <c r="BJ118" i="10"/>
  <c r="BJ119" i="10"/>
  <c r="BJ120" i="10"/>
  <c r="BJ121" i="10"/>
  <c r="BJ122" i="10"/>
  <c r="BJ123" i="10"/>
  <c r="BJ124" i="10"/>
  <c r="BJ125" i="10"/>
  <c r="BJ126" i="10"/>
  <c r="BJ127" i="10"/>
  <c r="BJ128" i="10"/>
  <c r="BJ129" i="10"/>
  <c r="BJ130" i="10"/>
  <c r="BJ131" i="10"/>
  <c r="BJ132" i="10"/>
  <c r="BJ133" i="10"/>
  <c r="BJ134" i="10"/>
  <c r="BJ135" i="10"/>
  <c r="BJ136" i="10"/>
  <c r="BJ137" i="10"/>
  <c r="BJ138" i="10"/>
  <c r="BJ139" i="10"/>
  <c r="BJ140" i="10"/>
  <c r="BJ141" i="10"/>
  <c r="BJ142" i="10"/>
  <c r="BJ143" i="10"/>
  <c r="BJ144" i="10"/>
  <c r="BJ145" i="10"/>
  <c r="BJ146" i="10"/>
  <c r="BJ147" i="10"/>
  <c r="BJ148" i="10"/>
  <c r="BJ149" i="10"/>
  <c r="BJ150" i="10"/>
  <c r="BJ151" i="10"/>
  <c r="BJ152" i="10"/>
  <c r="BJ153" i="10"/>
  <c r="BJ154" i="10"/>
  <c r="BJ155" i="10"/>
  <c r="BJ156" i="10"/>
  <c r="BJ157" i="10"/>
  <c r="BJ158" i="10"/>
  <c r="BJ159" i="10"/>
  <c r="BJ160" i="10"/>
  <c r="BJ161" i="10"/>
  <c r="BJ162" i="10"/>
  <c r="BJ8" i="10"/>
  <c r="BI8" i="10"/>
  <c r="BI9" i="10"/>
  <c r="BI10" i="10"/>
  <c r="BI11" i="10"/>
  <c r="BI12" i="10"/>
  <c r="BI14" i="10"/>
  <c r="BI15" i="10"/>
  <c r="BI16" i="10"/>
  <c r="BI17" i="10"/>
  <c r="BI18" i="10"/>
  <c r="BI19" i="10"/>
  <c r="BI20" i="10"/>
  <c r="BI21" i="10"/>
  <c r="BI23" i="10"/>
  <c r="BI24" i="10"/>
  <c r="BI25" i="10"/>
  <c r="BI26" i="10"/>
  <c r="BI27" i="10"/>
  <c r="BI28" i="10"/>
  <c r="BI30" i="10"/>
  <c r="BI31" i="10"/>
  <c r="BI32" i="10"/>
  <c r="BI33" i="10"/>
  <c r="BI34" i="10"/>
  <c r="BI35" i="10"/>
  <c r="BI36" i="10"/>
  <c r="BI37" i="10"/>
  <c r="BI38" i="10"/>
  <c r="BI39" i="10"/>
  <c r="BI40" i="10"/>
  <c r="BI41" i="10"/>
  <c r="BI42" i="10"/>
  <c r="BI43" i="10"/>
  <c r="BI44" i="10"/>
  <c r="BI45" i="10"/>
  <c r="BI46" i="10"/>
  <c r="BI47" i="10"/>
  <c r="BI48" i="10"/>
  <c r="BI49" i="10"/>
  <c r="BI50" i="10"/>
  <c r="BI51" i="10"/>
  <c r="BI52" i="10"/>
  <c r="BI53" i="10"/>
  <c r="BI54" i="10"/>
  <c r="BI55" i="10"/>
  <c r="BI56" i="10"/>
  <c r="BI57" i="10"/>
  <c r="BI58" i="10"/>
  <c r="BI59" i="10"/>
  <c r="BI60" i="10"/>
  <c r="BI61" i="10"/>
  <c r="BI62" i="10"/>
  <c r="BI63" i="10"/>
  <c r="BI64" i="10"/>
  <c r="BI65" i="10"/>
  <c r="BI67" i="10"/>
  <c r="BI68" i="10"/>
  <c r="BI69" i="10"/>
  <c r="BI70" i="10"/>
  <c r="BI71" i="10"/>
  <c r="BI72" i="10"/>
  <c r="BI73" i="10"/>
  <c r="BI74" i="10"/>
  <c r="BI75" i="10"/>
  <c r="BI76" i="10"/>
  <c r="BI77" i="10"/>
  <c r="BI78" i="10"/>
  <c r="BI79" i="10"/>
  <c r="BI80" i="10"/>
  <c r="BI81" i="10"/>
  <c r="BI82" i="10"/>
  <c r="BI83" i="10"/>
  <c r="BI84" i="10"/>
  <c r="BI85" i="10"/>
  <c r="BI86" i="10"/>
  <c r="BI87" i="10"/>
  <c r="BI88" i="10"/>
  <c r="BI89" i="10"/>
  <c r="BI90" i="10"/>
  <c r="BI91" i="10"/>
  <c r="BI92" i="10"/>
  <c r="BI93" i="10"/>
  <c r="BI94" i="10"/>
  <c r="BI98" i="10"/>
  <c r="BI99" i="10"/>
  <c r="BI103" i="10"/>
  <c r="BI109" i="10"/>
  <c r="BI110" i="10"/>
  <c r="BI111" i="10"/>
  <c r="BI112" i="10"/>
  <c r="BI113" i="10"/>
  <c r="BI114" i="10"/>
  <c r="BI115" i="10"/>
  <c r="BI116" i="10"/>
  <c r="BI117" i="10"/>
  <c r="BI118" i="10"/>
  <c r="BI119" i="10"/>
  <c r="BI120" i="10"/>
  <c r="BI121" i="10"/>
  <c r="BI122" i="10"/>
  <c r="BI123" i="10"/>
  <c r="BI124" i="10"/>
  <c r="BI125" i="10"/>
  <c r="BI126" i="10"/>
  <c r="BI127" i="10"/>
  <c r="BI128" i="10"/>
  <c r="BI129" i="10"/>
  <c r="BI130" i="10"/>
  <c r="BI131" i="10"/>
  <c r="BI132" i="10"/>
  <c r="BI133" i="10"/>
  <c r="BI134" i="10"/>
  <c r="BI135" i="10"/>
  <c r="BI136" i="10"/>
  <c r="BI137" i="10"/>
  <c r="BI138" i="10"/>
  <c r="BI139" i="10"/>
  <c r="BI140" i="10"/>
  <c r="BI141" i="10"/>
  <c r="BI142" i="10"/>
  <c r="BI143" i="10"/>
  <c r="BI144" i="10"/>
  <c r="BI145" i="10"/>
  <c r="BI146" i="10"/>
  <c r="BI147" i="10"/>
  <c r="BI148" i="10"/>
  <c r="BI149" i="10"/>
  <c r="BI150" i="10"/>
  <c r="BI151" i="10"/>
  <c r="BI152" i="10"/>
  <c r="BI153" i="10"/>
  <c r="BI154" i="10"/>
  <c r="BI155" i="10"/>
  <c r="BI156" i="10"/>
  <c r="BI157" i="10"/>
  <c r="BI158" i="10"/>
  <c r="BI159" i="10"/>
  <c r="BI160" i="10"/>
  <c r="BI161" i="10"/>
  <c r="BI162" i="10"/>
  <c r="BH9" i="10"/>
  <c r="BH10" i="10"/>
  <c r="BH11" i="10"/>
  <c r="BH12" i="10"/>
  <c r="BH14" i="10"/>
  <c r="BH15" i="10"/>
  <c r="BH16" i="10"/>
  <c r="BH17" i="10"/>
  <c r="BH18" i="10"/>
  <c r="BH19" i="10"/>
  <c r="BH20" i="10"/>
  <c r="BH21" i="10"/>
  <c r="BH23" i="10"/>
  <c r="BH24" i="10"/>
  <c r="BH25" i="10"/>
  <c r="BH26" i="10"/>
  <c r="BH27" i="10"/>
  <c r="BH28" i="10"/>
  <c r="BH30" i="10"/>
  <c r="BH31" i="10"/>
  <c r="BH32" i="10"/>
  <c r="BH33" i="10"/>
  <c r="BH34" i="10"/>
  <c r="BH35" i="10"/>
  <c r="BH36" i="10"/>
  <c r="BH37" i="10"/>
  <c r="BH38" i="10"/>
  <c r="BH39" i="10"/>
  <c r="BH40" i="10"/>
  <c r="BH41" i="10"/>
  <c r="BH42" i="10"/>
  <c r="BH43" i="10"/>
  <c r="BH44" i="10"/>
  <c r="BH45" i="10"/>
  <c r="BH46" i="10"/>
  <c r="BH47" i="10"/>
  <c r="BH48" i="10"/>
  <c r="BH49" i="10"/>
  <c r="BH50" i="10"/>
  <c r="BH51" i="10"/>
  <c r="BH52" i="10"/>
  <c r="BH53" i="10"/>
  <c r="BH54" i="10"/>
  <c r="BH55" i="10"/>
  <c r="BH56" i="10"/>
  <c r="BH57" i="10"/>
  <c r="BH58" i="10"/>
  <c r="BH59" i="10"/>
  <c r="BH60" i="10"/>
  <c r="BH61" i="10"/>
  <c r="BH62" i="10"/>
  <c r="BH63" i="10"/>
  <c r="BH64" i="10"/>
  <c r="BH65" i="10"/>
  <c r="BH67" i="10"/>
  <c r="BH68" i="10"/>
  <c r="BH69" i="10"/>
  <c r="BH70" i="10"/>
  <c r="BH71" i="10"/>
  <c r="BH72" i="10"/>
  <c r="BH73" i="10"/>
  <c r="BH74" i="10"/>
  <c r="BH75" i="10"/>
  <c r="BH76" i="10"/>
  <c r="BH77" i="10"/>
  <c r="BH78" i="10"/>
  <c r="BH79" i="10"/>
  <c r="BH80" i="10"/>
  <c r="BH81" i="10"/>
  <c r="BH82" i="10"/>
  <c r="BH83" i="10"/>
  <c r="BH84" i="10"/>
  <c r="BH85" i="10"/>
  <c r="BH86" i="10"/>
  <c r="BH87" i="10"/>
  <c r="BH88" i="10"/>
  <c r="BH89" i="10"/>
  <c r="BH90" i="10"/>
  <c r="BH91" i="10"/>
  <c r="BH92" i="10"/>
  <c r="BH93" i="10"/>
  <c r="BH94" i="10"/>
  <c r="BH98" i="10"/>
  <c r="BH99" i="10"/>
  <c r="BH103" i="10"/>
  <c r="BH109" i="10"/>
  <c r="BH110" i="10"/>
  <c r="BH111" i="10"/>
  <c r="BH112" i="10"/>
  <c r="BH113" i="10"/>
  <c r="BH114" i="10"/>
  <c r="BH115" i="10"/>
  <c r="BH116" i="10"/>
  <c r="BH117" i="10"/>
  <c r="BH118" i="10"/>
  <c r="BH119" i="10"/>
  <c r="BH120" i="10"/>
  <c r="BH121" i="10"/>
  <c r="BH122" i="10"/>
  <c r="BH123" i="10"/>
  <c r="BH124" i="10"/>
  <c r="BH125" i="10"/>
  <c r="BH126" i="10"/>
  <c r="BH127" i="10"/>
  <c r="BH128" i="10"/>
  <c r="BH129" i="10"/>
  <c r="BH130" i="10"/>
  <c r="BH131" i="10"/>
  <c r="BH132" i="10"/>
  <c r="BH133" i="10"/>
  <c r="BH134" i="10"/>
  <c r="BH135" i="10"/>
  <c r="BH136" i="10"/>
  <c r="BH137" i="10"/>
  <c r="BH138" i="10"/>
  <c r="BH139" i="10"/>
  <c r="BH140" i="10"/>
  <c r="BH141" i="10"/>
  <c r="BH142" i="10"/>
  <c r="BH143" i="10"/>
  <c r="BH144" i="10"/>
  <c r="BH145" i="10"/>
  <c r="BH146" i="10"/>
  <c r="BH147" i="10"/>
  <c r="BH148" i="10"/>
  <c r="BH149" i="10"/>
  <c r="BH150" i="10"/>
  <c r="BH151" i="10"/>
  <c r="BH152" i="10"/>
  <c r="BH153" i="10"/>
  <c r="BH154" i="10"/>
  <c r="BH155" i="10"/>
  <c r="BH156" i="10"/>
  <c r="BH157" i="10"/>
  <c r="BH158" i="10"/>
  <c r="BH159" i="10"/>
  <c r="BH160" i="10"/>
  <c r="BH161" i="10"/>
  <c r="BH162" i="10"/>
  <c r="BH8" i="10"/>
  <c r="BG8" i="10"/>
  <c r="BG9" i="10"/>
  <c r="BG10" i="10"/>
  <c r="BG11" i="10"/>
  <c r="BG12" i="10"/>
  <c r="BG14" i="10"/>
  <c r="BG15" i="10"/>
  <c r="BG16" i="10"/>
  <c r="BG17" i="10"/>
  <c r="BG18" i="10"/>
  <c r="BG19" i="10"/>
  <c r="BG20" i="10"/>
  <c r="BG21" i="10"/>
  <c r="BG23" i="10"/>
  <c r="BG24" i="10"/>
  <c r="BG25" i="10"/>
  <c r="BG26" i="10"/>
  <c r="BG27" i="10"/>
  <c r="BG28" i="10"/>
  <c r="BG30" i="10"/>
  <c r="BG31" i="10"/>
  <c r="BG32" i="10"/>
  <c r="BG33" i="10"/>
  <c r="BG34" i="10"/>
  <c r="BG35" i="10"/>
  <c r="BG36" i="10"/>
  <c r="BG37" i="10"/>
  <c r="BG38" i="10"/>
  <c r="BG39" i="10"/>
  <c r="BG40" i="10"/>
  <c r="BG41" i="10"/>
  <c r="BG42" i="10"/>
  <c r="BG43" i="10"/>
  <c r="BG44" i="10"/>
  <c r="BG45" i="10"/>
  <c r="BG46" i="10"/>
  <c r="BG47" i="10"/>
  <c r="BG48" i="10"/>
  <c r="BG49" i="10"/>
  <c r="BG50" i="10"/>
  <c r="BG51" i="10"/>
  <c r="BG52" i="10"/>
  <c r="BG53" i="10"/>
  <c r="BG54" i="10"/>
  <c r="BG55" i="10"/>
  <c r="BG56" i="10"/>
  <c r="BG57" i="10"/>
  <c r="BG58" i="10"/>
  <c r="BG59" i="10"/>
  <c r="BG60" i="10"/>
  <c r="BG61" i="10"/>
  <c r="BG62" i="10"/>
  <c r="BG63" i="10"/>
  <c r="BG64" i="10"/>
  <c r="BG65" i="10"/>
  <c r="BG67" i="10"/>
  <c r="BG68" i="10"/>
  <c r="BG69" i="10"/>
  <c r="BG70" i="10"/>
  <c r="BG71" i="10"/>
  <c r="BG72" i="10"/>
  <c r="BG73" i="10"/>
  <c r="BG74" i="10"/>
  <c r="BG75" i="10"/>
  <c r="BG76" i="10"/>
  <c r="BG77" i="10"/>
  <c r="BG78" i="10"/>
  <c r="BG79" i="10"/>
  <c r="BG80" i="10"/>
  <c r="BG81" i="10"/>
  <c r="BG82" i="10"/>
  <c r="BG83" i="10"/>
  <c r="BG84" i="10"/>
  <c r="BG85" i="10"/>
  <c r="BG86" i="10"/>
  <c r="BG87" i="10"/>
  <c r="BG88" i="10"/>
  <c r="BG89" i="10"/>
  <c r="BG90" i="10"/>
  <c r="BG91" i="10"/>
  <c r="BG92" i="10"/>
  <c r="BG93" i="10"/>
  <c r="BG94" i="10"/>
  <c r="BG98" i="10"/>
  <c r="BG99" i="10"/>
  <c r="BG103" i="10"/>
  <c r="BG109" i="10"/>
  <c r="BG110" i="10"/>
  <c r="BG111" i="10"/>
  <c r="BG112" i="10"/>
  <c r="BG113" i="10"/>
  <c r="BG114" i="10"/>
  <c r="BG115" i="10"/>
  <c r="BG116" i="10"/>
  <c r="BG117" i="10"/>
  <c r="BG118" i="10"/>
  <c r="BG119" i="10"/>
  <c r="BG120" i="10"/>
  <c r="BG121" i="10"/>
  <c r="BG122" i="10"/>
  <c r="BG123" i="10"/>
  <c r="BG124" i="10"/>
  <c r="BG125" i="10"/>
  <c r="BG126" i="10"/>
  <c r="BG127" i="10"/>
  <c r="BG128" i="10"/>
  <c r="BG129" i="10"/>
  <c r="BG130" i="10"/>
  <c r="BG131" i="10"/>
  <c r="BG132" i="10"/>
  <c r="BG133" i="10"/>
  <c r="BG134" i="10"/>
  <c r="BG135" i="10"/>
  <c r="BG136" i="10"/>
  <c r="BG137" i="10"/>
  <c r="BG138" i="10"/>
  <c r="BG139" i="10"/>
  <c r="BG140" i="10"/>
  <c r="BG141" i="10"/>
  <c r="BG142" i="10"/>
  <c r="BG143" i="10"/>
  <c r="BG144" i="10"/>
  <c r="BG145" i="10"/>
  <c r="BG146" i="10"/>
  <c r="BG147" i="10"/>
  <c r="BG148" i="10"/>
  <c r="BG149" i="10"/>
  <c r="BG150" i="10"/>
  <c r="BG151" i="10"/>
  <c r="BG152" i="10"/>
  <c r="BG153" i="10"/>
  <c r="BG154" i="10"/>
  <c r="BG155" i="10"/>
  <c r="BG156" i="10"/>
  <c r="BG157" i="10"/>
  <c r="BG158" i="10"/>
  <c r="BG159" i="10"/>
  <c r="BG160" i="10"/>
  <c r="BG161" i="10"/>
  <c r="BG162" i="10"/>
  <c r="BF9" i="10"/>
  <c r="BF10" i="10"/>
  <c r="BF11" i="10"/>
  <c r="BF12" i="10"/>
  <c r="BF14" i="10"/>
  <c r="BF15" i="10"/>
  <c r="BF16" i="10"/>
  <c r="BF17" i="10"/>
  <c r="BF18" i="10"/>
  <c r="BF19" i="10"/>
  <c r="BF20" i="10"/>
  <c r="BF21" i="10"/>
  <c r="BF23" i="10"/>
  <c r="BF24" i="10"/>
  <c r="BF25" i="10"/>
  <c r="BF26" i="10"/>
  <c r="BF27" i="10"/>
  <c r="BF28" i="10"/>
  <c r="BF30" i="10"/>
  <c r="BF31" i="10"/>
  <c r="BF32" i="10"/>
  <c r="BF33" i="10"/>
  <c r="BF34" i="10"/>
  <c r="BF35" i="10"/>
  <c r="BF36" i="10"/>
  <c r="BF37" i="10"/>
  <c r="BF38" i="10"/>
  <c r="BF39" i="10"/>
  <c r="BF40" i="10"/>
  <c r="BF41" i="10"/>
  <c r="BF42" i="10"/>
  <c r="BF43" i="10"/>
  <c r="BF44" i="10"/>
  <c r="BF45" i="10"/>
  <c r="BF46" i="10"/>
  <c r="BF47" i="10"/>
  <c r="BF48" i="10"/>
  <c r="BF49" i="10"/>
  <c r="BF50" i="10"/>
  <c r="BF51" i="10"/>
  <c r="BF52" i="10"/>
  <c r="BF53" i="10"/>
  <c r="BF54" i="10"/>
  <c r="BF55" i="10"/>
  <c r="BF56" i="10"/>
  <c r="BF57" i="10"/>
  <c r="BF58" i="10"/>
  <c r="BF59" i="10"/>
  <c r="BF60" i="10"/>
  <c r="BF61" i="10"/>
  <c r="BF62" i="10"/>
  <c r="BF63" i="10"/>
  <c r="BF64" i="10"/>
  <c r="BF65" i="10"/>
  <c r="BF67" i="10"/>
  <c r="BF68" i="10"/>
  <c r="BF69" i="10"/>
  <c r="BF70" i="10"/>
  <c r="BF71" i="10"/>
  <c r="BF72" i="10"/>
  <c r="BF73" i="10"/>
  <c r="BF74" i="10"/>
  <c r="BF75" i="10"/>
  <c r="BF76" i="10"/>
  <c r="BF77" i="10"/>
  <c r="BF78" i="10"/>
  <c r="BF79" i="10"/>
  <c r="BF80" i="10"/>
  <c r="BF81" i="10"/>
  <c r="BF82" i="10"/>
  <c r="BF83" i="10"/>
  <c r="BF84" i="10"/>
  <c r="BF85" i="10"/>
  <c r="BF86" i="10"/>
  <c r="BF87" i="10"/>
  <c r="BF88" i="10"/>
  <c r="BF89" i="10"/>
  <c r="BF90" i="10"/>
  <c r="BF91" i="10"/>
  <c r="BF92" i="10"/>
  <c r="BF93" i="10"/>
  <c r="BF94" i="10"/>
  <c r="BF98" i="10"/>
  <c r="BF99" i="10"/>
  <c r="BF103" i="10"/>
  <c r="BF109" i="10"/>
  <c r="BF110" i="10"/>
  <c r="BF111" i="10"/>
  <c r="BF112" i="10"/>
  <c r="BF113" i="10"/>
  <c r="BF114" i="10"/>
  <c r="BF115" i="10"/>
  <c r="BF116" i="10"/>
  <c r="BF117" i="10"/>
  <c r="BF118" i="10"/>
  <c r="BF119" i="10"/>
  <c r="BF120" i="10"/>
  <c r="BF121" i="10"/>
  <c r="BF122" i="10"/>
  <c r="BF123" i="10"/>
  <c r="BF124" i="10"/>
  <c r="BF125" i="10"/>
  <c r="BF126" i="10"/>
  <c r="BF127" i="10"/>
  <c r="BF128" i="10"/>
  <c r="BF129" i="10"/>
  <c r="BF130" i="10"/>
  <c r="BF131" i="10"/>
  <c r="BF132" i="10"/>
  <c r="BF133" i="10"/>
  <c r="BF134" i="10"/>
  <c r="BF135" i="10"/>
  <c r="BF136" i="10"/>
  <c r="BF137" i="10"/>
  <c r="BF138" i="10"/>
  <c r="BF139" i="10"/>
  <c r="BF140" i="10"/>
  <c r="BF141" i="10"/>
  <c r="BF142" i="10"/>
  <c r="BF143" i="10"/>
  <c r="BF144" i="10"/>
  <c r="BF145" i="10"/>
  <c r="BF146" i="10"/>
  <c r="BF147" i="10"/>
  <c r="BF148" i="10"/>
  <c r="BF149" i="10"/>
  <c r="BF150" i="10"/>
  <c r="BF151" i="10"/>
  <c r="BF152" i="10"/>
  <c r="BF153" i="10"/>
  <c r="BF154" i="10"/>
  <c r="BF155" i="10"/>
  <c r="BF156" i="10"/>
  <c r="BF157" i="10"/>
  <c r="BF158" i="10"/>
  <c r="BF159" i="10"/>
  <c r="BF160" i="10"/>
  <c r="BF161" i="10"/>
  <c r="BF162" i="10"/>
  <c r="BF8" i="10"/>
  <c r="BE9" i="10"/>
  <c r="BE10" i="10"/>
  <c r="BE11" i="10"/>
  <c r="BE12" i="10"/>
  <c r="BE14" i="10"/>
  <c r="BE15" i="10"/>
  <c r="BE16" i="10"/>
  <c r="BE17" i="10"/>
  <c r="BE18" i="10"/>
  <c r="BE19" i="10"/>
  <c r="BE20" i="10"/>
  <c r="BE21" i="10"/>
  <c r="BE23" i="10"/>
  <c r="BE24" i="10"/>
  <c r="BE25" i="10"/>
  <c r="BE26" i="10"/>
  <c r="BE27" i="10"/>
  <c r="BE28" i="10"/>
  <c r="BE30" i="10"/>
  <c r="BE31" i="10"/>
  <c r="BE32" i="10"/>
  <c r="BE33" i="10"/>
  <c r="BE34" i="10"/>
  <c r="BE35" i="10"/>
  <c r="BE36" i="10"/>
  <c r="BE37" i="10"/>
  <c r="BE38" i="10"/>
  <c r="BE39" i="10"/>
  <c r="BE40" i="10"/>
  <c r="BE41" i="10"/>
  <c r="BE42" i="10"/>
  <c r="BE43" i="10"/>
  <c r="BE44" i="10"/>
  <c r="BE45" i="10"/>
  <c r="BE46" i="10"/>
  <c r="BE47" i="10"/>
  <c r="BE48" i="10"/>
  <c r="BE49" i="10"/>
  <c r="BE50" i="10"/>
  <c r="BE51" i="10"/>
  <c r="BE52" i="10"/>
  <c r="BE53" i="10"/>
  <c r="BE54" i="10"/>
  <c r="BE55" i="10"/>
  <c r="BE56" i="10"/>
  <c r="BE57" i="10"/>
  <c r="BE58" i="10"/>
  <c r="BE59" i="10"/>
  <c r="BE60" i="10"/>
  <c r="BE61" i="10"/>
  <c r="BE62" i="10"/>
  <c r="BE63" i="10"/>
  <c r="BE64" i="10"/>
  <c r="BE65" i="10"/>
  <c r="BE67" i="10"/>
  <c r="BE68" i="10"/>
  <c r="BE69" i="10"/>
  <c r="BE70" i="10"/>
  <c r="BE71" i="10"/>
  <c r="BE72" i="10"/>
  <c r="BE73" i="10"/>
  <c r="BE74" i="10"/>
  <c r="BE75" i="10"/>
  <c r="BE76" i="10"/>
  <c r="BE77" i="10"/>
  <c r="BE78" i="10"/>
  <c r="BE79" i="10"/>
  <c r="BE80" i="10"/>
  <c r="BE81" i="10"/>
  <c r="BE82" i="10"/>
  <c r="BE83" i="10"/>
  <c r="BE84" i="10"/>
  <c r="BE85" i="10"/>
  <c r="BE86" i="10"/>
  <c r="BE87" i="10"/>
  <c r="BE88" i="10"/>
  <c r="BE89" i="10"/>
  <c r="BE90" i="10"/>
  <c r="BE91" i="10"/>
  <c r="BE92" i="10"/>
  <c r="BE93" i="10"/>
  <c r="BE94" i="10"/>
  <c r="BE98" i="10"/>
  <c r="BE99" i="10"/>
  <c r="BE103" i="10"/>
  <c r="BE109" i="10"/>
  <c r="BE110" i="10"/>
  <c r="BE111" i="10"/>
  <c r="BE112" i="10"/>
  <c r="BE113" i="10"/>
  <c r="BE114" i="10"/>
  <c r="BE115" i="10"/>
  <c r="BE116" i="10"/>
  <c r="BE117" i="10"/>
  <c r="BE118" i="10"/>
  <c r="BE119" i="10"/>
  <c r="BE120" i="10"/>
  <c r="BE121" i="10"/>
  <c r="BE122" i="10"/>
  <c r="BE123" i="10"/>
  <c r="BE124" i="10"/>
  <c r="BE125" i="10"/>
  <c r="BE126" i="10"/>
  <c r="BE127" i="10"/>
  <c r="BE128" i="10"/>
  <c r="BE129" i="10"/>
  <c r="BE130" i="10"/>
  <c r="BE131" i="10"/>
  <c r="BE132" i="10"/>
  <c r="BE133" i="10"/>
  <c r="BE134" i="10"/>
  <c r="BE135" i="10"/>
  <c r="BE136" i="10"/>
  <c r="BE137" i="10"/>
  <c r="BE138" i="10"/>
  <c r="BE139" i="10"/>
  <c r="BE140" i="10"/>
  <c r="BE141" i="10"/>
  <c r="BE142" i="10"/>
  <c r="BE143" i="10"/>
  <c r="BE144" i="10"/>
  <c r="BE145" i="10"/>
  <c r="BE146" i="10"/>
  <c r="BE147" i="10"/>
  <c r="BE148" i="10"/>
  <c r="BE149" i="10"/>
  <c r="BE150" i="10"/>
  <c r="BE151" i="10"/>
  <c r="BE152" i="10"/>
  <c r="BE153" i="10"/>
  <c r="BE154" i="10"/>
  <c r="BE155" i="10"/>
  <c r="BE156" i="10"/>
  <c r="BE157" i="10"/>
  <c r="BE158" i="10"/>
  <c r="BE159" i="10"/>
  <c r="BE160" i="10"/>
  <c r="BE161" i="10"/>
  <c r="BE162" i="10"/>
  <c r="BE8" i="10"/>
  <c r="BD9" i="10"/>
  <c r="BD10" i="10"/>
  <c r="BD11" i="10"/>
  <c r="BD12" i="10"/>
  <c r="BD14" i="10"/>
  <c r="BD15" i="10"/>
  <c r="BD16" i="10"/>
  <c r="BD17" i="10"/>
  <c r="BD18" i="10"/>
  <c r="BD19" i="10"/>
  <c r="BD20" i="10"/>
  <c r="BD21" i="10"/>
  <c r="BD23" i="10"/>
  <c r="BD24" i="10"/>
  <c r="BD25" i="10"/>
  <c r="BD26" i="10"/>
  <c r="BD27" i="10"/>
  <c r="BD28" i="10"/>
  <c r="BD30" i="10"/>
  <c r="BD31" i="10"/>
  <c r="BD32" i="10"/>
  <c r="BD33" i="10"/>
  <c r="BD34" i="10"/>
  <c r="BD35" i="10"/>
  <c r="BD36" i="10"/>
  <c r="BD37" i="10"/>
  <c r="BD38" i="10"/>
  <c r="BD39" i="10"/>
  <c r="BD40" i="10"/>
  <c r="BD41" i="10"/>
  <c r="BD42" i="10"/>
  <c r="BD43" i="10"/>
  <c r="BD44" i="10"/>
  <c r="BD45" i="10"/>
  <c r="BD46" i="10"/>
  <c r="BD47" i="10"/>
  <c r="BD48" i="10"/>
  <c r="BD49" i="10"/>
  <c r="BD50" i="10"/>
  <c r="BD51" i="10"/>
  <c r="BD52" i="10"/>
  <c r="BD53" i="10"/>
  <c r="BD54" i="10"/>
  <c r="BD55" i="10"/>
  <c r="BD56" i="10"/>
  <c r="BD57" i="10"/>
  <c r="BD58" i="10"/>
  <c r="BD59" i="10"/>
  <c r="BD60" i="10"/>
  <c r="BD61" i="10"/>
  <c r="BD62" i="10"/>
  <c r="BD63" i="10"/>
  <c r="BD64" i="10"/>
  <c r="BD65" i="10"/>
  <c r="BD67" i="10"/>
  <c r="BD68" i="10"/>
  <c r="BD69" i="10"/>
  <c r="BD70" i="10"/>
  <c r="BD71" i="10"/>
  <c r="BD72" i="10"/>
  <c r="BD73" i="10"/>
  <c r="BD74" i="10"/>
  <c r="BD75" i="10"/>
  <c r="BD76" i="10"/>
  <c r="BD77" i="10"/>
  <c r="BD78" i="10"/>
  <c r="BD79" i="10"/>
  <c r="BD80" i="10"/>
  <c r="BD81" i="10"/>
  <c r="BD82" i="10"/>
  <c r="BD83" i="10"/>
  <c r="BD84" i="10"/>
  <c r="BD85" i="10"/>
  <c r="BD86" i="10"/>
  <c r="BD87" i="10"/>
  <c r="BD88" i="10"/>
  <c r="BD89" i="10"/>
  <c r="BD90" i="10"/>
  <c r="BD91" i="10"/>
  <c r="BD92" i="10"/>
  <c r="BD93" i="10"/>
  <c r="BD94" i="10"/>
  <c r="BD98" i="10"/>
  <c r="BD99" i="10"/>
  <c r="BD103" i="10"/>
  <c r="BD109" i="10"/>
  <c r="BD110" i="10"/>
  <c r="BD111" i="10"/>
  <c r="BD112" i="10"/>
  <c r="BD113" i="10"/>
  <c r="BD114" i="10"/>
  <c r="BD115" i="10"/>
  <c r="BD116" i="10"/>
  <c r="BD117" i="10"/>
  <c r="BD118" i="10"/>
  <c r="BD119" i="10"/>
  <c r="BD120" i="10"/>
  <c r="BD121" i="10"/>
  <c r="BD122" i="10"/>
  <c r="BD123" i="10"/>
  <c r="BD124" i="10"/>
  <c r="BD125" i="10"/>
  <c r="BD126" i="10"/>
  <c r="BD127" i="10"/>
  <c r="BD128" i="10"/>
  <c r="BD129" i="10"/>
  <c r="BD130" i="10"/>
  <c r="BD131" i="10"/>
  <c r="BD132" i="10"/>
  <c r="BD133" i="10"/>
  <c r="BD134" i="10"/>
  <c r="BD135" i="10"/>
  <c r="BD136" i="10"/>
  <c r="BD137" i="10"/>
  <c r="BD138" i="10"/>
  <c r="BD139" i="10"/>
  <c r="BD140" i="10"/>
  <c r="BD141" i="10"/>
  <c r="BD142" i="10"/>
  <c r="BD143" i="10"/>
  <c r="BD144" i="10"/>
  <c r="BD145" i="10"/>
  <c r="BD146" i="10"/>
  <c r="BD147" i="10"/>
  <c r="BD148" i="10"/>
  <c r="BD149" i="10"/>
  <c r="BD150" i="10"/>
  <c r="BD151" i="10"/>
  <c r="BD152" i="10"/>
  <c r="BD153" i="10"/>
  <c r="BD154" i="10"/>
  <c r="BD155" i="10"/>
  <c r="BD156" i="10"/>
  <c r="BD157" i="10"/>
  <c r="BD158" i="10"/>
  <c r="BD159" i="10"/>
  <c r="BD160" i="10"/>
  <c r="BD161" i="10"/>
  <c r="BD162" i="10"/>
  <c r="BD8" i="10"/>
  <c r="BC9" i="10"/>
  <c r="BC10" i="10"/>
  <c r="BC11" i="10"/>
  <c r="BC12" i="10"/>
  <c r="BC14" i="10"/>
  <c r="BC15" i="10"/>
  <c r="BC16" i="10"/>
  <c r="BC17" i="10"/>
  <c r="BC18" i="10"/>
  <c r="BC19" i="10"/>
  <c r="BC20" i="10"/>
  <c r="BC21" i="10"/>
  <c r="BC23" i="10"/>
  <c r="BC24" i="10"/>
  <c r="BC25" i="10"/>
  <c r="BC26" i="10"/>
  <c r="BC27" i="10"/>
  <c r="BC28" i="10"/>
  <c r="BC30" i="10"/>
  <c r="BC31" i="10"/>
  <c r="BC32" i="10"/>
  <c r="BC33" i="10"/>
  <c r="BC34" i="10"/>
  <c r="BC35" i="10"/>
  <c r="BC36" i="10"/>
  <c r="BC37" i="10"/>
  <c r="BC38" i="10"/>
  <c r="BC39" i="10"/>
  <c r="BC40" i="10"/>
  <c r="BC41" i="10"/>
  <c r="BC42" i="10"/>
  <c r="BC43" i="10"/>
  <c r="BC44" i="10"/>
  <c r="BC45" i="10"/>
  <c r="BC46" i="10"/>
  <c r="BC47" i="10"/>
  <c r="BC48" i="10"/>
  <c r="BC49" i="10"/>
  <c r="BC50" i="10"/>
  <c r="BC51" i="10"/>
  <c r="BC52" i="10"/>
  <c r="BC53" i="10"/>
  <c r="BC54" i="10"/>
  <c r="BC55" i="10"/>
  <c r="BC56" i="10"/>
  <c r="BC57" i="10"/>
  <c r="BC58" i="10"/>
  <c r="BC59" i="10"/>
  <c r="BC60" i="10"/>
  <c r="BC61" i="10"/>
  <c r="BC62" i="10"/>
  <c r="BC63" i="10"/>
  <c r="BC64" i="10"/>
  <c r="BC65" i="10"/>
  <c r="BC67" i="10"/>
  <c r="BC68" i="10"/>
  <c r="BC69" i="10"/>
  <c r="BC70" i="10"/>
  <c r="BC71" i="10"/>
  <c r="BC72" i="10"/>
  <c r="BC73" i="10"/>
  <c r="BC74" i="10"/>
  <c r="BC75" i="10"/>
  <c r="BC76" i="10"/>
  <c r="BC77" i="10"/>
  <c r="BC78" i="10"/>
  <c r="BC79" i="10"/>
  <c r="BC80" i="10"/>
  <c r="BC81" i="10"/>
  <c r="BC82" i="10"/>
  <c r="BC83" i="10"/>
  <c r="BC84" i="10"/>
  <c r="BC85" i="10"/>
  <c r="BC86" i="10"/>
  <c r="BC87" i="10"/>
  <c r="BC88" i="10"/>
  <c r="BC89" i="10"/>
  <c r="BC90" i="10"/>
  <c r="BC91" i="10"/>
  <c r="BC92" i="10"/>
  <c r="BC93" i="10"/>
  <c r="BC94" i="10"/>
  <c r="BC98" i="10"/>
  <c r="BC99" i="10"/>
  <c r="BC103" i="10"/>
  <c r="BC109" i="10"/>
  <c r="BC110" i="10"/>
  <c r="BC111" i="10"/>
  <c r="BC112" i="10"/>
  <c r="BC113" i="10"/>
  <c r="BC114" i="10"/>
  <c r="BC115" i="10"/>
  <c r="BC116" i="10"/>
  <c r="BC117" i="10"/>
  <c r="BC118" i="10"/>
  <c r="BC119" i="10"/>
  <c r="BC120" i="10"/>
  <c r="BC121" i="10"/>
  <c r="BC122" i="10"/>
  <c r="BC123" i="10"/>
  <c r="BC124" i="10"/>
  <c r="BC125" i="10"/>
  <c r="BC126" i="10"/>
  <c r="BC127" i="10"/>
  <c r="BC128" i="10"/>
  <c r="BC129" i="10"/>
  <c r="BC130" i="10"/>
  <c r="BC131" i="10"/>
  <c r="BC132" i="10"/>
  <c r="BC133" i="10"/>
  <c r="BC134" i="10"/>
  <c r="BC135" i="10"/>
  <c r="BC136" i="10"/>
  <c r="BC137" i="10"/>
  <c r="BC138" i="10"/>
  <c r="BC139" i="10"/>
  <c r="BC140" i="10"/>
  <c r="BC141" i="10"/>
  <c r="BC142" i="10"/>
  <c r="BC143" i="10"/>
  <c r="BC144" i="10"/>
  <c r="BC145" i="10"/>
  <c r="BC146" i="10"/>
  <c r="BC147" i="10"/>
  <c r="BC148" i="10"/>
  <c r="BC149" i="10"/>
  <c r="BC150" i="10"/>
  <c r="BC151" i="10"/>
  <c r="BC152" i="10"/>
  <c r="BC153" i="10"/>
  <c r="BC154" i="10"/>
  <c r="BC155" i="10"/>
  <c r="BC156" i="10"/>
  <c r="BC157" i="10"/>
  <c r="BC158" i="10"/>
  <c r="BC159" i="10"/>
  <c r="BC160" i="10"/>
  <c r="BC161" i="10"/>
  <c r="BC162" i="10"/>
  <c r="BC8" i="10"/>
  <c r="BB9" i="10"/>
  <c r="BB10" i="10"/>
  <c r="BB11" i="10"/>
  <c r="BB12" i="10"/>
  <c r="BB14" i="10"/>
  <c r="BB15" i="10"/>
  <c r="BB16" i="10"/>
  <c r="BB17" i="10"/>
  <c r="BB18" i="10"/>
  <c r="BB19" i="10"/>
  <c r="BB20" i="10"/>
  <c r="BB21" i="10"/>
  <c r="BB23" i="10"/>
  <c r="BB24" i="10"/>
  <c r="BB25" i="10"/>
  <c r="BB26" i="10"/>
  <c r="BB27" i="10"/>
  <c r="BB28" i="10"/>
  <c r="BB30" i="10"/>
  <c r="BB31" i="10"/>
  <c r="BB32" i="10"/>
  <c r="BB33" i="10"/>
  <c r="BB34" i="10"/>
  <c r="BB35" i="10"/>
  <c r="BB36" i="10"/>
  <c r="BB37" i="10"/>
  <c r="BB38" i="10"/>
  <c r="BB39" i="10"/>
  <c r="BB40" i="10"/>
  <c r="BB41" i="10"/>
  <c r="BB42" i="10"/>
  <c r="BB43" i="10"/>
  <c r="BB44" i="10"/>
  <c r="BB45" i="10"/>
  <c r="BB46" i="10"/>
  <c r="BB47" i="10"/>
  <c r="BB48" i="10"/>
  <c r="BB49" i="10"/>
  <c r="BB50" i="10"/>
  <c r="BB51" i="10"/>
  <c r="BB52" i="10"/>
  <c r="BB53" i="10"/>
  <c r="BB54" i="10"/>
  <c r="BB55" i="10"/>
  <c r="BB56" i="10"/>
  <c r="BB57" i="10"/>
  <c r="BB58" i="10"/>
  <c r="BB59" i="10"/>
  <c r="BB60" i="10"/>
  <c r="BB61" i="10"/>
  <c r="BB62" i="10"/>
  <c r="BB63" i="10"/>
  <c r="BB64" i="10"/>
  <c r="BB65" i="10"/>
  <c r="BB67" i="10"/>
  <c r="BB68" i="10"/>
  <c r="BB69" i="10"/>
  <c r="BB70" i="10"/>
  <c r="BB71" i="10"/>
  <c r="BB72" i="10"/>
  <c r="BB73" i="10"/>
  <c r="BB74" i="10"/>
  <c r="BB75" i="10"/>
  <c r="BB76" i="10"/>
  <c r="BB77" i="10"/>
  <c r="BB78" i="10"/>
  <c r="BB79" i="10"/>
  <c r="BB80" i="10"/>
  <c r="BB81" i="10"/>
  <c r="BB82" i="10"/>
  <c r="BB83" i="10"/>
  <c r="BB84" i="10"/>
  <c r="BB85" i="10"/>
  <c r="BB86" i="10"/>
  <c r="BB87" i="10"/>
  <c r="BB88" i="10"/>
  <c r="BB89" i="10"/>
  <c r="BB90" i="10"/>
  <c r="BB91" i="10"/>
  <c r="BB92" i="10"/>
  <c r="BB93" i="10"/>
  <c r="BB94" i="10"/>
  <c r="BB98" i="10"/>
  <c r="BB99" i="10"/>
  <c r="BB103" i="10"/>
  <c r="BB109" i="10"/>
  <c r="BB110" i="10"/>
  <c r="BB111" i="10"/>
  <c r="BB112" i="10"/>
  <c r="BB113" i="10"/>
  <c r="BB114" i="10"/>
  <c r="BB115" i="10"/>
  <c r="BB116" i="10"/>
  <c r="BB117" i="10"/>
  <c r="BB118" i="10"/>
  <c r="BB119" i="10"/>
  <c r="BB120" i="10"/>
  <c r="BB121" i="10"/>
  <c r="BB122" i="10"/>
  <c r="BB123" i="10"/>
  <c r="BB124" i="10"/>
  <c r="BB125" i="10"/>
  <c r="BB126" i="10"/>
  <c r="BB127" i="10"/>
  <c r="BB128" i="10"/>
  <c r="BB129" i="10"/>
  <c r="BB130" i="10"/>
  <c r="BB131" i="10"/>
  <c r="BB132" i="10"/>
  <c r="BB133" i="10"/>
  <c r="BB134" i="10"/>
  <c r="BB135" i="10"/>
  <c r="BB136" i="10"/>
  <c r="BB137" i="10"/>
  <c r="BB138" i="10"/>
  <c r="BB139" i="10"/>
  <c r="BB140" i="10"/>
  <c r="BB141" i="10"/>
  <c r="BB142" i="10"/>
  <c r="BB143" i="10"/>
  <c r="BB144" i="10"/>
  <c r="BB145" i="10"/>
  <c r="BB146" i="10"/>
  <c r="BB147" i="10"/>
  <c r="BB148" i="10"/>
  <c r="BB149" i="10"/>
  <c r="BB150" i="10"/>
  <c r="BB151" i="10"/>
  <c r="BB152" i="10"/>
  <c r="BB153" i="10"/>
  <c r="BB154" i="10"/>
  <c r="BB155" i="10"/>
  <c r="BB156" i="10"/>
  <c r="BB157" i="10"/>
  <c r="BB158" i="10"/>
  <c r="BB159" i="10"/>
  <c r="BB160" i="10"/>
  <c r="BB161" i="10"/>
  <c r="BB162" i="10"/>
  <c r="BB8" i="10"/>
  <c r="BA9" i="10"/>
  <c r="BA10" i="10"/>
  <c r="BA11" i="10"/>
  <c r="BA12" i="10"/>
  <c r="BA14" i="10"/>
  <c r="BA15" i="10"/>
  <c r="BA16" i="10"/>
  <c r="BA17" i="10"/>
  <c r="BA18" i="10"/>
  <c r="BA19" i="10"/>
  <c r="BA20" i="10"/>
  <c r="BA21" i="10"/>
  <c r="BA23" i="10"/>
  <c r="BA24" i="10"/>
  <c r="BA25" i="10"/>
  <c r="BA26" i="10"/>
  <c r="BA27" i="10"/>
  <c r="BA28" i="10"/>
  <c r="BA30" i="10"/>
  <c r="BA31" i="10"/>
  <c r="BA32" i="10"/>
  <c r="BA33" i="10"/>
  <c r="BA34" i="10"/>
  <c r="BA35" i="10"/>
  <c r="BA36" i="10"/>
  <c r="BA37" i="10"/>
  <c r="BA38" i="10"/>
  <c r="BA39" i="10"/>
  <c r="BA40" i="10"/>
  <c r="BA41" i="10"/>
  <c r="BA42" i="10"/>
  <c r="BA43" i="10"/>
  <c r="BA44" i="10"/>
  <c r="BA45" i="10"/>
  <c r="BA46" i="10"/>
  <c r="BA47" i="10"/>
  <c r="BA48" i="10"/>
  <c r="BA49" i="10"/>
  <c r="BA50" i="10"/>
  <c r="BA51" i="10"/>
  <c r="BA52" i="10"/>
  <c r="BA53" i="10"/>
  <c r="BA54" i="10"/>
  <c r="BA55" i="10"/>
  <c r="BA56" i="10"/>
  <c r="BA57" i="10"/>
  <c r="BA58" i="10"/>
  <c r="BA59" i="10"/>
  <c r="BA60" i="10"/>
  <c r="BA61" i="10"/>
  <c r="BA62" i="10"/>
  <c r="BA63" i="10"/>
  <c r="BA64" i="10"/>
  <c r="BA65" i="10"/>
  <c r="BA67" i="10"/>
  <c r="BA68" i="10"/>
  <c r="BA69" i="10"/>
  <c r="BA70" i="10"/>
  <c r="BA71" i="10"/>
  <c r="BA72" i="10"/>
  <c r="BA73" i="10"/>
  <c r="BA74" i="10"/>
  <c r="BA75" i="10"/>
  <c r="BA76" i="10"/>
  <c r="BA77" i="10"/>
  <c r="BA78" i="10"/>
  <c r="BA79" i="10"/>
  <c r="BA80" i="10"/>
  <c r="BA81" i="10"/>
  <c r="BA82" i="10"/>
  <c r="BA83" i="10"/>
  <c r="BA84" i="10"/>
  <c r="BA85" i="10"/>
  <c r="BA86" i="10"/>
  <c r="BA87" i="10"/>
  <c r="BA88" i="10"/>
  <c r="BA89" i="10"/>
  <c r="BA90" i="10"/>
  <c r="BA91" i="10"/>
  <c r="BA92" i="10"/>
  <c r="BA93" i="10"/>
  <c r="BA94" i="10"/>
  <c r="BA98" i="10"/>
  <c r="BA99" i="10"/>
  <c r="BA103" i="10"/>
  <c r="BA109" i="10"/>
  <c r="BA110" i="10"/>
  <c r="BA111" i="10"/>
  <c r="BA112" i="10"/>
  <c r="BA113" i="10"/>
  <c r="BA114" i="10"/>
  <c r="BA115" i="10"/>
  <c r="BA116" i="10"/>
  <c r="BA117" i="10"/>
  <c r="BA118" i="10"/>
  <c r="BA119" i="10"/>
  <c r="BA120" i="10"/>
  <c r="BA121" i="10"/>
  <c r="BA122" i="10"/>
  <c r="BA123" i="10"/>
  <c r="BA124" i="10"/>
  <c r="BA125" i="10"/>
  <c r="BA126" i="10"/>
  <c r="BA127" i="10"/>
  <c r="BA128" i="10"/>
  <c r="BA129" i="10"/>
  <c r="BA130" i="10"/>
  <c r="BA131" i="10"/>
  <c r="BA132" i="10"/>
  <c r="BA133" i="10"/>
  <c r="BA134" i="10"/>
  <c r="BA135" i="10"/>
  <c r="BA136" i="10"/>
  <c r="BA137" i="10"/>
  <c r="BA138" i="10"/>
  <c r="BA139" i="10"/>
  <c r="BA140" i="10"/>
  <c r="BA141" i="10"/>
  <c r="BA142" i="10"/>
  <c r="BA143" i="10"/>
  <c r="BA144" i="10"/>
  <c r="BA145" i="10"/>
  <c r="BA146" i="10"/>
  <c r="BA147" i="10"/>
  <c r="BA148" i="10"/>
  <c r="BA149" i="10"/>
  <c r="BA150" i="10"/>
  <c r="BA151" i="10"/>
  <c r="BA152" i="10"/>
  <c r="BA153" i="10"/>
  <c r="BA154" i="10"/>
  <c r="BA155" i="10"/>
  <c r="BA156" i="10"/>
  <c r="BA157" i="10"/>
  <c r="BA158" i="10"/>
  <c r="BA159" i="10"/>
  <c r="BA160" i="10"/>
  <c r="BA161" i="10"/>
  <c r="BA162" i="10"/>
  <c r="BA8" i="10"/>
  <c r="AZ9" i="10"/>
  <c r="AZ10" i="10"/>
  <c r="AZ11" i="10"/>
  <c r="AZ12" i="10"/>
  <c r="AZ14" i="10"/>
  <c r="AZ15" i="10"/>
  <c r="AZ16" i="10"/>
  <c r="AZ17" i="10"/>
  <c r="AZ18" i="10"/>
  <c r="AZ19" i="10"/>
  <c r="AZ20" i="10"/>
  <c r="AZ21" i="10"/>
  <c r="AZ23" i="10"/>
  <c r="AZ24" i="10"/>
  <c r="AZ25" i="10"/>
  <c r="AZ26" i="10"/>
  <c r="AZ27" i="10"/>
  <c r="AZ28" i="10"/>
  <c r="AZ30" i="10"/>
  <c r="AZ31" i="10"/>
  <c r="AZ32" i="10"/>
  <c r="AZ33" i="10"/>
  <c r="AZ34" i="10"/>
  <c r="AZ35" i="10"/>
  <c r="AZ36" i="10"/>
  <c r="AZ37" i="10"/>
  <c r="AZ38" i="10"/>
  <c r="AZ39" i="10"/>
  <c r="AZ40" i="10"/>
  <c r="AZ41" i="10"/>
  <c r="AZ42" i="10"/>
  <c r="AZ43" i="10"/>
  <c r="AZ44" i="10"/>
  <c r="AZ45" i="10"/>
  <c r="AZ46" i="10"/>
  <c r="AZ47" i="10"/>
  <c r="AZ48" i="10"/>
  <c r="AZ49" i="10"/>
  <c r="AZ50" i="10"/>
  <c r="AZ51" i="10"/>
  <c r="AZ52" i="10"/>
  <c r="AZ53" i="10"/>
  <c r="AZ54" i="10"/>
  <c r="AZ55" i="10"/>
  <c r="AZ56" i="10"/>
  <c r="AZ57" i="10"/>
  <c r="AZ58" i="10"/>
  <c r="AZ59" i="10"/>
  <c r="AZ60" i="10"/>
  <c r="AZ61" i="10"/>
  <c r="AZ62" i="10"/>
  <c r="AZ63" i="10"/>
  <c r="AZ64" i="10"/>
  <c r="AZ65" i="10"/>
  <c r="AZ67" i="10"/>
  <c r="AZ68" i="10"/>
  <c r="AZ69" i="10"/>
  <c r="AZ70" i="10"/>
  <c r="AZ71" i="10"/>
  <c r="AZ72" i="10"/>
  <c r="AZ73" i="10"/>
  <c r="AZ74" i="10"/>
  <c r="AZ75" i="10"/>
  <c r="AZ76" i="10"/>
  <c r="AZ77" i="10"/>
  <c r="AZ78" i="10"/>
  <c r="AZ79" i="10"/>
  <c r="AZ80" i="10"/>
  <c r="AZ81" i="10"/>
  <c r="AZ82" i="10"/>
  <c r="AZ83" i="10"/>
  <c r="AZ84" i="10"/>
  <c r="AZ85" i="10"/>
  <c r="AZ86" i="10"/>
  <c r="AZ87" i="10"/>
  <c r="AZ88" i="10"/>
  <c r="AZ89" i="10"/>
  <c r="AZ90" i="10"/>
  <c r="AZ91" i="10"/>
  <c r="AZ92" i="10"/>
  <c r="AZ93" i="10"/>
  <c r="AZ94" i="10"/>
  <c r="AZ98" i="10"/>
  <c r="AZ99" i="10"/>
  <c r="AZ103" i="10"/>
  <c r="AZ109" i="10"/>
  <c r="AZ110" i="10"/>
  <c r="AZ111" i="10"/>
  <c r="AZ112" i="10"/>
  <c r="AZ113" i="10"/>
  <c r="AZ114" i="10"/>
  <c r="AZ115" i="10"/>
  <c r="AZ116" i="10"/>
  <c r="AZ117" i="10"/>
  <c r="AZ118" i="10"/>
  <c r="AZ119" i="10"/>
  <c r="AZ120" i="10"/>
  <c r="AZ121" i="10"/>
  <c r="AZ122" i="10"/>
  <c r="AZ123" i="10"/>
  <c r="AZ124" i="10"/>
  <c r="AZ125" i="10"/>
  <c r="AZ126" i="10"/>
  <c r="AZ127" i="10"/>
  <c r="AZ128" i="10"/>
  <c r="AZ129" i="10"/>
  <c r="AZ130" i="10"/>
  <c r="AZ131" i="10"/>
  <c r="AZ132" i="10"/>
  <c r="AZ133" i="10"/>
  <c r="AZ134" i="10"/>
  <c r="AZ135" i="10"/>
  <c r="AZ136" i="10"/>
  <c r="AZ137" i="10"/>
  <c r="AZ138" i="10"/>
  <c r="AZ139" i="10"/>
  <c r="AZ140" i="10"/>
  <c r="AZ141" i="10"/>
  <c r="AZ142" i="10"/>
  <c r="AZ143" i="10"/>
  <c r="AZ144" i="10"/>
  <c r="AZ145" i="10"/>
  <c r="AZ146" i="10"/>
  <c r="AZ147" i="10"/>
  <c r="AZ148" i="10"/>
  <c r="AZ149" i="10"/>
  <c r="AZ150" i="10"/>
  <c r="AZ151" i="10"/>
  <c r="AZ152" i="10"/>
  <c r="AZ153" i="10"/>
  <c r="AZ154" i="10"/>
  <c r="AZ155" i="10"/>
  <c r="AZ156" i="10"/>
  <c r="AZ157" i="10"/>
  <c r="AZ158" i="10"/>
  <c r="AZ159" i="10"/>
  <c r="AZ160" i="10"/>
  <c r="AZ161" i="10"/>
  <c r="AZ162" i="10"/>
  <c r="AZ8" i="10"/>
  <c r="AY9" i="10"/>
  <c r="AY10" i="10"/>
  <c r="AY11" i="10"/>
  <c r="AY12" i="10"/>
  <c r="AY14" i="10"/>
  <c r="AY15" i="10"/>
  <c r="AY16" i="10"/>
  <c r="AY17" i="10"/>
  <c r="AY18" i="10"/>
  <c r="AY19" i="10"/>
  <c r="AY20" i="10"/>
  <c r="AY21" i="10"/>
  <c r="AY23" i="10"/>
  <c r="AY24" i="10"/>
  <c r="AY25" i="10"/>
  <c r="AY26" i="10"/>
  <c r="AY27" i="10"/>
  <c r="AY28" i="10"/>
  <c r="AY30" i="10"/>
  <c r="AY31" i="10"/>
  <c r="AY32" i="10"/>
  <c r="AY33" i="10"/>
  <c r="AY34" i="10"/>
  <c r="AY35" i="10"/>
  <c r="AY36" i="10"/>
  <c r="AY37" i="10"/>
  <c r="AY38" i="10"/>
  <c r="AY39" i="10"/>
  <c r="AY40" i="10"/>
  <c r="AY41" i="10"/>
  <c r="AY42" i="10"/>
  <c r="AY43" i="10"/>
  <c r="AY44" i="10"/>
  <c r="AY45" i="10"/>
  <c r="AY46" i="10"/>
  <c r="AY47" i="10"/>
  <c r="AY48" i="10"/>
  <c r="AY49" i="10"/>
  <c r="AY50" i="10"/>
  <c r="AY51" i="10"/>
  <c r="AY52" i="10"/>
  <c r="AY53" i="10"/>
  <c r="AY54" i="10"/>
  <c r="AY55" i="10"/>
  <c r="AY56" i="10"/>
  <c r="AY57" i="10"/>
  <c r="AY58" i="10"/>
  <c r="AY59" i="10"/>
  <c r="AY60" i="10"/>
  <c r="AY61" i="10"/>
  <c r="AY62" i="10"/>
  <c r="AY63" i="10"/>
  <c r="AY64" i="10"/>
  <c r="AY65" i="10"/>
  <c r="AY67" i="10"/>
  <c r="AY68" i="10"/>
  <c r="AY69" i="10"/>
  <c r="AY70" i="10"/>
  <c r="AY71" i="10"/>
  <c r="AY72" i="10"/>
  <c r="AY73" i="10"/>
  <c r="AY74" i="10"/>
  <c r="AY75" i="10"/>
  <c r="AY76" i="10"/>
  <c r="AY77" i="10"/>
  <c r="AY78" i="10"/>
  <c r="AY79" i="10"/>
  <c r="AY80" i="10"/>
  <c r="AY81" i="10"/>
  <c r="AY82" i="10"/>
  <c r="AY83" i="10"/>
  <c r="AY84" i="10"/>
  <c r="AY85" i="10"/>
  <c r="AY86" i="10"/>
  <c r="AY87" i="10"/>
  <c r="AY88" i="10"/>
  <c r="AY89" i="10"/>
  <c r="AY90" i="10"/>
  <c r="AY91" i="10"/>
  <c r="AY92" i="10"/>
  <c r="AY93" i="10"/>
  <c r="AY94" i="10"/>
  <c r="AY98" i="10"/>
  <c r="AY99" i="10"/>
  <c r="AY103" i="10"/>
  <c r="AY109" i="10"/>
  <c r="AY110" i="10"/>
  <c r="AY111" i="10"/>
  <c r="AY112" i="10"/>
  <c r="AY113" i="10"/>
  <c r="AY114" i="10"/>
  <c r="AY115" i="10"/>
  <c r="AY116" i="10"/>
  <c r="AY117" i="10"/>
  <c r="AY118" i="10"/>
  <c r="AY119" i="10"/>
  <c r="AY120" i="10"/>
  <c r="AY121" i="10"/>
  <c r="AY122" i="10"/>
  <c r="AY123" i="10"/>
  <c r="AY124" i="10"/>
  <c r="AY125" i="10"/>
  <c r="AY126" i="10"/>
  <c r="AY127" i="10"/>
  <c r="AY128" i="10"/>
  <c r="AY129" i="10"/>
  <c r="AY130" i="10"/>
  <c r="AY131" i="10"/>
  <c r="AY132" i="10"/>
  <c r="AY133" i="10"/>
  <c r="AY134" i="10"/>
  <c r="AY135" i="10"/>
  <c r="AY136" i="10"/>
  <c r="AY137" i="10"/>
  <c r="AY138" i="10"/>
  <c r="AY139" i="10"/>
  <c r="AY140" i="10"/>
  <c r="AY141" i="10"/>
  <c r="AY142" i="10"/>
  <c r="AY143" i="10"/>
  <c r="AY144" i="10"/>
  <c r="AY145" i="10"/>
  <c r="AY146" i="10"/>
  <c r="AY147" i="10"/>
  <c r="AY148" i="10"/>
  <c r="AY149" i="10"/>
  <c r="AY150" i="10"/>
  <c r="AY151" i="10"/>
  <c r="AY152" i="10"/>
  <c r="AY153" i="10"/>
  <c r="AY154" i="10"/>
  <c r="AY155" i="10"/>
  <c r="AY156" i="10"/>
  <c r="AY157" i="10"/>
  <c r="AY158" i="10"/>
  <c r="AY159" i="10"/>
  <c r="AY160" i="10"/>
  <c r="AY161" i="10"/>
  <c r="AY162" i="10"/>
  <c r="AY8" i="10"/>
  <c r="AX9" i="10"/>
  <c r="AX10" i="10"/>
  <c r="AX11" i="10"/>
  <c r="AX12" i="10"/>
  <c r="AX14" i="10"/>
  <c r="AX15" i="10"/>
  <c r="AX16" i="10"/>
  <c r="AX17" i="10"/>
  <c r="AX18" i="10"/>
  <c r="AX19" i="10"/>
  <c r="AX20" i="10"/>
  <c r="AX21" i="10"/>
  <c r="AX23" i="10"/>
  <c r="AX24" i="10"/>
  <c r="AX25" i="10"/>
  <c r="AX26" i="10"/>
  <c r="AX27" i="10"/>
  <c r="AX28" i="10"/>
  <c r="AX30" i="10"/>
  <c r="AX31" i="10"/>
  <c r="AX32" i="10"/>
  <c r="AX33" i="10"/>
  <c r="AX34" i="10"/>
  <c r="AX35" i="10"/>
  <c r="AX36" i="10"/>
  <c r="AX37" i="10"/>
  <c r="AX38" i="10"/>
  <c r="AX39" i="10"/>
  <c r="AX40" i="10"/>
  <c r="AX41" i="10"/>
  <c r="AX42" i="10"/>
  <c r="AX43" i="10"/>
  <c r="AX44" i="10"/>
  <c r="AX45" i="10"/>
  <c r="AX46" i="10"/>
  <c r="AX47" i="10"/>
  <c r="AX48" i="10"/>
  <c r="AX49" i="10"/>
  <c r="AX50" i="10"/>
  <c r="AX51" i="10"/>
  <c r="AX52" i="10"/>
  <c r="AX53" i="10"/>
  <c r="AX54" i="10"/>
  <c r="AX55" i="10"/>
  <c r="AX56" i="10"/>
  <c r="AX57" i="10"/>
  <c r="AX58" i="10"/>
  <c r="AX59" i="10"/>
  <c r="AX60" i="10"/>
  <c r="AX61" i="10"/>
  <c r="AX62" i="10"/>
  <c r="AX63" i="10"/>
  <c r="AX64" i="10"/>
  <c r="AX65" i="10"/>
  <c r="AX67" i="10"/>
  <c r="AX68" i="10"/>
  <c r="AX69" i="10"/>
  <c r="AX70" i="10"/>
  <c r="AX71" i="10"/>
  <c r="AX72" i="10"/>
  <c r="AX73" i="10"/>
  <c r="AX74" i="10"/>
  <c r="AX75" i="10"/>
  <c r="AX76" i="10"/>
  <c r="AX77" i="10"/>
  <c r="AX78" i="10"/>
  <c r="AX79" i="10"/>
  <c r="AX80" i="10"/>
  <c r="AX81" i="10"/>
  <c r="AX82" i="10"/>
  <c r="AX83" i="10"/>
  <c r="AX84" i="10"/>
  <c r="AX85" i="10"/>
  <c r="AX86" i="10"/>
  <c r="AX87" i="10"/>
  <c r="AX88" i="10"/>
  <c r="AX89" i="10"/>
  <c r="AX90" i="10"/>
  <c r="AX91" i="10"/>
  <c r="AX92" i="10"/>
  <c r="AX93" i="10"/>
  <c r="AX94" i="10"/>
  <c r="AX98" i="10"/>
  <c r="AX99" i="10"/>
  <c r="AX103" i="10"/>
  <c r="AX109" i="10"/>
  <c r="AX110" i="10"/>
  <c r="AX111" i="10"/>
  <c r="AX112" i="10"/>
  <c r="AX113" i="10"/>
  <c r="AX114" i="10"/>
  <c r="AX115" i="10"/>
  <c r="AX116" i="10"/>
  <c r="AX117" i="10"/>
  <c r="AX118" i="10"/>
  <c r="AX119" i="10"/>
  <c r="AX120" i="10"/>
  <c r="AX121" i="10"/>
  <c r="AX122" i="10"/>
  <c r="AX123" i="10"/>
  <c r="AX124" i="10"/>
  <c r="AX125" i="10"/>
  <c r="AX126" i="10"/>
  <c r="AX127" i="10"/>
  <c r="AX128" i="10"/>
  <c r="AX129" i="10"/>
  <c r="AX130" i="10"/>
  <c r="AX131" i="10"/>
  <c r="AX132" i="10"/>
  <c r="AX133" i="10"/>
  <c r="AX134" i="10"/>
  <c r="AX135" i="10"/>
  <c r="AX136" i="10"/>
  <c r="AX137" i="10"/>
  <c r="AX138" i="10"/>
  <c r="AX139" i="10"/>
  <c r="AX140" i="10"/>
  <c r="AX141" i="10"/>
  <c r="AX142" i="10"/>
  <c r="AX143" i="10"/>
  <c r="AX144" i="10"/>
  <c r="AX145" i="10"/>
  <c r="AX146" i="10"/>
  <c r="AX147" i="10"/>
  <c r="AX148" i="10"/>
  <c r="AX149" i="10"/>
  <c r="AX150" i="10"/>
  <c r="AX151" i="10"/>
  <c r="AX152" i="10"/>
  <c r="AX153" i="10"/>
  <c r="AX154" i="10"/>
  <c r="AX155" i="10"/>
  <c r="AX156" i="10"/>
  <c r="AX157" i="10"/>
  <c r="AX158" i="10"/>
  <c r="AX159" i="10"/>
  <c r="AX160" i="10"/>
  <c r="AX161" i="10"/>
  <c r="AX162" i="10"/>
  <c r="AX8" i="10"/>
  <c r="AW9" i="10"/>
  <c r="AW10" i="10"/>
  <c r="AW11" i="10"/>
  <c r="AW12" i="10"/>
  <c r="AW14" i="10"/>
  <c r="AW15" i="10"/>
  <c r="AW16" i="10"/>
  <c r="AW17" i="10"/>
  <c r="AW18" i="10"/>
  <c r="AW19" i="10"/>
  <c r="AW20" i="10"/>
  <c r="AW21" i="10"/>
  <c r="AW23" i="10"/>
  <c r="AW24" i="10"/>
  <c r="AW25" i="10"/>
  <c r="AW26" i="10"/>
  <c r="AW27" i="10"/>
  <c r="AW28" i="10"/>
  <c r="AW30" i="10"/>
  <c r="AW31" i="10"/>
  <c r="AW32" i="10"/>
  <c r="AW33" i="10"/>
  <c r="AW34" i="10"/>
  <c r="AW35" i="10"/>
  <c r="AW36" i="10"/>
  <c r="AW37" i="10"/>
  <c r="AW38" i="10"/>
  <c r="AW39" i="10"/>
  <c r="AW40" i="10"/>
  <c r="AW41" i="10"/>
  <c r="AW42" i="10"/>
  <c r="AW43" i="10"/>
  <c r="AW44" i="10"/>
  <c r="AW45" i="10"/>
  <c r="AW46" i="10"/>
  <c r="AW47" i="10"/>
  <c r="AW48" i="10"/>
  <c r="AW49" i="10"/>
  <c r="AW50" i="10"/>
  <c r="AW51" i="10"/>
  <c r="AW52" i="10"/>
  <c r="AW53" i="10"/>
  <c r="AW54" i="10"/>
  <c r="AW55" i="10"/>
  <c r="AW56" i="10"/>
  <c r="AW57" i="10"/>
  <c r="AW58" i="10"/>
  <c r="AW59" i="10"/>
  <c r="AW60" i="10"/>
  <c r="AW61" i="10"/>
  <c r="AW62" i="10"/>
  <c r="AW63" i="10"/>
  <c r="AW64" i="10"/>
  <c r="AW65" i="10"/>
  <c r="AW67" i="10"/>
  <c r="AW68" i="10"/>
  <c r="AW69" i="10"/>
  <c r="AW70" i="10"/>
  <c r="AW71" i="10"/>
  <c r="AW72" i="10"/>
  <c r="AW73" i="10"/>
  <c r="AW74" i="10"/>
  <c r="AW75" i="10"/>
  <c r="AW76" i="10"/>
  <c r="AW77" i="10"/>
  <c r="AW78" i="10"/>
  <c r="AW79" i="10"/>
  <c r="AW80" i="10"/>
  <c r="AW81" i="10"/>
  <c r="AW82" i="10"/>
  <c r="AW83" i="10"/>
  <c r="AW84" i="10"/>
  <c r="AW85" i="10"/>
  <c r="AW86" i="10"/>
  <c r="AW87" i="10"/>
  <c r="AW88" i="10"/>
  <c r="AW89" i="10"/>
  <c r="AW90" i="10"/>
  <c r="AW91" i="10"/>
  <c r="AW92" i="10"/>
  <c r="AW93" i="10"/>
  <c r="AW94" i="10"/>
  <c r="AW98" i="10"/>
  <c r="AW99" i="10"/>
  <c r="AW103" i="10"/>
  <c r="AW109" i="10"/>
  <c r="AW110" i="10"/>
  <c r="AW111" i="10"/>
  <c r="AW112" i="10"/>
  <c r="AW113" i="10"/>
  <c r="AW114" i="10"/>
  <c r="AW115" i="10"/>
  <c r="AW116" i="10"/>
  <c r="AW117" i="10"/>
  <c r="AW118" i="10"/>
  <c r="AW119" i="10"/>
  <c r="AW120" i="10"/>
  <c r="AW121" i="10"/>
  <c r="AW122" i="10"/>
  <c r="AW123" i="10"/>
  <c r="AW124" i="10"/>
  <c r="AW125" i="10"/>
  <c r="AW126" i="10"/>
  <c r="AW127" i="10"/>
  <c r="AW128" i="10"/>
  <c r="AW129" i="10"/>
  <c r="AW130" i="10"/>
  <c r="AW131" i="10"/>
  <c r="AW132" i="10"/>
  <c r="AW133" i="10"/>
  <c r="AW134" i="10"/>
  <c r="AW135" i="10"/>
  <c r="AW136" i="10"/>
  <c r="AW137" i="10"/>
  <c r="AW138" i="10"/>
  <c r="AW139" i="10"/>
  <c r="AW140" i="10"/>
  <c r="AW141" i="10"/>
  <c r="AW142" i="10"/>
  <c r="AW143" i="10"/>
  <c r="AW144" i="10"/>
  <c r="AW145" i="10"/>
  <c r="AW146" i="10"/>
  <c r="AW147" i="10"/>
  <c r="AW148" i="10"/>
  <c r="AW149" i="10"/>
  <c r="AW150" i="10"/>
  <c r="AW151" i="10"/>
  <c r="AW152" i="10"/>
  <c r="AW153" i="10"/>
  <c r="AW154" i="10"/>
  <c r="AW155" i="10"/>
  <c r="AW156" i="10"/>
  <c r="AW157" i="10"/>
  <c r="AW158" i="10"/>
  <c r="AW159" i="10"/>
  <c r="AW160" i="10"/>
  <c r="AW161" i="10"/>
  <c r="AW162" i="10"/>
  <c r="AW8" i="10"/>
  <c r="AV9" i="10"/>
  <c r="AV10" i="10"/>
  <c r="AV11" i="10"/>
  <c r="AV12" i="10"/>
  <c r="AV14" i="10"/>
  <c r="AV15" i="10"/>
  <c r="AV16" i="10"/>
  <c r="AV17" i="10"/>
  <c r="AV18" i="10"/>
  <c r="AV19" i="10"/>
  <c r="AV20" i="10"/>
  <c r="AV21" i="10"/>
  <c r="AV23" i="10"/>
  <c r="AV24" i="10"/>
  <c r="AV25" i="10"/>
  <c r="AV26" i="10"/>
  <c r="AV27" i="10"/>
  <c r="AV28" i="10"/>
  <c r="AV30" i="10"/>
  <c r="AV31" i="10"/>
  <c r="AV32" i="10"/>
  <c r="AV33" i="10"/>
  <c r="AV34" i="10"/>
  <c r="AV35" i="10"/>
  <c r="AV36" i="10"/>
  <c r="AV37" i="10"/>
  <c r="AV38" i="10"/>
  <c r="AV39" i="10"/>
  <c r="AV40" i="10"/>
  <c r="AV41" i="10"/>
  <c r="AV42" i="10"/>
  <c r="AV43" i="10"/>
  <c r="AV44" i="10"/>
  <c r="AV45" i="10"/>
  <c r="AV46" i="10"/>
  <c r="AV47" i="10"/>
  <c r="AV48" i="10"/>
  <c r="AV49" i="10"/>
  <c r="AV50" i="10"/>
  <c r="AV51" i="10"/>
  <c r="AV52" i="10"/>
  <c r="AV53" i="10"/>
  <c r="AV54" i="10"/>
  <c r="AV55" i="10"/>
  <c r="AV56" i="10"/>
  <c r="AV57" i="10"/>
  <c r="AV58" i="10"/>
  <c r="AV59" i="10"/>
  <c r="AV60" i="10"/>
  <c r="AV61" i="10"/>
  <c r="AV62" i="10"/>
  <c r="AV63" i="10"/>
  <c r="AV64" i="10"/>
  <c r="AV65" i="10"/>
  <c r="AV67" i="10"/>
  <c r="AV68" i="10"/>
  <c r="AV69" i="10"/>
  <c r="AV70" i="10"/>
  <c r="AV71" i="10"/>
  <c r="AV72" i="10"/>
  <c r="AV73" i="10"/>
  <c r="AV74" i="10"/>
  <c r="AV75" i="10"/>
  <c r="AV76" i="10"/>
  <c r="AV77" i="10"/>
  <c r="AV78" i="10"/>
  <c r="AV79" i="10"/>
  <c r="AV80" i="10"/>
  <c r="AV81" i="10"/>
  <c r="AV82" i="10"/>
  <c r="AV83" i="10"/>
  <c r="AV84" i="10"/>
  <c r="AV85" i="10"/>
  <c r="AV86" i="10"/>
  <c r="AV87" i="10"/>
  <c r="AV88" i="10"/>
  <c r="AV89" i="10"/>
  <c r="AV90" i="10"/>
  <c r="AV91" i="10"/>
  <c r="AV92" i="10"/>
  <c r="AV93" i="10"/>
  <c r="AV94" i="10"/>
  <c r="AV98" i="10"/>
  <c r="AV99" i="10"/>
  <c r="AV103" i="10"/>
  <c r="AV109" i="10"/>
  <c r="AV110" i="10"/>
  <c r="AV111" i="10"/>
  <c r="AV112" i="10"/>
  <c r="AV113" i="10"/>
  <c r="AV114" i="10"/>
  <c r="AV115" i="10"/>
  <c r="AV116" i="10"/>
  <c r="AV117" i="10"/>
  <c r="AV118" i="10"/>
  <c r="AV119" i="10"/>
  <c r="AV120" i="10"/>
  <c r="AV121" i="10"/>
  <c r="AV122" i="10"/>
  <c r="AV123" i="10"/>
  <c r="AV124" i="10"/>
  <c r="AV125" i="10"/>
  <c r="AV126" i="10"/>
  <c r="AV127" i="10"/>
  <c r="AV128" i="10"/>
  <c r="AV129" i="10"/>
  <c r="AV130" i="10"/>
  <c r="AV131" i="10"/>
  <c r="AV132" i="10"/>
  <c r="AV133" i="10"/>
  <c r="AV134" i="10"/>
  <c r="AV135" i="10"/>
  <c r="AV136" i="10"/>
  <c r="AV137" i="10"/>
  <c r="AV138" i="10"/>
  <c r="AV139" i="10"/>
  <c r="AV140" i="10"/>
  <c r="AV141" i="10"/>
  <c r="AV142" i="10"/>
  <c r="AV143" i="10"/>
  <c r="AV144" i="10"/>
  <c r="AV145" i="10"/>
  <c r="AV146" i="10"/>
  <c r="AV147" i="10"/>
  <c r="AV148" i="10"/>
  <c r="AV149" i="10"/>
  <c r="AV150" i="10"/>
  <c r="AV151" i="10"/>
  <c r="AV152" i="10"/>
  <c r="AV153" i="10"/>
  <c r="AV154" i="10"/>
  <c r="AV155" i="10"/>
  <c r="AV156" i="10"/>
  <c r="AV157" i="10"/>
  <c r="AV158" i="10"/>
  <c r="AV159" i="10"/>
  <c r="AV160" i="10"/>
  <c r="AV161" i="10"/>
  <c r="AV162" i="10"/>
  <c r="AV8" i="10"/>
  <c r="AU9" i="10"/>
  <c r="AU10" i="10"/>
  <c r="AU11" i="10"/>
  <c r="AU12" i="10"/>
  <c r="AU14" i="10"/>
  <c r="AU15" i="10"/>
  <c r="AU16" i="10"/>
  <c r="AU17" i="10"/>
  <c r="AU18" i="10"/>
  <c r="AU19" i="10"/>
  <c r="AU20" i="10"/>
  <c r="AU21" i="10"/>
  <c r="AU23" i="10"/>
  <c r="AU24" i="10"/>
  <c r="AU25" i="10"/>
  <c r="AU26" i="10"/>
  <c r="AU27" i="10"/>
  <c r="AU28" i="10"/>
  <c r="AU30" i="10"/>
  <c r="AU31" i="10"/>
  <c r="AU32" i="10"/>
  <c r="AU33" i="10"/>
  <c r="AU34" i="10"/>
  <c r="AU35" i="10"/>
  <c r="AU36" i="10"/>
  <c r="AU37" i="10"/>
  <c r="AU38" i="10"/>
  <c r="AU39" i="10"/>
  <c r="AU40" i="10"/>
  <c r="AU41" i="10"/>
  <c r="AU42" i="10"/>
  <c r="AU43" i="10"/>
  <c r="AU44" i="10"/>
  <c r="AU45" i="10"/>
  <c r="AU46" i="10"/>
  <c r="AU47" i="10"/>
  <c r="AU48" i="10"/>
  <c r="AU49" i="10"/>
  <c r="AU50" i="10"/>
  <c r="AU51" i="10"/>
  <c r="AU52" i="10"/>
  <c r="AU53" i="10"/>
  <c r="AU54" i="10"/>
  <c r="AU55" i="10"/>
  <c r="AU56" i="10"/>
  <c r="AU57" i="10"/>
  <c r="AU58" i="10"/>
  <c r="AU59" i="10"/>
  <c r="AU60" i="10"/>
  <c r="AU61" i="10"/>
  <c r="AU62" i="10"/>
  <c r="AU63" i="10"/>
  <c r="AU64" i="10"/>
  <c r="AU65" i="10"/>
  <c r="AU67" i="10"/>
  <c r="AU68" i="10"/>
  <c r="AU69" i="10"/>
  <c r="AU70" i="10"/>
  <c r="AU71" i="10"/>
  <c r="AU72" i="10"/>
  <c r="AU73" i="10"/>
  <c r="AU74" i="10"/>
  <c r="AU75" i="10"/>
  <c r="AU76" i="10"/>
  <c r="AU77" i="10"/>
  <c r="AU78" i="10"/>
  <c r="AU79" i="10"/>
  <c r="AU80" i="10"/>
  <c r="AU81" i="10"/>
  <c r="AU82" i="10"/>
  <c r="AU83" i="10"/>
  <c r="AU84" i="10"/>
  <c r="AU85" i="10"/>
  <c r="AU86" i="10"/>
  <c r="AU87" i="10"/>
  <c r="AU88" i="10"/>
  <c r="AU89" i="10"/>
  <c r="AU90" i="10"/>
  <c r="AU91" i="10"/>
  <c r="AU92" i="10"/>
  <c r="AU93" i="10"/>
  <c r="AU94" i="10"/>
  <c r="AU98" i="10"/>
  <c r="AU99" i="10"/>
  <c r="AU103" i="10"/>
  <c r="AU109" i="10"/>
  <c r="AU110" i="10"/>
  <c r="AU111" i="10"/>
  <c r="AU112" i="10"/>
  <c r="AU113" i="10"/>
  <c r="AU114" i="10"/>
  <c r="AU115" i="10"/>
  <c r="AU116" i="10"/>
  <c r="AU117" i="10"/>
  <c r="AU118" i="10"/>
  <c r="AU119" i="10"/>
  <c r="AU120" i="10"/>
  <c r="AU121" i="10"/>
  <c r="AU122" i="10"/>
  <c r="AU123" i="10"/>
  <c r="AU124" i="10"/>
  <c r="AU125" i="10"/>
  <c r="AU126" i="10"/>
  <c r="AU127" i="10"/>
  <c r="AU128" i="10"/>
  <c r="AU129" i="10"/>
  <c r="AU130" i="10"/>
  <c r="AU131" i="10"/>
  <c r="AU132" i="10"/>
  <c r="AU133" i="10"/>
  <c r="AU134" i="10"/>
  <c r="AU135" i="10"/>
  <c r="AU136" i="10"/>
  <c r="AU137" i="10"/>
  <c r="AU138" i="10"/>
  <c r="AU139" i="10"/>
  <c r="AU140" i="10"/>
  <c r="AU141" i="10"/>
  <c r="AU142" i="10"/>
  <c r="AU143" i="10"/>
  <c r="AU144" i="10"/>
  <c r="AU145" i="10"/>
  <c r="AU146" i="10"/>
  <c r="AU147" i="10"/>
  <c r="AU148" i="10"/>
  <c r="AU149" i="10"/>
  <c r="AU150" i="10"/>
  <c r="AU151" i="10"/>
  <c r="AU152" i="10"/>
  <c r="AU153" i="10"/>
  <c r="AU154" i="10"/>
  <c r="AU155" i="10"/>
  <c r="AU156" i="10"/>
  <c r="AU157" i="10"/>
  <c r="AU158" i="10"/>
  <c r="AU159" i="10"/>
  <c r="AU160" i="10"/>
  <c r="AU161" i="10"/>
  <c r="AU162" i="10"/>
  <c r="AU8" i="10"/>
  <c r="AT9" i="10"/>
  <c r="AT10" i="10"/>
  <c r="AT11" i="10"/>
  <c r="AT12" i="10"/>
  <c r="AT14" i="10"/>
  <c r="AT15" i="10"/>
  <c r="AT16" i="10"/>
  <c r="AT17" i="10"/>
  <c r="AT18" i="10"/>
  <c r="AT19" i="10"/>
  <c r="AT20" i="10"/>
  <c r="AT21" i="10"/>
  <c r="AT23" i="10"/>
  <c r="AT24" i="10"/>
  <c r="AT25" i="10"/>
  <c r="AT26" i="10"/>
  <c r="AT27" i="10"/>
  <c r="AT28" i="10"/>
  <c r="AT30" i="10"/>
  <c r="AT31" i="10"/>
  <c r="AT32" i="10"/>
  <c r="AT33" i="10"/>
  <c r="AT34" i="10"/>
  <c r="AT35" i="10"/>
  <c r="AT36" i="10"/>
  <c r="AT37" i="10"/>
  <c r="AT38" i="10"/>
  <c r="AT39" i="10"/>
  <c r="AT40" i="10"/>
  <c r="AT41" i="10"/>
  <c r="AT42" i="10"/>
  <c r="AT43" i="10"/>
  <c r="AT44" i="10"/>
  <c r="AT45" i="10"/>
  <c r="AT46" i="10"/>
  <c r="AT47" i="10"/>
  <c r="AT48" i="10"/>
  <c r="AT49" i="10"/>
  <c r="AT50" i="10"/>
  <c r="AT51" i="10"/>
  <c r="AT52" i="10"/>
  <c r="AT53" i="10"/>
  <c r="AT54" i="10"/>
  <c r="AT55" i="10"/>
  <c r="AT56" i="10"/>
  <c r="AT57" i="10"/>
  <c r="AT58" i="10"/>
  <c r="AT59" i="10"/>
  <c r="AT60" i="10"/>
  <c r="AT61" i="10"/>
  <c r="AT62" i="10"/>
  <c r="AT63" i="10"/>
  <c r="AT64" i="10"/>
  <c r="AT65" i="10"/>
  <c r="AT67" i="10"/>
  <c r="AT68" i="10"/>
  <c r="AT69" i="10"/>
  <c r="AT70" i="10"/>
  <c r="AT71" i="10"/>
  <c r="AT72" i="10"/>
  <c r="AT73" i="10"/>
  <c r="AT74" i="10"/>
  <c r="AT75" i="10"/>
  <c r="AT76" i="10"/>
  <c r="AT77" i="10"/>
  <c r="AT78" i="10"/>
  <c r="AT79" i="10"/>
  <c r="AT80" i="10"/>
  <c r="AT81" i="10"/>
  <c r="AT82" i="10"/>
  <c r="AT83" i="10"/>
  <c r="AT84" i="10"/>
  <c r="AT85" i="10"/>
  <c r="AT86" i="10"/>
  <c r="AT87" i="10"/>
  <c r="AT88" i="10"/>
  <c r="AT89" i="10"/>
  <c r="AT90" i="10"/>
  <c r="AT91" i="10"/>
  <c r="AT92" i="10"/>
  <c r="AT93" i="10"/>
  <c r="AT94" i="10"/>
  <c r="AT98" i="10"/>
  <c r="AT99" i="10"/>
  <c r="AT103" i="10"/>
  <c r="AT109" i="10"/>
  <c r="AT110" i="10"/>
  <c r="AT111" i="10"/>
  <c r="AT112" i="10"/>
  <c r="AT113" i="10"/>
  <c r="AT114" i="10"/>
  <c r="AT115" i="10"/>
  <c r="AT116" i="10"/>
  <c r="AT117" i="10"/>
  <c r="AT118" i="10"/>
  <c r="AT119" i="10"/>
  <c r="AT120" i="10"/>
  <c r="AT121" i="10"/>
  <c r="AT122" i="10"/>
  <c r="AT123" i="10"/>
  <c r="AT124" i="10"/>
  <c r="AT125" i="10"/>
  <c r="AT126" i="10"/>
  <c r="AT127" i="10"/>
  <c r="AT128" i="10"/>
  <c r="AT129" i="10"/>
  <c r="AT130" i="10"/>
  <c r="AT131" i="10"/>
  <c r="AT132" i="10"/>
  <c r="AT133" i="10"/>
  <c r="AT134" i="10"/>
  <c r="AT135" i="10"/>
  <c r="AT136" i="10"/>
  <c r="AT137" i="10"/>
  <c r="AT138" i="10"/>
  <c r="AT139" i="10"/>
  <c r="AT140" i="10"/>
  <c r="AT141" i="10"/>
  <c r="AT142" i="10"/>
  <c r="AT143" i="10"/>
  <c r="AT144" i="10"/>
  <c r="AT145" i="10"/>
  <c r="AT146" i="10"/>
  <c r="AT147" i="10"/>
  <c r="AT148" i="10"/>
  <c r="AT149" i="10"/>
  <c r="AT150" i="10"/>
  <c r="AT151" i="10"/>
  <c r="AT152" i="10"/>
  <c r="AT153" i="10"/>
  <c r="AT154" i="10"/>
  <c r="AT155" i="10"/>
  <c r="AT156" i="10"/>
  <c r="AT157" i="10"/>
  <c r="AT158" i="10"/>
  <c r="AT159" i="10"/>
  <c r="AT160" i="10"/>
  <c r="AT161" i="10"/>
  <c r="AT162" i="10"/>
  <c r="AT8" i="10"/>
  <c r="AS9" i="10"/>
  <c r="AS10" i="10"/>
  <c r="AS11" i="10"/>
  <c r="AS12" i="10"/>
  <c r="AS14" i="10"/>
  <c r="AS15" i="10"/>
  <c r="AS16" i="10"/>
  <c r="AS17" i="10"/>
  <c r="AS18" i="10"/>
  <c r="AS19" i="10"/>
  <c r="AS20" i="10"/>
  <c r="AS21" i="10"/>
  <c r="AS23" i="10"/>
  <c r="AS24" i="10"/>
  <c r="AS25" i="10"/>
  <c r="AS26" i="10"/>
  <c r="AS27" i="10"/>
  <c r="AS28" i="10"/>
  <c r="AS30" i="10"/>
  <c r="AS31" i="10"/>
  <c r="AS32" i="10"/>
  <c r="AS33" i="10"/>
  <c r="AS34" i="10"/>
  <c r="AS35" i="10"/>
  <c r="AS36" i="10"/>
  <c r="AS37" i="10"/>
  <c r="AS38" i="10"/>
  <c r="AS39" i="10"/>
  <c r="AS40" i="10"/>
  <c r="AS41" i="10"/>
  <c r="AS42" i="10"/>
  <c r="AS43" i="10"/>
  <c r="AS44" i="10"/>
  <c r="AS45" i="10"/>
  <c r="AS46" i="10"/>
  <c r="AS47" i="10"/>
  <c r="AS48" i="10"/>
  <c r="AS49" i="10"/>
  <c r="AS50" i="10"/>
  <c r="AS51" i="10"/>
  <c r="AS52" i="10"/>
  <c r="AS53" i="10"/>
  <c r="AS54" i="10"/>
  <c r="AS55" i="10"/>
  <c r="AS56" i="10"/>
  <c r="AS57" i="10"/>
  <c r="AS58" i="10"/>
  <c r="AS59" i="10"/>
  <c r="AS60" i="10"/>
  <c r="AS61" i="10"/>
  <c r="AS62" i="10"/>
  <c r="AS63" i="10"/>
  <c r="AS64" i="10"/>
  <c r="AS65" i="10"/>
  <c r="AS67" i="10"/>
  <c r="AS68" i="10"/>
  <c r="AS69" i="10"/>
  <c r="AS70" i="10"/>
  <c r="AS71" i="10"/>
  <c r="AS72" i="10"/>
  <c r="AS73" i="10"/>
  <c r="AS74" i="10"/>
  <c r="AS75" i="10"/>
  <c r="AS76" i="10"/>
  <c r="AS77" i="10"/>
  <c r="AS78" i="10"/>
  <c r="AS79" i="10"/>
  <c r="AS80" i="10"/>
  <c r="AS81" i="10"/>
  <c r="AS82" i="10"/>
  <c r="AS83" i="10"/>
  <c r="AS84" i="10"/>
  <c r="AS85" i="10"/>
  <c r="AS86" i="10"/>
  <c r="AS87" i="10"/>
  <c r="AS88" i="10"/>
  <c r="AS89" i="10"/>
  <c r="AS90" i="10"/>
  <c r="AS91" i="10"/>
  <c r="AS92" i="10"/>
  <c r="AS93" i="10"/>
  <c r="AS94" i="10"/>
  <c r="AS98" i="10"/>
  <c r="AS99" i="10"/>
  <c r="AS103" i="10"/>
  <c r="AS109" i="10"/>
  <c r="AS110" i="10"/>
  <c r="AS111" i="10"/>
  <c r="AS112" i="10"/>
  <c r="AS113" i="10"/>
  <c r="AS114" i="10"/>
  <c r="AS115" i="10"/>
  <c r="AS116" i="10"/>
  <c r="AS117" i="10"/>
  <c r="AS118" i="10"/>
  <c r="AS119" i="10"/>
  <c r="AS120" i="10"/>
  <c r="AS121" i="10"/>
  <c r="AS122" i="10"/>
  <c r="AS123" i="10"/>
  <c r="AS124" i="10"/>
  <c r="AS125" i="10"/>
  <c r="AS126" i="10"/>
  <c r="AS127" i="10"/>
  <c r="AS128" i="10"/>
  <c r="AS129" i="10"/>
  <c r="AS130" i="10"/>
  <c r="AS131" i="10"/>
  <c r="AS132" i="10"/>
  <c r="AS133" i="10"/>
  <c r="AS134" i="10"/>
  <c r="AS135" i="10"/>
  <c r="AS136" i="10"/>
  <c r="AS137" i="10"/>
  <c r="AS138" i="10"/>
  <c r="AS139" i="10"/>
  <c r="AS140" i="10"/>
  <c r="AS141" i="10"/>
  <c r="AS142" i="10"/>
  <c r="AS143" i="10"/>
  <c r="AS144" i="10"/>
  <c r="AS145" i="10"/>
  <c r="AS146" i="10"/>
  <c r="AS147" i="10"/>
  <c r="AS148" i="10"/>
  <c r="AS149" i="10"/>
  <c r="AS150" i="10"/>
  <c r="AS151" i="10"/>
  <c r="AS152" i="10"/>
  <c r="AS153" i="10"/>
  <c r="AS154" i="10"/>
  <c r="AS155" i="10"/>
  <c r="AS156" i="10"/>
  <c r="AS157" i="10"/>
  <c r="AS158" i="10"/>
  <c r="AS159" i="10"/>
  <c r="AS160" i="10"/>
  <c r="AS161" i="10"/>
  <c r="AS162" i="10"/>
  <c r="AS8" i="10"/>
  <c r="AR9" i="10"/>
  <c r="AR10" i="10"/>
  <c r="AR11" i="10"/>
  <c r="AR12" i="10"/>
  <c r="AR14" i="10"/>
  <c r="AR15" i="10"/>
  <c r="AR16" i="10"/>
  <c r="AR17" i="10"/>
  <c r="AR18" i="10"/>
  <c r="AR19" i="10"/>
  <c r="AR20" i="10"/>
  <c r="AR21" i="10"/>
  <c r="AR23" i="10"/>
  <c r="AR24" i="10"/>
  <c r="AR25" i="10"/>
  <c r="AR26" i="10"/>
  <c r="AR27" i="10"/>
  <c r="AR28" i="10"/>
  <c r="AR30" i="10"/>
  <c r="AR31" i="10"/>
  <c r="AR32" i="10"/>
  <c r="AR33" i="10"/>
  <c r="AR34" i="10"/>
  <c r="AR35" i="10"/>
  <c r="AR36" i="10"/>
  <c r="AR37" i="10"/>
  <c r="AR38" i="10"/>
  <c r="AR39" i="10"/>
  <c r="AR40" i="10"/>
  <c r="AR41" i="10"/>
  <c r="AR42" i="10"/>
  <c r="AR43" i="10"/>
  <c r="AR44" i="10"/>
  <c r="AR45" i="10"/>
  <c r="AR46" i="10"/>
  <c r="AR47" i="10"/>
  <c r="AR48" i="10"/>
  <c r="AR49" i="10"/>
  <c r="AR50" i="10"/>
  <c r="AR51" i="10"/>
  <c r="AR52" i="10"/>
  <c r="AR53" i="10"/>
  <c r="AR54" i="10"/>
  <c r="AR55" i="10"/>
  <c r="AR56" i="10"/>
  <c r="AR57" i="10"/>
  <c r="AR58" i="10"/>
  <c r="AR59" i="10"/>
  <c r="AR60" i="10"/>
  <c r="AR61" i="10"/>
  <c r="AR62" i="10"/>
  <c r="AR63" i="10"/>
  <c r="AR64" i="10"/>
  <c r="AR65" i="10"/>
  <c r="AR67" i="10"/>
  <c r="AR68" i="10"/>
  <c r="AR69" i="10"/>
  <c r="AR70" i="10"/>
  <c r="AR71" i="10"/>
  <c r="AR72" i="10"/>
  <c r="AR73" i="10"/>
  <c r="AR74" i="10"/>
  <c r="AR75" i="10"/>
  <c r="AR76" i="10"/>
  <c r="AR77" i="10"/>
  <c r="AR78" i="10"/>
  <c r="AR79" i="10"/>
  <c r="AR80" i="10"/>
  <c r="AR81" i="10"/>
  <c r="AR82" i="10"/>
  <c r="AR83" i="10"/>
  <c r="AR84" i="10"/>
  <c r="AR85" i="10"/>
  <c r="AR86" i="10"/>
  <c r="AR87" i="10"/>
  <c r="AR88" i="10"/>
  <c r="AR89" i="10"/>
  <c r="AR90" i="10"/>
  <c r="AR91" i="10"/>
  <c r="AR92" i="10"/>
  <c r="AR93" i="10"/>
  <c r="AR94" i="10"/>
  <c r="AR98" i="10"/>
  <c r="AR99" i="10"/>
  <c r="AR103" i="10"/>
  <c r="AR109" i="10"/>
  <c r="AR110" i="10"/>
  <c r="AR111" i="10"/>
  <c r="AR112" i="10"/>
  <c r="AR113" i="10"/>
  <c r="AR114" i="10"/>
  <c r="AR115" i="10"/>
  <c r="AR116" i="10"/>
  <c r="AR117" i="10"/>
  <c r="AR118" i="10"/>
  <c r="AR119" i="10"/>
  <c r="AR120" i="10"/>
  <c r="AR121" i="10"/>
  <c r="AR122" i="10"/>
  <c r="AR123" i="10"/>
  <c r="AR124" i="10"/>
  <c r="AR125" i="10"/>
  <c r="AR126" i="10"/>
  <c r="AR127" i="10"/>
  <c r="AR128" i="10"/>
  <c r="AR129" i="10"/>
  <c r="AR130" i="10"/>
  <c r="AR131" i="10"/>
  <c r="AR132" i="10"/>
  <c r="AR133" i="10"/>
  <c r="AR134" i="10"/>
  <c r="AR135" i="10"/>
  <c r="AR136" i="10"/>
  <c r="AR137" i="10"/>
  <c r="AR138" i="10"/>
  <c r="AR139" i="10"/>
  <c r="AR140" i="10"/>
  <c r="AR141" i="10"/>
  <c r="AR142" i="10"/>
  <c r="AR143" i="10"/>
  <c r="AR144" i="10"/>
  <c r="AR145" i="10"/>
  <c r="AR146" i="10"/>
  <c r="AR147" i="10"/>
  <c r="AR148" i="10"/>
  <c r="AR149" i="10"/>
  <c r="AR150" i="10"/>
  <c r="AR151" i="10"/>
  <c r="AR152" i="10"/>
  <c r="AR153" i="10"/>
  <c r="AR154" i="10"/>
  <c r="AR155" i="10"/>
  <c r="AR156" i="10"/>
  <c r="AR157" i="10"/>
  <c r="AR158" i="10"/>
  <c r="AR159" i="10"/>
  <c r="AR160" i="10"/>
  <c r="AR161" i="10"/>
  <c r="AR162" i="10"/>
  <c r="AR8" i="10"/>
  <c r="AQ9" i="10"/>
  <c r="AQ10" i="10"/>
  <c r="AQ11" i="10"/>
  <c r="AQ12" i="10"/>
  <c r="AQ14" i="10"/>
  <c r="AQ15" i="10"/>
  <c r="AQ16" i="10"/>
  <c r="AQ17" i="10"/>
  <c r="AQ18" i="10"/>
  <c r="AQ19" i="10"/>
  <c r="AQ20" i="10"/>
  <c r="AQ21" i="10"/>
  <c r="AQ23" i="10"/>
  <c r="AQ24" i="10"/>
  <c r="AQ25" i="10"/>
  <c r="AQ26" i="10"/>
  <c r="AQ27" i="10"/>
  <c r="AQ28" i="10"/>
  <c r="AQ30" i="10"/>
  <c r="AQ31" i="10"/>
  <c r="AQ32" i="10"/>
  <c r="AQ33" i="10"/>
  <c r="AQ34" i="10"/>
  <c r="AQ35" i="10"/>
  <c r="AQ36" i="10"/>
  <c r="AQ37" i="10"/>
  <c r="AQ38" i="10"/>
  <c r="AQ39" i="10"/>
  <c r="AQ40" i="10"/>
  <c r="AQ41" i="10"/>
  <c r="AQ42" i="10"/>
  <c r="AQ43" i="10"/>
  <c r="AQ44" i="10"/>
  <c r="AQ45" i="10"/>
  <c r="AQ46" i="10"/>
  <c r="AQ47" i="10"/>
  <c r="AQ48" i="10"/>
  <c r="AQ49" i="10"/>
  <c r="AQ50" i="10"/>
  <c r="AQ51" i="10"/>
  <c r="AQ52" i="10"/>
  <c r="AQ53" i="10"/>
  <c r="AQ54" i="10"/>
  <c r="AQ55" i="10"/>
  <c r="AQ56" i="10"/>
  <c r="AQ57" i="10"/>
  <c r="AQ58" i="10"/>
  <c r="AQ59" i="10"/>
  <c r="AQ60" i="10"/>
  <c r="AQ61" i="10"/>
  <c r="AQ62" i="10"/>
  <c r="AQ63" i="10"/>
  <c r="AQ64" i="10"/>
  <c r="AQ65" i="10"/>
  <c r="AQ67" i="10"/>
  <c r="AQ68" i="10"/>
  <c r="AQ69" i="10"/>
  <c r="AQ70" i="10"/>
  <c r="AQ71" i="10"/>
  <c r="AQ72" i="10"/>
  <c r="AQ73" i="10"/>
  <c r="AQ74" i="10"/>
  <c r="AQ75" i="10"/>
  <c r="AQ76" i="10"/>
  <c r="AQ77" i="10"/>
  <c r="AQ78" i="10"/>
  <c r="AQ79" i="10"/>
  <c r="AQ80" i="10"/>
  <c r="AQ81" i="10"/>
  <c r="AQ82" i="10"/>
  <c r="AQ83" i="10"/>
  <c r="AQ84" i="10"/>
  <c r="AQ85" i="10"/>
  <c r="AQ86" i="10"/>
  <c r="AQ87" i="10"/>
  <c r="AQ88" i="10"/>
  <c r="AQ89" i="10"/>
  <c r="AQ90" i="10"/>
  <c r="AQ91" i="10"/>
  <c r="AQ92" i="10"/>
  <c r="AQ93" i="10"/>
  <c r="AQ94" i="10"/>
  <c r="AQ98" i="10"/>
  <c r="AQ99" i="10"/>
  <c r="AQ103" i="10"/>
  <c r="AQ109" i="10"/>
  <c r="AQ110" i="10"/>
  <c r="AQ111" i="10"/>
  <c r="AQ112" i="10"/>
  <c r="AQ113" i="10"/>
  <c r="AQ114" i="10"/>
  <c r="AQ115" i="10"/>
  <c r="AQ116" i="10"/>
  <c r="AQ117" i="10"/>
  <c r="AQ118" i="10"/>
  <c r="AQ119" i="10"/>
  <c r="AQ120" i="10"/>
  <c r="AQ121" i="10"/>
  <c r="AQ122" i="10"/>
  <c r="AQ123" i="10"/>
  <c r="AQ124" i="10"/>
  <c r="AQ125" i="10"/>
  <c r="AQ126" i="10"/>
  <c r="AQ127" i="10"/>
  <c r="AQ128" i="10"/>
  <c r="AQ129" i="10"/>
  <c r="AQ130" i="10"/>
  <c r="AQ131" i="10"/>
  <c r="AQ132" i="10"/>
  <c r="AQ133" i="10"/>
  <c r="AQ134" i="10"/>
  <c r="AQ135" i="10"/>
  <c r="AQ136" i="10"/>
  <c r="AQ137" i="10"/>
  <c r="AQ138" i="10"/>
  <c r="AQ139" i="10"/>
  <c r="AQ140" i="10"/>
  <c r="AQ141" i="10"/>
  <c r="AQ142" i="10"/>
  <c r="AQ143" i="10"/>
  <c r="AQ144" i="10"/>
  <c r="AQ145" i="10"/>
  <c r="AQ146" i="10"/>
  <c r="AQ147" i="10"/>
  <c r="AQ148" i="10"/>
  <c r="AQ149" i="10"/>
  <c r="AQ150" i="10"/>
  <c r="AQ151" i="10"/>
  <c r="AQ152" i="10"/>
  <c r="AQ153" i="10"/>
  <c r="AQ154" i="10"/>
  <c r="AQ155" i="10"/>
  <c r="AQ156" i="10"/>
  <c r="AQ157" i="10"/>
  <c r="AQ158" i="10"/>
  <c r="AQ159" i="10"/>
  <c r="AQ160" i="10"/>
  <c r="AQ161" i="10"/>
  <c r="AQ162" i="10"/>
  <c r="AQ8" i="10"/>
  <c r="AP9" i="10"/>
  <c r="AP10" i="10"/>
  <c r="AP11" i="10"/>
  <c r="AP12" i="10"/>
  <c r="AP14" i="10"/>
  <c r="AP15" i="10"/>
  <c r="AP16" i="10"/>
  <c r="AP17" i="10"/>
  <c r="AP18" i="10"/>
  <c r="AP19" i="10"/>
  <c r="AP20" i="10"/>
  <c r="AP21" i="10"/>
  <c r="AP23" i="10"/>
  <c r="AP24" i="10"/>
  <c r="AP25" i="10"/>
  <c r="AP26" i="10"/>
  <c r="AP27" i="10"/>
  <c r="AP28" i="10"/>
  <c r="AP30" i="10"/>
  <c r="AP31" i="10"/>
  <c r="AP32" i="10"/>
  <c r="AP33" i="10"/>
  <c r="AP34" i="10"/>
  <c r="AP35" i="10"/>
  <c r="AP36" i="10"/>
  <c r="AP37" i="10"/>
  <c r="AP38" i="10"/>
  <c r="AP39" i="10"/>
  <c r="AP40" i="10"/>
  <c r="AP41" i="10"/>
  <c r="AP42" i="10"/>
  <c r="AP43" i="10"/>
  <c r="AP44" i="10"/>
  <c r="AP45" i="10"/>
  <c r="AP46" i="10"/>
  <c r="AP47" i="10"/>
  <c r="AP48" i="10"/>
  <c r="AP49" i="10"/>
  <c r="AP50" i="10"/>
  <c r="AP51" i="10"/>
  <c r="AP52" i="10"/>
  <c r="AP53" i="10"/>
  <c r="AP54" i="10"/>
  <c r="AP55" i="10"/>
  <c r="AP56" i="10"/>
  <c r="AP57" i="10"/>
  <c r="AP58" i="10"/>
  <c r="AP59" i="10"/>
  <c r="AP60" i="10"/>
  <c r="AP61" i="10"/>
  <c r="AP62" i="10"/>
  <c r="AP63" i="10"/>
  <c r="AP64" i="10"/>
  <c r="AP65" i="10"/>
  <c r="AP67" i="10"/>
  <c r="AP68" i="10"/>
  <c r="AP69" i="10"/>
  <c r="AP70" i="10"/>
  <c r="AP71" i="10"/>
  <c r="AP72" i="10"/>
  <c r="AP73" i="10"/>
  <c r="AP74" i="10"/>
  <c r="AP75" i="10"/>
  <c r="AP76" i="10"/>
  <c r="AP77" i="10"/>
  <c r="AP78" i="10"/>
  <c r="AP79" i="10"/>
  <c r="AP80" i="10"/>
  <c r="AP81" i="10"/>
  <c r="AP82" i="10"/>
  <c r="AP83" i="10"/>
  <c r="AP84" i="10"/>
  <c r="AP85" i="10"/>
  <c r="AP86" i="10"/>
  <c r="AP87" i="10"/>
  <c r="AP88" i="10"/>
  <c r="AP89" i="10"/>
  <c r="AP90" i="10"/>
  <c r="AP91" i="10"/>
  <c r="AP92" i="10"/>
  <c r="AP93" i="10"/>
  <c r="AP94" i="10"/>
  <c r="AP98" i="10"/>
  <c r="AP99" i="10"/>
  <c r="AP103" i="10"/>
  <c r="AP109" i="10"/>
  <c r="AP110" i="10"/>
  <c r="AP111" i="10"/>
  <c r="AP112" i="10"/>
  <c r="AP113" i="10"/>
  <c r="AP114" i="10"/>
  <c r="AP115" i="10"/>
  <c r="AP116" i="10"/>
  <c r="AP117" i="10"/>
  <c r="AP118" i="10"/>
  <c r="AP119" i="10"/>
  <c r="AP120" i="10"/>
  <c r="AP121" i="10"/>
  <c r="AP122" i="10"/>
  <c r="AP123" i="10"/>
  <c r="AP124" i="10"/>
  <c r="AP125" i="10"/>
  <c r="AP126" i="10"/>
  <c r="AP127" i="10"/>
  <c r="AP128" i="10"/>
  <c r="AP129" i="10"/>
  <c r="AP130" i="10"/>
  <c r="AP131" i="10"/>
  <c r="AP132" i="10"/>
  <c r="AP133" i="10"/>
  <c r="AP134" i="10"/>
  <c r="AP135" i="10"/>
  <c r="AP136" i="10"/>
  <c r="AP137" i="10"/>
  <c r="AP138" i="10"/>
  <c r="AP139" i="10"/>
  <c r="AP140" i="10"/>
  <c r="AP141" i="10"/>
  <c r="AP142" i="10"/>
  <c r="AP143" i="10"/>
  <c r="AP144" i="10"/>
  <c r="AP145" i="10"/>
  <c r="AP146" i="10"/>
  <c r="AP147" i="10"/>
  <c r="AP148" i="10"/>
  <c r="AP149" i="10"/>
  <c r="AP150" i="10"/>
  <c r="AP151" i="10"/>
  <c r="AP152" i="10"/>
  <c r="AP153" i="10"/>
  <c r="AP154" i="10"/>
  <c r="AP155" i="10"/>
  <c r="AP156" i="10"/>
  <c r="AP157" i="10"/>
  <c r="AP158" i="10"/>
  <c r="AP159" i="10"/>
  <c r="AP160" i="10"/>
  <c r="AP161" i="10"/>
  <c r="AP162" i="10"/>
  <c r="AP8" i="10"/>
  <c r="AO9" i="10"/>
  <c r="AO10" i="10"/>
  <c r="AO11" i="10"/>
  <c r="AO12" i="10"/>
  <c r="AO14" i="10"/>
  <c r="AO15" i="10"/>
  <c r="AO16" i="10"/>
  <c r="AO17" i="10"/>
  <c r="AO18" i="10"/>
  <c r="AO19" i="10"/>
  <c r="AO20" i="10"/>
  <c r="AO21" i="10"/>
  <c r="AO23" i="10"/>
  <c r="AO24" i="10"/>
  <c r="AO25" i="10"/>
  <c r="AO26" i="10"/>
  <c r="AO27" i="10"/>
  <c r="AO28" i="10"/>
  <c r="AO30" i="10"/>
  <c r="AO31" i="10"/>
  <c r="AO32" i="10"/>
  <c r="AO33" i="10"/>
  <c r="AO34" i="10"/>
  <c r="AO35" i="10"/>
  <c r="AO36" i="10"/>
  <c r="AO37" i="10"/>
  <c r="AO38" i="10"/>
  <c r="AO39" i="10"/>
  <c r="AO40" i="10"/>
  <c r="AO41" i="10"/>
  <c r="AO42" i="10"/>
  <c r="AO43" i="10"/>
  <c r="AO44" i="10"/>
  <c r="AO45" i="10"/>
  <c r="AO46" i="10"/>
  <c r="AO47" i="10"/>
  <c r="AO48" i="10"/>
  <c r="AO49" i="10"/>
  <c r="AO50" i="10"/>
  <c r="AO51" i="10"/>
  <c r="AO52" i="10"/>
  <c r="AO53" i="10"/>
  <c r="AO54" i="10"/>
  <c r="AO55" i="10"/>
  <c r="AO56" i="10"/>
  <c r="AO57" i="10"/>
  <c r="AO58" i="10"/>
  <c r="AO59" i="10"/>
  <c r="AO60" i="10"/>
  <c r="AO61" i="10"/>
  <c r="AO62" i="10"/>
  <c r="AO63" i="10"/>
  <c r="AO64" i="10"/>
  <c r="AO65" i="10"/>
  <c r="AO67" i="10"/>
  <c r="AO68" i="10"/>
  <c r="AO69" i="10"/>
  <c r="AO70" i="10"/>
  <c r="AO71" i="10"/>
  <c r="AO72" i="10"/>
  <c r="AO73" i="10"/>
  <c r="AO74" i="10"/>
  <c r="AO75" i="10"/>
  <c r="AO76" i="10"/>
  <c r="AO77" i="10"/>
  <c r="AO78" i="10"/>
  <c r="AO79" i="10"/>
  <c r="AO80" i="10"/>
  <c r="AO81" i="10"/>
  <c r="AO82" i="10"/>
  <c r="AO83" i="10"/>
  <c r="AO84" i="10"/>
  <c r="AO85" i="10"/>
  <c r="AO86" i="10"/>
  <c r="AO87" i="10"/>
  <c r="AO88" i="10"/>
  <c r="AO89" i="10"/>
  <c r="AO90" i="10"/>
  <c r="AO91" i="10"/>
  <c r="AO92" i="10"/>
  <c r="AO93" i="10"/>
  <c r="AO94" i="10"/>
  <c r="AO98" i="10"/>
  <c r="AO99" i="10"/>
  <c r="AO103" i="10"/>
  <c r="AO109" i="10"/>
  <c r="AO110" i="10"/>
  <c r="AO111" i="10"/>
  <c r="AO112" i="10"/>
  <c r="AO113" i="10"/>
  <c r="AO114" i="10"/>
  <c r="AO115" i="10"/>
  <c r="AO116" i="10"/>
  <c r="AO117" i="10"/>
  <c r="AO118" i="10"/>
  <c r="AO119" i="10"/>
  <c r="AO120" i="10"/>
  <c r="AO121" i="10"/>
  <c r="AO122" i="10"/>
  <c r="AO123" i="10"/>
  <c r="AO124" i="10"/>
  <c r="AO125" i="10"/>
  <c r="AO126" i="10"/>
  <c r="AO127" i="10"/>
  <c r="AO128" i="10"/>
  <c r="AO129" i="10"/>
  <c r="AO130" i="10"/>
  <c r="AO131" i="10"/>
  <c r="AO132" i="10"/>
  <c r="AO133" i="10"/>
  <c r="AO134" i="10"/>
  <c r="AO135" i="10"/>
  <c r="AO136" i="10"/>
  <c r="AO137" i="10"/>
  <c r="AO138" i="10"/>
  <c r="AO139" i="10"/>
  <c r="AO140" i="10"/>
  <c r="AO141" i="10"/>
  <c r="AO142" i="10"/>
  <c r="AO143" i="10"/>
  <c r="AO144" i="10"/>
  <c r="AO145" i="10"/>
  <c r="AO146" i="10"/>
  <c r="AO147" i="10"/>
  <c r="AO148" i="10"/>
  <c r="AO149" i="10"/>
  <c r="AO150" i="10"/>
  <c r="AO151" i="10"/>
  <c r="AO152" i="10"/>
  <c r="AO153" i="10"/>
  <c r="AO154" i="10"/>
  <c r="AO155" i="10"/>
  <c r="AO156" i="10"/>
  <c r="AO157" i="10"/>
  <c r="AO158" i="10"/>
  <c r="AO159" i="10"/>
  <c r="AO160" i="10"/>
  <c r="AO161" i="10"/>
  <c r="AO162" i="10"/>
  <c r="AO8" i="10"/>
  <c r="AN9" i="10"/>
  <c r="AN10" i="10"/>
  <c r="AN11" i="10"/>
  <c r="AN12" i="10"/>
  <c r="AN14" i="10"/>
  <c r="AN15" i="10"/>
  <c r="AN16" i="10"/>
  <c r="AN17" i="10"/>
  <c r="AN18" i="10"/>
  <c r="AN19" i="10"/>
  <c r="AN20" i="10"/>
  <c r="AN21" i="10"/>
  <c r="AN23" i="10"/>
  <c r="AN24" i="10"/>
  <c r="AN25" i="10"/>
  <c r="AN26" i="10"/>
  <c r="AN27" i="10"/>
  <c r="AN28" i="10"/>
  <c r="AN30" i="10"/>
  <c r="AN31" i="10"/>
  <c r="AN32" i="10"/>
  <c r="AN33" i="10"/>
  <c r="AN34" i="10"/>
  <c r="AN35" i="10"/>
  <c r="AN36" i="10"/>
  <c r="AN37" i="10"/>
  <c r="AN38" i="10"/>
  <c r="AN39" i="10"/>
  <c r="AN40" i="10"/>
  <c r="AN41" i="10"/>
  <c r="AN42" i="10"/>
  <c r="AN43" i="10"/>
  <c r="AN44" i="10"/>
  <c r="AN45" i="10"/>
  <c r="AN46" i="10"/>
  <c r="AN47" i="10"/>
  <c r="AN48" i="10"/>
  <c r="AN49" i="10"/>
  <c r="AN50" i="10"/>
  <c r="AN51" i="10"/>
  <c r="AN52" i="10"/>
  <c r="AN53" i="10"/>
  <c r="AN54" i="10"/>
  <c r="AN55" i="10"/>
  <c r="AN56" i="10"/>
  <c r="AN57" i="10"/>
  <c r="AN58" i="10"/>
  <c r="AN59" i="10"/>
  <c r="AN60" i="10"/>
  <c r="AN61" i="10"/>
  <c r="AN62" i="10"/>
  <c r="AN63" i="10"/>
  <c r="AN64" i="10"/>
  <c r="AN65" i="10"/>
  <c r="AN67" i="10"/>
  <c r="AN68" i="10"/>
  <c r="AN69" i="10"/>
  <c r="AN70" i="10"/>
  <c r="AN71" i="10"/>
  <c r="AN72" i="10"/>
  <c r="AN73" i="10"/>
  <c r="AN74" i="10"/>
  <c r="AN75" i="10"/>
  <c r="AN76" i="10"/>
  <c r="AN77" i="10"/>
  <c r="AN78" i="10"/>
  <c r="AN79" i="10"/>
  <c r="AN80" i="10"/>
  <c r="AN81" i="10"/>
  <c r="AN82" i="10"/>
  <c r="AN83" i="10"/>
  <c r="AN84" i="10"/>
  <c r="AN85" i="10"/>
  <c r="AN86" i="10"/>
  <c r="AN87" i="10"/>
  <c r="AN88" i="10"/>
  <c r="AN89" i="10"/>
  <c r="AN90" i="10"/>
  <c r="AN91" i="10"/>
  <c r="AN92" i="10"/>
  <c r="AN93" i="10"/>
  <c r="AN94" i="10"/>
  <c r="AN98" i="10"/>
  <c r="AN99" i="10"/>
  <c r="AN103" i="10"/>
  <c r="AN109" i="10"/>
  <c r="AN110" i="10"/>
  <c r="AN111" i="10"/>
  <c r="AN112" i="10"/>
  <c r="AN113" i="10"/>
  <c r="AN114" i="10"/>
  <c r="AN115" i="10"/>
  <c r="AN116" i="10"/>
  <c r="AN117" i="10"/>
  <c r="AN118" i="10"/>
  <c r="AN119" i="10"/>
  <c r="AN120" i="10"/>
  <c r="AN121" i="10"/>
  <c r="AN122" i="10"/>
  <c r="AN123" i="10"/>
  <c r="AN124" i="10"/>
  <c r="AN125" i="10"/>
  <c r="AN126" i="10"/>
  <c r="AN127" i="10"/>
  <c r="AN128" i="10"/>
  <c r="AN129" i="10"/>
  <c r="AN130" i="10"/>
  <c r="AN131" i="10"/>
  <c r="AN132" i="10"/>
  <c r="AN133" i="10"/>
  <c r="AN134" i="10"/>
  <c r="AN135" i="10"/>
  <c r="AN136" i="10"/>
  <c r="AN137" i="10"/>
  <c r="AN138" i="10"/>
  <c r="AN139" i="10"/>
  <c r="AN140" i="10"/>
  <c r="AN141" i="10"/>
  <c r="AN142" i="10"/>
  <c r="AN143" i="10"/>
  <c r="AN144" i="10"/>
  <c r="AN145" i="10"/>
  <c r="AN146" i="10"/>
  <c r="AN147" i="10"/>
  <c r="AN148" i="10"/>
  <c r="AN149" i="10"/>
  <c r="AN150" i="10"/>
  <c r="AN151" i="10"/>
  <c r="AN152" i="10"/>
  <c r="AN153" i="10"/>
  <c r="AN154" i="10"/>
  <c r="AN155" i="10"/>
  <c r="AN156" i="10"/>
  <c r="AN157" i="10"/>
  <c r="AN158" i="10"/>
  <c r="AN159" i="10"/>
  <c r="AN160" i="10"/>
  <c r="AN161" i="10"/>
  <c r="AN162" i="10"/>
  <c r="AN8" i="10"/>
  <c r="AM9" i="10"/>
  <c r="AM10" i="10"/>
  <c r="AM11" i="10"/>
  <c r="AM12" i="10"/>
  <c r="AM14" i="10"/>
  <c r="AM15" i="10"/>
  <c r="AM16" i="10"/>
  <c r="AM17" i="10"/>
  <c r="AM18" i="10"/>
  <c r="AM19" i="10"/>
  <c r="AM20" i="10"/>
  <c r="AM21" i="10"/>
  <c r="AM23" i="10"/>
  <c r="AM24" i="10"/>
  <c r="AM25" i="10"/>
  <c r="AM26" i="10"/>
  <c r="AM27" i="10"/>
  <c r="AM28" i="10"/>
  <c r="AM30" i="10"/>
  <c r="AM31" i="10"/>
  <c r="AM32" i="10"/>
  <c r="AM33" i="10"/>
  <c r="AM34" i="10"/>
  <c r="AM35" i="10"/>
  <c r="AM36" i="10"/>
  <c r="AM37" i="10"/>
  <c r="AM38" i="10"/>
  <c r="AM39" i="10"/>
  <c r="AM40" i="10"/>
  <c r="AM41" i="10"/>
  <c r="AM42" i="10"/>
  <c r="AM43" i="10"/>
  <c r="AM44" i="10"/>
  <c r="AM45" i="10"/>
  <c r="AM46" i="10"/>
  <c r="AM47" i="10"/>
  <c r="AM48" i="10"/>
  <c r="AM49" i="10"/>
  <c r="AM50" i="10"/>
  <c r="AM51" i="10"/>
  <c r="AM52" i="10"/>
  <c r="AM53" i="10"/>
  <c r="AM54" i="10"/>
  <c r="AM55" i="10"/>
  <c r="AM56" i="10"/>
  <c r="AM57" i="10"/>
  <c r="AM58" i="10"/>
  <c r="AM59" i="10"/>
  <c r="AM60" i="10"/>
  <c r="AM61" i="10"/>
  <c r="AM62" i="10"/>
  <c r="AM63" i="10"/>
  <c r="AM64" i="10"/>
  <c r="AM65" i="10"/>
  <c r="AM67" i="10"/>
  <c r="AM68" i="10"/>
  <c r="AM69" i="10"/>
  <c r="AM70" i="10"/>
  <c r="AM71" i="10"/>
  <c r="AM72" i="10"/>
  <c r="AM73" i="10"/>
  <c r="AM74" i="10"/>
  <c r="AM75" i="10"/>
  <c r="AM76" i="10"/>
  <c r="AM77" i="10"/>
  <c r="AM78" i="10"/>
  <c r="AM79" i="10"/>
  <c r="AM80" i="10"/>
  <c r="AM81" i="10"/>
  <c r="AM82" i="10"/>
  <c r="AM83" i="10"/>
  <c r="AM84" i="10"/>
  <c r="AM85" i="10"/>
  <c r="AM86" i="10"/>
  <c r="AM87" i="10"/>
  <c r="AM88" i="10"/>
  <c r="AM89" i="10"/>
  <c r="AM90" i="10"/>
  <c r="AM91" i="10"/>
  <c r="AM92" i="10"/>
  <c r="AM93" i="10"/>
  <c r="AM94" i="10"/>
  <c r="AM98" i="10"/>
  <c r="AM99" i="10"/>
  <c r="AM103" i="10"/>
  <c r="AM109" i="10"/>
  <c r="AM110" i="10"/>
  <c r="AM111" i="10"/>
  <c r="AM112" i="10"/>
  <c r="AM113" i="10"/>
  <c r="AM114" i="10"/>
  <c r="AM115" i="10"/>
  <c r="AM116" i="10"/>
  <c r="AM117" i="10"/>
  <c r="AM118" i="10"/>
  <c r="AM119" i="10"/>
  <c r="AM120" i="10"/>
  <c r="AM121" i="10"/>
  <c r="AM122" i="10"/>
  <c r="AM123" i="10"/>
  <c r="AM124" i="10"/>
  <c r="AM125" i="10"/>
  <c r="AM126" i="10"/>
  <c r="AM127" i="10"/>
  <c r="AM128" i="10"/>
  <c r="AM129" i="10"/>
  <c r="AM130" i="10"/>
  <c r="AM131" i="10"/>
  <c r="AM132" i="10"/>
  <c r="AM133" i="10"/>
  <c r="AM134" i="10"/>
  <c r="AM135" i="10"/>
  <c r="AM136" i="10"/>
  <c r="AM137" i="10"/>
  <c r="AM138" i="10"/>
  <c r="AM139" i="10"/>
  <c r="AM140" i="10"/>
  <c r="AM141" i="10"/>
  <c r="AM142" i="10"/>
  <c r="AM143" i="10"/>
  <c r="AM144" i="10"/>
  <c r="AM145" i="10"/>
  <c r="AM146" i="10"/>
  <c r="AM147" i="10"/>
  <c r="AM148" i="10"/>
  <c r="AM149" i="10"/>
  <c r="AM150" i="10"/>
  <c r="AM151" i="10"/>
  <c r="AM152" i="10"/>
  <c r="AM153" i="10"/>
  <c r="AM154" i="10"/>
  <c r="AM155" i="10"/>
  <c r="AM156" i="10"/>
  <c r="AM157" i="10"/>
  <c r="AM158" i="10"/>
  <c r="AM159" i="10"/>
  <c r="AM160" i="10"/>
  <c r="AM161" i="10"/>
  <c r="AM162" i="10"/>
  <c r="AM8" i="10"/>
  <c r="AL9" i="10"/>
  <c r="AL10" i="10"/>
  <c r="AL11" i="10"/>
  <c r="AL12" i="10"/>
  <c r="AL14" i="10"/>
  <c r="AL15" i="10"/>
  <c r="AL16" i="10"/>
  <c r="AL17" i="10"/>
  <c r="AL18" i="10"/>
  <c r="AL19" i="10"/>
  <c r="AL20" i="10"/>
  <c r="AL21" i="10"/>
  <c r="AL23" i="10"/>
  <c r="AL24" i="10"/>
  <c r="AL25" i="10"/>
  <c r="AL26" i="10"/>
  <c r="AL27" i="10"/>
  <c r="AL28" i="10"/>
  <c r="AL30" i="10"/>
  <c r="AL31" i="10"/>
  <c r="AL32" i="10"/>
  <c r="AL33" i="10"/>
  <c r="AL34" i="10"/>
  <c r="AL35" i="10"/>
  <c r="AL36" i="10"/>
  <c r="AL37" i="10"/>
  <c r="AL38" i="10"/>
  <c r="AL39" i="10"/>
  <c r="AL40" i="10"/>
  <c r="AL41" i="10"/>
  <c r="AL42" i="10"/>
  <c r="AL43" i="10"/>
  <c r="AL44" i="10"/>
  <c r="AL45" i="10"/>
  <c r="AL46" i="10"/>
  <c r="AL47" i="10"/>
  <c r="AL48" i="10"/>
  <c r="AL49" i="10"/>
  <c r="AL50" i="10"/>
  <c r="AL51" i="10"/>
  <c r="AL52" i="10"/>
  <c r="AL53" i="10"/>
  <c r="AL54" i="10"/>
  <c r="AL55" i="10"/>
  <c r="AL56" i="10"/>
  <c r="AL57" i="10"/>
  <c r="AL58" i="10"/>
  <c r="AL59" i="10"/>
  <c r="AL60" i="10"/>
  <c r="AL61" i="10"/>
  <c r="AL62" i="10"/>
  <c r="AL63" i="10"/>
  <c r="AL64" i="10"/>
  <c r="AL65" i="10"/>
  <c r="AL67" i="10"/>
  <c r="AL68" i="10"/>
  <c r="AL69" i="10"/>
  <c r="AL70" i="10"/>
  <c r="AL71" i="10"/>
  <c r="AL72" i="10"/>
  <c r="AL73" i="10"/>
  <c r="AL74" i="10"/>
  <c r="AL75" i="10"/>
  <c r="AL76" i="10"/>
  <c r="AL77" i="10"/>
  <c r="AL78" i="10"/>
  <c r="AL79" i="10"/>
  <c r="AL80" i="10"/>
  <c r="AL81" i="10"/>
  <c r="AL82" i="10"/>
  <c r="AL83" i="10"/>
  <c r="AL84" i="10"/>
  <c r="AL85" i="10"/>
  <c r="AL86" i="10"/>
  <c r="AL87" i="10"/>
  <c r="AL88" i="10"/>
  <c r="AL89" i="10"/>
  <c r="AL90" i="10"/>
  <c r="AL91" i="10"/>
  <c r="AL92" i="10"/>
  <c r="AL93" i="10"/>
  <c r="AL94" i="10"/>
  <c r="AL98" i="10"/>
  <c r="AL99" i="10"/>
  <c r="AL103" i="10"/>
  <c r="AL109" i="10"/>
  <c r="AL110" i="10"/>
  <c r="AL111" i="10"/>
  <c r="AL112" i="10"/>
  <c r="AL113" i="10"/>
  <c r="AL114" i="10"/>
  <c r="AL115" i="10"/>
  <c r="AL116" i="10"/>
  <c r="AL117" i="10"/>
  <c r="AL118" i="10"/>
  <c r="AL119" i="10"/>
  <c r="AL120" i="10"/>
  <c r="AL121" i="10"/>
  <c r="AL122" i="10"/>
  <c r="AL123" i="10"/>
  <c r="AL124" i="10"/>
  <c r="AL125" i="10"/>
  <c r="AL126" i="10"/>
  <c r="AL127" i="10"/>
  <c r="AL128" i="10"/>
  <c r="AL129" i="10"/>
  <c r="AL130" i="10"/>
  <c r="AL131" i="10"/>
  <c r="AL132" i="10"/>
  <c r="AL133" i="10"/>
  <c r="AL134" i="10"/>
  <c r="AL135" i="10"/>
  <c r="AL136" i="10"/>
  <c r="AL137" i="10"/>
  <c r="AL138" i="10"/>
  <c r="AL139" i="10"/>
  <c r="AL140" i="10"/>
  <c r="AL141" i="10"/>
  <c r="AL142" i="10"/>
  <c r="AL143" i="10"/>
  <c r="AL144" i="10"/>
  <c r="AL145" i="10"/>
  <c r="AL146" i="10"/>
  <c r="AL147" i="10"/>
  <c r="AL148" i="10"/>
  <c r="AL149" i="10"/>
  <c r="AL150" i="10"/>
  <c r="AL151" i="10"/>
  <c r="AL152" i="10"/>
  <c r="AL153" i="10"/>
  <c r="AL154" i="10"/>
  <c r="AL155" i="10"/>
  <c r="AL156" i="10"/>
  <c r="AL157" i="10"/>
  <c r="AL158" i="10"/>
  <c r="AL159" i="10"/>
  <c r="AL160" i="10"/>
  <c r="AL161" i="10"/>
  <c r="AL162" i="10"/>
  <c r="AL8" i="10"/>
  <c r="AK9" i="10"/>
  <c r="AK10" i="10"/>
  <c r="AK11" i="10"/>
  <c r="AK12" i="10"/>
  <c r="AK14" i="10"/>
  <c r="AK15" i="10"/>
  <c r="AK16" i="10"/>
  <c r="AK17" i="10"/>
  <c r="AK18" i="10"/>
  <c r="AK19" i="10"/>
  <c r="AK20" i="10"/>
  <c r="AK21" i="10"/>
  <c r="AK23" i="10"/>
  <c r="AK24" i="10"/>
  <c r="AK25" i="10"/>
  <c r="AK26" i="10"/>
  <c r="AK27" i="10"/>
  <c r="AK28" i="10"/>
  <c r="AK30" i="10"/>
  <c r="AK31" i="10"/>
  <c r="AK32" i="10"/>
  <c r="AK33" i="10"/>
  <c r="AK34" i="10"/>
  <c r="AK35" i="10"/>
  <c r="AK36" i="10"/>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K67" i="10"/>
  <c r="AK68" i="10"/>
  <c r="AK69" i="10"/>
  <c r="AK70" i="10"/>
  <c r="AK71" i="10"/>
  <c r="AK72" i="10"/>
  <c r="AK73" i="10"/>
  <c r="AK74" i="10"/>
  <c r="AK75" i="10"/>
  <c r="AK76" i="10"/>
  <c r="AK77" i="10"/>
  <c r="AK78" i="10"/>
  <c r="AK79" i="10"/>
  <c r="AK80" i="10"/>
  <c r="AK81" i="10"/>
  <c r="AK82" i="10"/>
  <c r="AK83" i="10"/>
  <c r="AK84" i="10"/>
  <c r="AK85" i="10"/>
  <c r="AK86" i="10"/>
  <c r="AK87" i="10"/>
  <c r="AK88" i="10"/>
  <c r="AK89" i="10"/>
  <c r="AK90" i="10"/>
  <c r="AK91" i="10"/>
  <c r="AK92" i="10"/>
  <c r="AK93" i="10"/>
  <c r="AK94" i="10"/>
  <c r="AK98" i="10"/>
  <c r="AK99" i="10"/>
  <c r="AK103" i="10"/>
  <c r="AK109" i="10"/>
  <c r="AK110" i="10"/>
  <c r="AK111" i="10"/>
  <c r="AK112" i="10"/>
  <c r="AK113" i="10"/>
  <c r="AK114" i="10"/>
  <c r="AK115" i="10"/>
  <c r="AK116" i="10"/>
  <c r="AK117" i="10"/>
  <c r="AK118" i="10"/>
  <c r="AK119" i="10"/>
  <c r="AK120" i="10"/>
  <c r="AK121" i="10"/>
  <c r="AK122" i="10"/>
  <c r="AK123" i="10"/>
  <c r="AK124" i="10"/>
  <c r="AK125" i="10"/>
  <c r="AK126" i="10"/>
  <c r="AK127" i="10"/>
  <c r="AK128" i="10"/>
  <c r="AK129" i="10"/>
  <c r="AK130" i="10"/>
  <c r="AK131" i="10"/>
  <c r="AK132" i="10"/>
  <c r="AK133" i="10"/>
  <c r="AK134" i="10"/>
  <c r="AK135" i="10"/>
  <c r="AK136" i="10"/>
  <c r="AK137" i="10"/>
  <c r="AK138" i="10"/>
  <c r="AK139" i="10"/>
  <c r="AK140" i="10"/>
  <c r="AK141" i="10"/>
  <c r="AK142" i="10"/>
  <c r="AK143" i="10"/>
  <c r="AK144" i="10"/>
  <c r="AK145" i="10"/>
  <c r="AK146" i="10"/>
  <c r="AK147" i="10"/>
  <c r="AK148" i="10"/>
  <c r="AK149" i="10"/>
  <c r="AK150" i="10"/>
  <c r="AK151" i="10"/>
  <c r="AK152" i="10"/>
  <c r="AK153" i="10"/>
  <c r="AK154" i="10"/>
  <c r="AK155" i="10"/>
  <c r="AK156" i="10"/>
  <c r="AK157" i="10"/>
  <c r="AK158" i="10"/>
  <c r="AK159" i="10"/>
  <c r="AK160" i="10"/>
  <c r="AK161" i="10"/>
  <c r="AK162" i="10"/>
  <c r="AK8" i="10"/>
  <c r="AJ9" i="10"/>
  <c r="AJ10" i="10"/>
  <c r="AJ11" i="10"/>
  <c r="AJ12" i="10"/>
  <c r="AJ14" i="10"/>
  <c r="AJ15" i="10"/>
  <c r="AJ16" i="10"/>
  <c r="AJ17" i="10"/>
  <c r="AJ18" i="10"/>
  <c r="AJ19" i="10"/>
  <c r="AJ20" i="10"/>
  <c r="AJ21" i="10"/>
  <c r="AJ23" i="10"/>
  <c r="AJ24" i="10"/>
  <c r="AJ25" i="10"/>
  <c r="AJ26" i="10"/>
  <c r="AJ27" i="10"/>
  <c r="AJ28" i="10"/>
  <c r="AJ30" i="10"/>
  <c r="AJ31" i="10"/>
  <c r="AJ32" i="10"/>
  <c r="AJ33" i="10"/>
  <c r="AJ34" i="10"/>
  <c r="AJ35" i="10"/>
  <c r="AJ36" i="10"/>
  <c r="AJ37" i="10"/>
  <c r="AJ38" i="10"/>
  <c r="AJ39" i="10"/>
  <c r="AJ40" i="10"/>
  <c r="AJ41" i="10"/>
  <c r="AJ42" i="10"/>
  <c r="AJ43" i="10"/>
  <c r="AJ44" i="10"/>
  <c r="AJ45" i="10"/>
  <c r="AJ46" i="10"/>
  <c r="AJ47" i="10"/>
  <c r="AJ48" i="10"/>
  <c r="AJ49" i="10"/>
  <c r="AJ50" i="10"/>
  <c r="AJ51" i="10"/>
  <c r="AJ52" i="10"/>
  <c r="AJ53" i="10"/>
  <c r="AJ54" i="10"/>
  <c r="AJ55" i="10"/>
  <c r="AJ56" i="10"/>
  <c r="AJ57" i="10"/>
  <c r="AJ58" i="10"/>
  <c r="AJ59" i="10"/>
  <c r="AJ60" i="10"/>
  <c r="AJ61" i="10"/>
  <c r="AJ62" i="10"/>
  <c r="AJ63" i="10"/>
  <c r="AJ64" i="10"/>
  <c r="AJ65" i="10"/>
  <c r="AJ67" i="10"/>
  <c r="AJ68" i="10"/>
  <c r="AJ69" i="10"/>
  <c r="AJ70" i="10"/>
  <c r="AJ71" i="10"/>
  <c r="AJ72" i="10"/>
  <c r="AJ73" i="10"/>
  <c r="AJ74" i="10"/>
  <c r="AJ75" i="10"/>
  <c r="AJ76" i="10"/>
  <c r="AJ77" i="10"/>
  <c r="AJ78" i="10"/>
  <c r="AJ79" i="10"/>
  <c r="AJ80" i="10"/>
  <c r="AJ81" i="10"/>
  <c r="AJ82" i="10"/>
  <c r="AJ83" i="10"/>
  <c r="AJ84" i="10"/>
  <c r="AJ85" i="10"/>
  <c r="AJ86" i="10"/>
  <c r="AJ87" i="10"/>
  <c r="AJ88" i="10"/>
  <c r="AJ89" i="10"/>
  <c r="AJ90" i="10"/>
  <c r="AJ91" i="10"/>
  <c r="AJ92" i="10"/>
  <c r="AJ93" i="10"/>
  <c r="AJ94" i="10"/>
  <c r="AJ98" i="10"/>
  <c r="AJ99" i="10"/>
  <c r="AJ103" i="10"/>
  <c r="AJ109" i="10"/>
  <c r="AJ110" i="10"/>
  <c r="AJ111" i="10"/>
  <c r="AJ112" i="10"/>
  <c r="AJ113" i="10"/>
  <c r="AJ114" i="10"/>
  <c r="AJ115" i="10"/>
  <c r="AJ116" i="10"/>
  <c r="AJ117" i="10"/>
  <c r="AJ118" i="10"/>
  <c r="AJ119" i="10"/>
  <c r="AJ120" i="10"/>
  <c r="AJ121" i="10"/>
  <c r="AJ122" i="10"/>
  <c r="AJ123" i="10"/>
  <c r="AJ124" i="10"/>
  <c r="AJ125" i="10"/>
  <c r="AJ126" i="10"/>
  <c r="AJ127" i="10"/>
  <c r="AJ128" i="10"/>
  <c r="AJ129" i="10"/>
  <c r="AJ130" i="10"/>
  <c r="AJ131" i="10"/>
  <c r="AJ132" i="10"/>
  <c r="AJ133" i="10"/>
  <c r="AJ134" i="10"/>
  <c r="AJ135" i="10"/>
  <c r="AJ136" i="10"/>
  <c r="AJ137" i="10"/>
  <c r="AJ138" i="10"/>
  <c r="AJ139" i="10"/>
  <c r="AJ140" i="10"/>
  <c r="AJ141" i="10"/>
  <c r="AJ142" i="10"/>
  <c r="AJ143" i="10"/>
  <c r="AJ144" i="10"/>
  <c r="AJ145" i="10"/>
  <c r="AJ146" i="10"/>
  <c r="AJ147" i="10"/>
  <c r="AJ148" i="10"/>
  <c r="AJ149" i="10"/>
  <c r="AJ150" i="10"/>
  <c r="AJ151" i="10"/>
  <c r="AJ152" i="10"/>
  <c r="AJ153" i="10"/>
  <c r="AJ154" i="10"/>
  <c r="AJ155" i="10"/>
  <c r="AJ156" i="10"/>
  <c r="AJ157" i="10"/>
  <c r="AJ158" i="10"/>
  <c r="AJ159" i="10"/>
  <c r="AJ160" i="10"/>
  <c r="AJ161" i="10"/>
  <c r="AJ162" i="10"/>
  <c r="AJ8" i="10"/>
  <c r="AI9" i="10"/>
  <c r="AI10" i="10"/>
  <c r="AI11" i="10"/>
  <c r="AI12" i="10"/>
  <c r="AI14" i="10"/>
  <c r="AI15" i="10"/>
  <c r="AI16" i="10"/>
  <c r="AI17" i="10"/>
  <c r="AI18" i="10"/>
  <c r="AI19" i="10"/>
  <c r="AI20" i="10"/>
  <c r="AI21" i="10"/>
  <c r="AI23" i="10"/>
  <c r="AI24" i="10"/>
  <c r="AI25" i="10"/>
  <c r="AI26" i="10"/>
  <c r="AI27" i="10"/>
  <c r="AI28" i="10"/>
  <c r="AI30" i="10"/>
  <c r="AI31" i="10"/>
  <c r="AI32" i="10"/>
  <c r="AI33" i="10"/>
  <c r="AI34" i="10"/>
  <c r="AI35" i="10"/>
  <c r="AI36" i="10"/>
  <c r="AI37" i="10"/>
  <c r="AI38" i="10"/>
  <c r="AI39" i="10"/>
  <c r="AI40" i="10"/>
  <c r="AI41" i="10"/>
  <c r="AI42" i="10"/>
  <c r="AI43" i="10"/>
  <c r="AI44" i="10"/>
  <c r="AI45" i="10"/>
  <c r="AI46" i="10"/>
  <c r="AI47" i="10"/>
  <c r="AI48" i="10"/>
  <c r="AI49" i="10"/>
  <c r="AI50" i="10"/>
  <c r="AI51" i="10"/>
  <c r="AI52" i="10"/>
  <c r="AI53" i="10"/>
  <c r="AI54" i="10"/>
  <c r="AI55" i="10"/>
  <c r="AI56" i="10"/>
  <c r="AI57" i="10"/>
  <c r="AI58" i="10"/>
  <c r="AI59" i="10"/>
  <c r="AI60" i="10"/>
  <c r="AI61" i="10"/>
  <c r="AI62" i="10"/>
  <c r="AI63" i="10"/>
  <c r="AI64" i="10"/>
  <c r="AI65" i="10"/>
  <c r="AI67" i="10"/>
  <c r="AI68" i="10"/>
  <c r="AI69" i="10"/>
  <c r="AI70" i="10"/>
  <c r="AI71" i="10"/>
  <c r="AI72" i="10"/>
  <c r="AI73" i="10"/>
  <c r="AI74" i="10"/>
  <c r="AI75" i="10"/>
  <c r="AI76" i="10"/>
  <c r="AI77" i="10"/>
  <c r="AI78" i="10"/>
  <c r="AI79" i="10"/>
  <c r="AI80" i="10"/>
  <c r="AI81" i="10"/>
  <c r="AI82" i="10"/>
  <c r="AI83" i="10"/>
  <c r="AI84" i="10"/>
  <c r="AI85" i="10"/>
  <c r="AI86" i="10"/>
  <c r="AI87" i="10"/>
  <c r="AI88" i="10"/>
  <c r="AI89" i="10"/>
  <c r="AI90" i="10"/>
  <c r="AI91" i="10"/>
  <c r="AI92" i="10"/>
  <c r="AI93" i="10"/>
  <c r="AI94" i="10"/>
  <c r="AI98" i="10"/>
  <c r="AI99" i="10"/>
  <c r="AI103" i="10"/>
  <c r="AI109" i="10"/>
  <c r="AI110" i="10"/>
  <c r="AI111" i="10"/>
  <c r="AI112" i="10"/>
  <c r="AI113" i="10"/>
  <c r="AI114" i="10"/>
  <c r="AI115" i="10"/>
  <c r="AI116" i="10"/>
  <c r="AI117" i="10"/>
  <c r="AI118" i="10"/>
  <c r="AI119" i="10"/>
  <c r="AI120" i="10"/>
  <c r="AI121" i="10"/>
  <c r="AI122" i="10"/>
  <c r="AI123" i="10"/>
  <c r="AI124" i="10"/>
  <c r="AI125" i="10"/>
  <c r="AI126" i="10"/>
  <c r="AI127" i="10"/>
  <c r="AI128" i="10"/>
  <c r="AI129" i="10"/>
  <c r="AI130" i="10"/>
  <c r="AI131" i="10"/>
  <c r="AI132" i="10"/>
  <c r="AI133" i="10"/>
  <c r="AI134" i="10"/>
  <c r="AI135" i="10"/>
  <c r="AI136" i="10"/>
  <c r="AI137" i="10"/>
  <c r="AI138" i="10"/>
  <c r="AI139" i="10"/>
  <c r="AI140" i="10"/>
  <c r="AI141" i="10"/>
  <c r="AI142" i="10"/>
  <c r="AI143" i="10"/>
  <c r="AI144" i="10"/>
  <c r="AI145" i="10"/>
  <c r="AI146" i="10"/>
  <c r="AI147" i="10"/>
  <c r="AI148" i="10"/>
  <c r="AI149" i="10"/>
  <c r="AI150" i="10"/>
  <c r="AI151" i="10"/>
  <c r="AI152" i="10"/>
  <c r="AI153" i="10"/>
  <c r="AI154" i="10"/>
  <c r="AI155" i="10"/>
  <c r="AI156" i="10"/>
  <c r="AI157" i="10"/>
  <c r="AI158" i="10"/>
  <c r="AI159" i="10"/>
  <c r="AI160" i="10"/>
  <c r="AI161" i="10"/>
  <c r="AI162" i="10"/>
  <c r="AI8" i="10"/>
  <c r="AH9" i="10"/>
  <c r="AH10" i="10"/>
  <c r="AH11" i="10"/>
  <c r="AH12" i="10"/>
  <c r="AH14" i="10"/>
  <c r="AH15" i="10"/>
  <c r="AH16" i="10"/>
  <c r="AH17" i="10"/>
  <c r="AH18" i="10"/>
  <c r="AH19" i="10"/>
  <c r="AH20" i="10"/>
  <c r="AH21" i="10"/>
  <c r="AH23" i="10"/>
  <c r="AH24" i="10"/>
  <c r="AH25" i="10"/>
  <c r="AH26" i="10"/>
  <c r="AH27" i="10"/>
  <c r="AH28" i="10"/>
  <c r="AH30" i="10"/>
  <c r="AH31" i="10"/>
  <c r="AH32" i="10"/>
  <c r="AH33" i="10"/>
  <c r="AH34" i="10"/>
  <c r="AH35" i="10"/>
  <c r="AH36" i="10"/>
  <c r="AH37" i="10"/>
  <c r="AH38" i="10"/>
  <c r="AH39" i="10"/>
  <c r="AH40" i="10"/>
  <c r="AH41" i="10"/>
  <c r="AH42" i="10"/>
  <c r="AH43" i="10"/>
  <c r="AH44" i="10"/>
  <c r="AH45" i="10"/>
  <c r="AH46" i="10"/>
  <c r="AH47" i="10"/>
  <c r="AH48" i="10"/>
  <c r="AH49" i="10"/>
  <c r="AH50" i="10"/>
  <c r="AH51" i="10"/>
  <c r="AH52" i="10"/>
  <c r="AH53" i="10"/>
  <c r="AH54" i="10"/>
  <c r="AH55" i="10"/>
  <c r="AH56" i="10"/>
  <c r="AH57" i="10"/>
  <c r="AH58" i="10"/>
  <c r="AH59" i="10"/>
  <c r="AH60" i="10"/>
  <c r="AH61" i="10"/>
  <c r="AH62" i="10"/>
  <c r="AH63" i="10"/>
  <c r="AH64" i="10"/>
  <c r="AH65" i="10"/>
  <c r="AH67" i="10"/>
  <c r="AH68" i="10"/>
  <c r="AH69" i="10"/>
  <c r="AH70" i="10"/>
  <c r="AH71" i="10"/>
  <c r="AH72" i="10"/>
  <c r="AH73" i="10"/>
  <c r="AH74" i="10"/>
  <c r="AH75" i="10"/>
  <c r="AH76" i="10"/>
  <c r="AH77" i="10"/>
  <c r="AH78" i="10"/>
  <c r="AH79" i="10"/>
  <c r="AH80" i="10"/>
  <c r="AH81" i="10"/>
  <c r="AH82" i="10"/>
  <c r="AH83" i="10"/>
  <c r="AH84" i="10"/>
  <c r="AH85" i="10"/>
  <c r="AH86" i="10"/>
  <c r="AH87" i="10"/>
  <c r="AH88" i="10"/>
  <c r="AH89" i="10"/>
  <c r="AH90" i="10"/>
  <c r="AH91" i="10"/>
  <c r="AH92" i="10"/>
  <c r="AH93" i="10"/>
  <c r="AH94" i="10"/>
  <c r="AH98" i="10"/>
  <c r="AH99" i="10"/>
  <c r="AH103" i="10"/>
  <c r="AH109" i="10"/>
  <c r="AH110" i="10"/>
  <c r="AH111" i="10"/>
  <c r="AH112" i="10"/>
  <c r="AH113" i="10"/>
  <c r="AH114" i="10"/>
  <c r="AH115" i="10"/>
  <c r="AH116" i="10"/>
  <c r="AH117" i="10"/>
  <c r="AH118" i="10"/>
  <c r="AH119" i="10"/>
  <c r="AH120" i="10"/>
  <c r="AH121" i="10"/>
  <c r="AH122" i="10"/>
  <c r="AH123" i="10"/>
  <c r="AH124" i="10"/>
  <c r="AH125" i="10"/>
  <c r="AH126" i="10"/>
  <c r="AH127" i="10"/>
  <c r="AH128" i="10"/>
  <c r="AH129" i="10"/>
  <c r="AH130" i="10"/>
  <c r="AH131" i="10"/>
  <c r="AH132" i="10"/>
  <c r="AH133" i="10"/>
  <c r="AH134" i="10"/>
  <c r="AH135" i="10"/>
  <c r="AH136" i="10"/>
  <c r="AH137" i="10"/>
  <c r="AH138" i="10"/>
  <c r="AH139" i="10"/>
  <c r="AH140" i="10"/>
  <c r="AH141" i="10"/>
  <c r="AH142" i="10"/>
  <c r="AH143" i="10"/>
  <c r="AH144" i="10"/>
  <c r="AH145" i="10"/>
  <c r="AH146" i="10"/>
  <c r="AH147" i="10"/>
  <c r="AH148" i="10"/>
  <c r="AH149" i="10"/>
  <c r="AH150" i="10"/>
  <c r="AH151" i="10"/>
  <c r="AH152" i="10"/>
  <c r="AH153" i="10"/>
  <c r="AH154" i="10"/>
  <c r="AH155" i="10"/>
  <c r="AH156" i="10"/>
  <c r="AH157" i="10"/>
  <c r="AH158" i="10"/>
  <c r="AH159" i="10"/>
  <c r="AH160" i="10"/>
  <c r="AH161" i="10"/>
  <c r="AH162" i="10"/>
  <c r="AH8" i="10"/>
  <c r="AG9" i="10"/>
  <c r="AG10" i="10"/>
  <c r="AG11" i="10"/>
  <c r="AG12" i="10"/>
  <c r="AG14" i="10"/>
  <c r="AG15" i="10"/>
  <c r="AG16" i="10"/>
  <c r="AG17" i="10"/>
  <c r="AG18" i="10"/>
  <c r="AG19" i="10"/>
  <c r="AG20" i="10"/>
  <c r="AG21" i="10"/>
  <c r="AG23" i="10"/>
  <c r="AG24" i="10"/>
  <c r="AG25" i="10"/>
  <c r="AG26" i="10"/>
  <c r="AG27" i="10"/>
  <c r="AG28" i="10"/>
  <c r="AG30" i="10"/>
  <c r="AG31" i="10"/>
  <c r="AG32" i="10"/>
  <c r="AG33" i="10"/>
  <c r="AG34" i="10"/>
  <c r="AG35" i="10"/>
  <c r="AG36" i="10"/>
  <c r="AG37" i="10"/>
  <c r="AG38" i="10"/>
  <c r="AG39" i="10"/>
  <c r="AG40" i="10"/>
  <c r="AG41" i="10"/>
  <c r="AG42" i="10"/>
  <c r="AG43" i="10"/>
  <c r="AG44" i="10"/>
  <c r="AG45" i="10"/>
  <c r="AG46" i="10"/>
  <c r="AG47" i="10"/>
  <c r="AG48" i="10"/>
  <c r="AG49" i="10"/>
  <c r="AG50" i="10"/>
  <c r="AG51" i="10"/>
  <c r="AG52" i="10"/>
  <c r="AG53" i="10"/>
  <c r="AG54" i="10"/>
  <c r="AG55" i="10"/>
  <c r="AG56" i="10"/>
  <c r="AG57" i="10"/>
  <c r="AG58" i="10"/>
  <c r="AG59" i="10"/>
  <c r="AG60" i="10"/>
  <c r="AG61" i="10"/>
  <c r="AG62" i="10"/>
  <c r="AG63" i="10"/>
  <c r="AG64" i="10"/>
  <c r="AG65" i="10"/>
  <c r="AG67" i="10"/>
  <c r="AG68" i="10"/>
  <c r="AG69" i="10"/>
  <c r="AG70" i="10"/>
  <c r="AG71" i="10"/>
  <c r="AG72" i="10"/>
  <c r="AG73" i="10"/>
  <c r="AG74" i="10"/>
  <c r="AG75" i="10"/>
  <c r="AG76" i="10"/>
  <c r="AG77" i="10"/>
  <c r="AG78" i="10"/>
  <c r="AG79" i="10"/>
  <c r="AG80" i="10"/>
  <c r="AG81" i="10"/>
  <c r="AG82" i="10"/>
  <c r="AG83" i="10"/>
  <c r="AG84" i="10"/>
  <c r="AG85" i="10"/>
  <c r="AG86" i="10"/>
  <c r="AG87" i="10"/>
  <c r="AG88" i="10"/>
  <c r="AG89" i="10"/>
  <c r="AG90" i="10"/>
  <c r="AG91" i="10"/>
  <c r="AG92" i="10"/>
  <c r="AG93" i="10"/>
  <c r="AG94" i="10"/>
  <c r="AG98" i="10"/>
  <c r="AG99" i="10"/>
  <c r="AG103" i="10"/>
  <c r="AG109" i="10"/>
  <c r="AG110" i="10"/>
  <c r="AG111" i="10"/>
  <c r="AG112" i="10"/>
  <c r="AG113" i="10"/>
  <c r="AG114" i="10"/>
  <c r="AG115" i="10"/>
  <c r="AG116" i="10"/>
  <c r="AG117" i="10"/>
  <c r="AG118" i="10"/>
  <c r="AG119" i="10"/>
  <c r="AG120" i="10"/>
  <c r="AG121" i="10"/>
  <c r="AG122" i="10"/>
  <c r="AG123" i="10"/>
  <c r="AG124" i="10"/>
  <c r="AG125" i="10"/>
  <c r="AG126" i="10"/>
  <c r="AG127" i="10"/>
  <c r="AG128" i="10"/>
  <c r="AG129" i="10"/>
  <c r="AG130" i="10"/>
  <c r="AG131" i="10"/>
  <c r="AG132" i="10"/>
  <c r="AG133" i="10"/>
  <c r="AG134" i="10"/>
  <c r="AG135" i="10"/>
  <c r="AG136" i="10"/>
  <c r="AG137" i="10"/>
  <c r="AG138" i="10"/>
  <c r="AG139" i="10"/>
  <c r="AG140" i="10"/>
  <c r="AG141" i="10"/>
  <c r="AG142" i="10"/>
  <c r="AG143" i="10"/>
  <c r="AG144" i="10"/>
  <c r="AG145" i="10"/>
  <c r="AG146" i="10"/>
  <c r="AG147" i="10"/>
  <c r="AG148" i="10"/>
  <c r="AG149" i="10"/>
  <c r="AG150" i="10"/>
  <c r="AG151" i="10"/>
  <c r="AG152" i="10"/>
  <c r="AG153" i="10"/>
  <c r="AG154" i="10"/>
  <c r="AG155" i="10"/>
  <c r="AG156" i="10"/>
  <c r="AG157" i="10"/>
  <c r="AG158" i="10"/>
  <c r="AG159" i="10"/>
  <c r="AG160" i="10"/>
  <c r="AG161" i="10"/>
  <c r="AG162" i="10"/>
  <c r="AG8" i="10"/>
  <c r="AF9" i="10"/>
  <c r="AF10" i="10"/>
  <c r="AF11" i="10"/>
  <c r="AF12" i="10"/>
  <c r="AF14" i="10"/>
  <c r="AF15" i="10"/>
  <c r="AF16" i="10"/>
  <c r="AF17" i="10"/>
  <c r="AF18" i="10"/>
  <c r="AF19" i="10"/>
  <c r="AF20" i="10"/>
  <c r="AF21" i="10"/>
  <c r="AF23" i="10"/>
  <c r="AF24" i="10"/>
  <c r="AF25" i="10"/>
  <c r="AF26" i="10"/>
  <c r="AF27" i="10"/>
  <c r="AF28" i="10"/>
  <c r="AF30" i="10"/>
  <c r="AF31" i="10"/>
  <c r="AF32" i="10"/>
  <c r="AF33" i="10"/>
  <c r="AF34" i="10"/>
  <c r="AF35" i="10"/>
  <c r="AF36" i="10"/>
  <c r="AF37" i="10"/>
  <c r="AF38" i="10"/>
  <c r="AF39" i="10"/>
  <c r="AF40" i="10"/>
  <c r="AF41" i="10"/>
  <c r="AF42" i="10"/>
  <c r="AF43" i="10"/>
  <c r="AF44" i="10"/>
  <c r="AF45" i="10"/>
  <c r="AF46" i="10"/>
  <c r="AF47" i="10"/>
  <c r="AF48" i="10"/>
  <c r="AF49" i="10"/>
  <c r="AF50" i="10"/>
  <c r="AF51" i="10"/>
  <c r="AF52" i="10"/>
  <c r="AF53" i="10"/>
  <c r="AF54" i="10"/>
  <c r="AF55" i="10"/>
  <c r="AF56" i="10"/>
  <c r="AF57" i="10"/>
  <c r="AF58" i="10"/>
  <c r="AF59" i="10"/>
  <c r="AF60" i="10"/>
  <c r="AF61" i="10"/>
  <c r="AF62" i="10"/>
  <c r="AF63" i="10"/>
  <c r="AF64" i="10"/>
  <c r="AF65" i="10"/>
  <c r="AF67" i="10"/>
  <c r="AF68" i="10"/>
  <c r="AF69" i="10"/>
  <c r="AF70" i="10"/>
  <c r="AF71" i="10"/>
  <c r="AF72" i="10"/>
  <c r="AF73" i="10"/>
  <c r="AF74" i="10"/>
  <c r="AF75" i="10"/>
  <c r="AF76" i="10"/>
  <c r="AF77" i="10"/>
  <c r="AF78" i="10"/>
  <c r="AF79" i="10"/>
  <c r="AF80" i="10"/>
  <c r="AF81" i="10"/>
  <c r="AF82" i="10"/>
  <c r="AF83" i="10"/>
  <c r="AF84" i="10"/>
  <c r="AF85" i="10"/>
  <c r="AF86" i="10"/>
  <c r="AF87" i="10"/>
  <c r="AF88" i="10"/>
  <c r="AF89" i="10"/>
  <c r="AF90" i="10"/>
  <c r="AF91" i="10"/>
  <c r="AF92" i="10"/>
  <c r="AF93" i="10"/>
  <c r="AF94" i="10"/>
  <c r="AF98" i="10"/>
  <c r="AF99" i="10"/>
  <c r="AF103" i="10"/>
  <c r="AF109" i="10"/>
  <c r="AF110" i="10"/>
  <c r="AF111" i="10"/>
  <c r="AF112" i="10"/>
  <c r="AF113" i="10"/>
  <c r="AF114" i="10"/>
  <c r="AF115" i="10"/>
  <c r="AF116" i="10"/>
  <c r="AF117" i="10"/>
  <c r="AF118" i="10"/>
  <c r="AF119" i="10"/>
  <c r="AF120" i="10"/>
  <c r="AF121" i="10"/>
  <c r="AF122" i="10"/>
  <c r="AF123" i="10"/>
  <c r="AF124" i="10"/>
  <c r="AF125" i="10"/>
  <c r="AF126" i="10"/>
  <c r="AF127" i="10"/>
  <c r="AF128" i="10"/>
  <c r="AF129" i="10"/>
  <c r="AF130" i="10"/>
  <c r="AF131" i="10"/>
  <c r="AF132" i="10"/>
  <c r="AF133" i="10"/>
  <c r="AF134" i="10"/>
  <c r="AF135" i="10"/>
  <c r="AF136" i="10"/>
  <c r="AF137" i="10"/>
  <c r="AF138" i="10"/>
  <c r="AF139" i="10"/>
  <c r="AF140" i="10"/>
  <c r="AF141" i="10"/>
  <c r="AF142" i="10"/>
  <c r="AF143" i="10"/>
  <c r="AF144" i="10"/>
  <c r="AF145" i="10"/>
  <c r="AF146" i="10"/>
  <c r="AF147" i="10"/>
  <c r="AF148" i="10"/>
  <c r="AF149" i="10"/>
  <c r="AF150" i="10"/>
  <c r="AF151" i="10"/>
  <c r="AF152" i="10"/>
  <c r="AF153" i="10"/>
  <c r="AF154" i="10"/>
  <c r="AF155" i="10"/>
  <c r="AF156" i="10"/>
  <c r="AF157" i="10"/>
  <c r="AF158" i="10"/>
  <c r="AF159" i="10"/>
  <c r="AF160" i="10"/>
  <c r="AF161" i="10"/>
  <c r="AF162" i="10"/>
  <c r="AF8" i="10"/>
  <c r="AE9" i="10"/>
  <c r="AE10" i="10"/>
  <c r="AE11" i="10"/>
  <c r="AE12" i="10"/>
  <c r="AE14" i="10"/>
  <c r="AE15" i="10"/>
  <c r="AE16" i="10"/>
  <c r="AE17" i="10"/>
  <c r="AE18" i="10"/>
  <c r="AE19" i="10"/>
  <c r="AE20" i="10"/>
  <c r="AE21" i="10"/>
  <c r="AE23" i="10"/>
  <c r="AE24" i="10"/>
  <c r="AE25" i="10"/>
  <c r="AE26" i="10"/>
  <c r="AE27" i="10"/>
  <c r="AE28"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64" i="10"/>
  <c r="AE65" i="10"/>
  <c r="AE67" i="10"/>
  <c r="AE68" i="10"/>
  <c r="AE69" i="10"/>
  <c r="AE70" i="10"/>
  <c r="AE71" i="10"/>
  <c r="AE72" i="10"/>
  <c r="AE73" i="10"/>
  <c r="AE74" i="10"/>
  <c r="AE75" i="10"/>
  <c r="AE76" i="10"/>
  <c r="AE77" i="10"/>
  <c r="AE78" i="10"/>
  <c r="AE79" i="10"/>
  <c r="AE80" i="10"/>
  <c r="AE81" i="10"/>
  <c r="AE82" i="10"/>
  <c r="AE83" i="10"/>
  <c r="AE84" i="10"/>
  <c r="AE85" i="10"/>
  <c r="AE86" i="10"/>
  <c r="AE87" i="10"/>
  <c r="AE88" i="10"/>
  <c r="AE89" i="10"/>
  <c r="AE90" i="10"/>
  <c r="AE91" i="10"/>
  <c r="AE92" i="10"/>
  <c r="AE93" i="10"/>
  <c r="AE94" i="10"/>
  <c r="AE98" i="10"/>
  <c r="AE99" i="10"/>
  <c r="AE103" i="10"/>
  <c r="AE109" i="10"/>
  <c r="AE110" i="10"/>
  <c r="AE111" i="10"/>
  <c r="AE112" i="10"/>
  <c r="AE113" i="10"/>
  <c r="AE114" i="10"/>
  <c r="AE115" i="10"/>
  <c r="AE116" i="10"/>
  <c r="AE117" i="10"/>
  <c r="AE118" i="10"/>
  <c r="AE119" i="10"/>
  <c r="AE120" i="10"/>
  <c r="AE121" i="10"/>
  <c r="AE122" i="10"/>
  <c r="AE123" i="10"/>
  <c r="AE124" i="10"/>
  <c r="AE125" i="10"/>
  <c r="AE126" i="10"/>
  <c r="AE127" i="10"/>
  <c r="AE128" i="10"/>
  <c r="AE129" i="10"/>
  <c r="AE130" i="10"/>
  <c r="AE131" i="10"/>
  <c r="AE132" i="10"/>
  <c r="AE133" i="10"/>
  <c r="AE134" i="10"/>
  <c r="AE135" i="10"/>
  <c r="AE136" i="10"/>
  <c r="AE137" i="10"/>
  <c r="AE138" i="10"/>
  <c r="AE139" i="10"/>
  <c r="AE140" i="10"/>
  <c r="AE141" i="10"/>
  <c r="AE142" i="10"/>
  <c r="AE143" i="10"/>
  <c r="AE144" i="10"/>
  <c r="AE145" i="10"/>
  <c r="AE146" i="10"/>
  <c r="AE147" i="10"/>
  <c r="AE148" i="10"/>
  <c r="AE149" i="10"/>
  <c r="AE150" i="10"/>
  <c r="AE151" i="10"/>
  <c r="AE152" i="10"/>
  <c r="AE153" i="10"/>
  <c r="AE154" i="10"/>
  <c r="AE155" i="10"/>
  <c r="AE156" i="10"/>
  <c r="AE157" i="10"/>
  <c r="AE158" i="10"/>
  <c r="AE159" i="10"/>
  <c r="AE160" i="10"/>
  <c r="AE161" i="10"/>
  <c r="AE162" i="10"/>
  <c r="AE8" i="10"/>
  <c r="AD9" i="10"/>
  <c r="AD10" i="10"/>
  <c r="AD11" i="10"/>
  <c r="AD12" i="10"/>
  <c r="AD14" i="10"/>
  <c r="AD15" i="10"/>
  <c r="AD16" i="10"/>
  <c r="AD17" i="10"/>
  <c r="AD18" i="10"/>
  <c r="AD19" i="10"/>
  <c r="AD20" i="10"/>
  <c r="AD21" i="10"/>
  <c r="AD23" i="10"/>
  <c r="AD24" i="10"/>
  <c r="AD25" i="10"/>
  <c r="AD26" i="10"/>
  <c r="AD27" i="10"/>
  <c r="AD28"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61" i="10"/>
  <c r="AD62" i="10"/>
  <c r="AD63" i="10"/>
  <c r="AD64" i="10"/>
  <c r="AD65" i="10"/>
  <c r="AD67" i="10"/>
  <c r="AD68" i="10"/>
  <c r="AD69" i="10"/>
  <c r="AD70" i="10"/>
  <c r="AD71" i="10"/>
  <c r="AD72" i="10"/>
  <c r="AD73" i="10"/>
  <c r="AD74" i="10"/>
  <c r="AD75" i="10"/>
  <c r="AD76" i="10"/>
  <c r="AD77" i="10"/>
  <c r="AD78" i="10"/>
  <c r="AD79" i="10"/>
  <c r="AD80" i="10"/>
  <c r="AD81" i="10"/>
  <c r="AD82" i="10"/>
  <c r="AD83" i="10"/>
  <c r="AD84" i="10"/>
  <c r="AD85" i="10"/>
  <c r="AD86" i="10"/>
  <c r="AD87" i="10"/>
  <c r="AD88" i="10"/>
  <c r="AD89" i="10"/>
  <c r="AD90" i="10"/>
  <c r="AD91" i="10"/>
  <c r="AD92" i="10"/>
  <c r="AD93" i="10"/>
  <c r="AD94" i="10"/>
  <c r="AD98" i="10"/>
  <c r="AD99" i="10"/>
  <c r="AD103" i="10"/>
  <c r="AD109" i="10"/>
  <c r="AD110" i="10"/>
  <c r="AD111" i="10"/>
  <c r="AD112" i="10"/>
  <c r="AD113" i="10"/>
  <c r="AD114" i="10"/>
  <c r="AD115" i="10"/>
  <c r="AD116" i="10"/>
  <c r="AD117" i="10"/>
  <c r="AD118" i="10"/>
  <c r="AD119" i="10"/>
  <c r="AD120" i="10"/>
  <c r="AD121" i="10"/>
  <c r="AD122" i="10"/>
  <c r="AD123" i="10"/>
  <c r="AD124" i="10"/>
  <c r="AD125" i="10"/>
  <c r="AD126" i="10"/>
  <c r="AD127" i="10"/>
  <c r="AD128" i="10"/>
  <c r="AD129" i="10"/>
  <c r="AD130" i="10"/>
  <c r="AD131" i="10"/>
  <c r="AD132" i="10"/>
  <c r="AD133" i="10"/>
  <c r="AD134" i="10"/>
  <c r="AD135" i="10"/>
  <c r="AD136" i="10"/>
  <c r="AD137" i="10"/>
  <c r="AD138" i="10"/>
  <c r="AD139" i="10"/>
  <c r="AD140" i="10"/>
  <c r="AD141" i="10"/>
  <c r="AD142" i="10"/>
  <c r="AD143" i="10"/>
  <c r="AD144" i="10"/>
  <c r="AD145" i="10"/>
  <c r="AD146" i="10"/>
  <c r="AD147" i="10"/>
  <c r="AD148" i="10"/>
  <c r="AD149" i="10"/>
  <c r="AD150" i="10"/>
  <c r="AD151" i="10"/>
  <c r="AD152" i="10"/>
  <c r="AD153" i="10"/>
  <c r="AD154" i="10"/>
  <c r="AD155" i="10"/>
  <c r="AD156" i="10"/>
  <c r="AD157" i="10"/>
  <c r="AD158" i="10"/>
  <c r="AD159" i="10"/>
  <c r="AD160" i="10"/>
  <c r="AD161" i="10"/>
  <c r="AD162" i="10"/>
  <c r="AD8" i="10"/>
  <c r="AC8" i="10"/>
  <c r="AC9" i="10"/>
  <c r="AC10" i="10"/>
  <c r="AC11" i="10"/>
  <c r="AC12" i="10"/>
  <c r="AC14" i="10"/>
  <c r="AC15" i="10"/>
  <c r="AC16" i="10"/>
  <c r="AC17" i="10"/>
  <c r="AC18" i="10"/>
  <c r="AC19" i="10"/>
  <c r="AC20" i="10"/>
  <c r="AC21" i="10"/>
  <c r="AC23" i="10"/>
  <c r="AC24" i="10"/>
  <c r="AC25" i="10"/>
  <c r="AC26" i="10"/>
  <c r="AC27" i="10"/>
  <c r="AC28"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64" i="10"/>
  <c r="AC65" i="10"/>
  <c r="AC67" i="10"/>
  <c r="AC68" i="10"/>
  <c r="AC69" i="10"/>
  <c r="AC70" i="10"/>
  <c r="AC71" i="10"/>
  <c r="AC72" i="10"/>
  <c r="AC73" i="10"/>
  <c r="AC74" i="10"/>
  <c r="AC75" i="10"/>
  <c r="AC76" i="10"/>
  <c r="AC77" i="10"/>
  <c r="AC78" i="10"/>
  <c r="AC79" i="10"/>
  <c r="AC80" i="10"/>
  <c r="AC81" i="10"/>
  <c r="AC82" i="10"/>
  <c r="AC83" i="10"/>
  <c r="AC84" i="10"/>
  <c r="AC85" i="10"/>
  <c r="AC86" i="10"/>
  <c r="AC87" i="10"/>
  <c r="AC88" i="10"/>
  <c r="AC89" i="10"/>
  <c r="AC90" i="10"/>
  <c r="AC91" i="10"/>
  <c r="AC92" i="10"/>
  <c r="AC93" i="10"/>
  <c r="AC94" i="10"/>
  <c r="AC98" i="10"/>
  <c r="AC99" i="10"/>
  <c r="AC103" i="10"/>
  <c r="AC109" i="10"/>
  <c r="AC110" i="10"/>
  <c r="AC111" i="10"/>
  <c r="AC112" i="10"/>
  <c r="AC113" i="10"/>
  <c r="AC114" i="10"/>
  <c r="AC115" i="10"/>
  <c r="AC116" i="10"/>
  <c r="AC117" i="10"/>
  <c r="AC118" i="10"/>
  <c r="AC119" i="10"/>
  <c r="AC120" i="10"/>
  <c r="AC121" i="10"/>
  <c r="AC122" i="10"/>
  <c r="AC123" i="10"/>
  <c r="AC124" i="10"/>
  <c r="AC125" i="10"/>
  <c r="AC126" i="10"/>
  <c r="AC127" i="10"/>
  <c r="AC128" i="10"/>
  <c r="AC129" i="10"/>
  <c r="AC130" i="10"/>
  <c r="AC131" i="10"/>
  <c r="AC132" i="10"/>
  <c r="AC133" i="10"/>
  <c r="AC134" i="10"/>
  <c r="AC135" i="10"/>
  <c r="AC136" i="10"/>
  <c r="AC137" i="10"/>
  <c r="AC138" i="10"/>
  <c r="AC139" i="10"/>
  <c r="AC140" i="10"/>
  <c r="AC141" i="10"/>
  <c r="AC142" i="10"/>
  <c r="AC143" i="10"/>
  <c r="AC144" i="10"/>
  <c r="AC145" i="10"/>
  <c r="AC146" i="10"/>
  <c r="AC147" i="10"/>
  <c r="AC148" i="10"/>
  <c r="AC149" i="10"/>
  <c r="AC150" i="10"/>
  <c r="AC151" i="10"/>
  <c r="AC152" i="10"/>
  <c r="AC153" i="10"/>
  <c r="AC154" i="10"/>
  <c r="AC155" i="10"/>
  <c r="AC156" i="10"/>
  <c r="AC157" i="10"/>
  <c r="AC158" i="10"/>
  <c r="AC159" i="10"/>
  <c r="AC160" i="10"/>
  <c r="AC161" i="10"/>
  <c r="AC162" i="10"/>
  <c r="AB8" i="10"/>
  <c r="AB9" i="10"/>
  <c r="AB10" i="10"/>
  <c r="AB11" i="10"/>
  <c r="AB12" i="10"/>
  <c r="AB14" i="10"/>
  <c r="AB15" i="10"/>
  <c r="AB16" i="10"/>
  <c r="AB17" i="10"/>
  <c r="AB18" i="10"/>
  <c r="AB19" i="10"/>
  <c r="AB20" i="10"/>
  <c r="AB21" i="10"/>
  <c r="AB23" i="10"/>
  <c r="AB24" i="10"/>
  <c r="AB25" i="10"/>
  <c r="AB26" i="10"/>
  <c r="AB27" i="10"/>
  <c r="AB28"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64" i="10"/>
  <c r="AB65" i="10"/>
  <c r="AB67" i="10"/>
  <c r="AB68" i="10"/>
  <c r="AB69" i="10"/>
  <c r="AB70" i="10"/>
  <c r="AB71" i="10"/>
  <c r="AB72" i="10"/>
  <c r="AB73" i="10"/>
  <c r="AB74" i="10"/>
  <c r="AB75" i="10"/>
  <c r="AB76" i="10"/>
  <c r="AB77" i="10"/>
  <c r="AB78" i="10"/>
  <c r="AB79" i="10"/>
  <c r="AB80" i="10"/>
  <c r="AB81" i="10"/>
  <c r="AB82" i="10"/>
  <c r="AB83" i="10"/>
  <c r="AB84" i="10"/>
  <c r="AB85" i="10"/>
  <c r="AB86" i="10"/>
  <c r="AB87" i="10"/>
  <c r="AB88" i="10"/>
  <c r="AB89" i="10"/>
  <c r="AB90" i="10"/>
  <c r="AB91" i="10"/>
  <c r="AB92" i="10"/>
  <c r="AB93" i="10"/>
  <c r="AB94" i="10"/>
  <c r="AB98" i="10"/>
  <c r="AB99" i="10"/>
  <c r="AB103" i="10"/>
  <c r="AB109" i="10"/>
  <c r="AB110" i="10"/>
  <c r="AB111" i="10"/>
  <c r="AB112" i="10"/>
  <c r="AB113" i="10"/>
  <c r="AB114" i="10"/>
  <c r="AB115" i="10"/>
  <c r="AB116" i="10"/>
  <c r="AB117" i="10"/>
  <c r="AB118" i="10"/>
  <c r="AB119" i="10"/>
  <c r="AB120" i="10"/>
  <c r="AB121" i="10"/>
  <c r="AB122" i="10"/>
  <c r="AB123" i="10"/>
  <c r="AB124" i="10"/>
  <c r="AB125" i="10"/>
  <c r="AB126" i="10"/>
  <c r="AB127" i="10"/>
  <c r="AB128" i="10"/>
  <c r="AB129" i="10"/>
  <c r="AB130" i="10"/>
  <c r="AB131" i="10"/>
  <c r="AB132" i="10"/>
  <c r="AB133" i="10"/>
  <c r="AB134" i="10"/>
  <c r="AB135" i="10"/>
  <c r="AB136" i="10"/>
  <c r="AB137" i="10"/>
  <c r="AB138" i="10"/>
  <c r="AB139" i="10"/>
  <c r="AB140" i="10"/>
  <c r="AB141" i="10"/>
  <c r="AB142" i="10"/>
  <c r="AB143" i="10"/>
  <c r="AB144" i="10"/>
  <c r="AB145" i="10"/>
  <c r="AB146" i="10"/>
  <c r="AB147" i="10"/>
  <c r="AB148" i="10"/>
  <c r="AB149" i="10"/>
  <c r="AB150" i="10"/>
  <c r="AB151" i="10"/>
  <c r="AB152" i="10"/>
  <c r="AB153" i="10"/>
  <c r="AB154" i="10"/>
  <c r="AB155" i="10"/>
  <c r="AB156" i="10"/>
  <c r="AB157" i="10"/>
  <c r="AB158" i="10"/>
  <c r="AB159" i="10"/>
  <c r="AB160" i="10"/>
  <c r="AB161" i="10"/>
  <c r="AB162" i="10"/>
  <c r="AA9" i="10"/>
  <c r="AA10" i="10"/>
  <c r="AA11" i="10"/>
  <c r="AA12" i="10"/>
  <c r="AA14" i="10"/>
  <c r="AA15" i="10"/>
  <c r="AA16" i="10"/>
  <c r="AA17" i="10"/>
  <c r="AA18" i="10"/>
  <c r="AA19" i="10"/>
  <c r="AA20" i="10"/>
  <c r="AA21" i="10"/>
  <c r="AA23" i="10"/>
  <c r="AA24" i="10"/>
  <c r="AA25" i="10"/>
  <c r="AA26" i="10"/>
  <c r="AA27" i="10"/>
  <c r="AA28"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7" i="10"/>
  <c r="AA68" i="10"/>
  <c r="AA69" i="10"/>
  <c r="AA70" i="10"/>
  <c r="AA71" i="10"/>
  <c r="AA72" i="10"/>
  <c r="AA73" i="10"/>
  <c r="AA74" i="10"/>
  <c r="AA75" i="10"/>
  <c r="AA76" i="10"/>
  <c r="AA77" i="10"/>
  <c r="AA78" i="10"/>
  <c r="AA79" i="10"/>
  <c r="AA80" i="10"/>
  <c r="AA81" i="10"/>
  <c r="AA82" i="10"/>
  <c r="AA83" i="10"/>
  <c r="AA84" i="10"/>
  <c r="AA85" i="10"/>
  <c r="AA86" i="10"/>
  <c r="AA87" i="10"/>
  <c r="AA88" i="10"/>
  <c r="AA89" i="10"/>
  <c r="AA90" i="10"/>
  <c r="AA91" i="10"/>
  <c r="AA92" i="10"/>
  <c r="AA93" i="10"/>
  <c r="AA94" i="10"/>
  <c r="AA98" i="10"/>
  <c r="AA99" i="10"/>
  <c r="AA103" i="10"/>
  <c r="AA109" i="10"/>
  <c r="AA110" i="10"/>
  <c r="AA111" i="10"/>
  <c r="AA112" i="10"/>
  <c r="AA113" i="10"/>
  <c r="AA114" i="10"/>
  <c r="AA115" i="10"/>
  <c r="AA116" i="10"/>
  <c r="AA117" i="10"/>
  <c r="AA118" i="10"/>
  <c r="AA119" i="10"/>
  <c r="AA120" i="10"/>
  <c r="AA121" i="10"/>
  <c r="AA122" i="10"/>
  <c r="AA123" i="10"/>
  <c r="AA124" i="10"/>
  <c r="AA125" i="10"/>
  <c r="AA126" i="10"/>
  <c r="AA127" i="10"/>
  <c r="AA128" i="10"/>
  <c r="AA129" i="10"/>
  <c r="AA130" i="10"/>
  <c r="AA131" i="10"/>
  <c r="AA132" i="10"/>
  <c r="AA133" i="10"/>
  <c r="AA134" i="10"/>
  <c r="AA135" i="10"/>
  <c r="AA136" i="10"/>
  <c r="AA137" i="10"/>
  <c r="AA138" i="10"/>
  <c r="AA139" i="10"/>
  <c r="AA140" i="10"/>
  <c r="AA141" i="10"/>
  <c r="AA142" i="10"/>
  <c r="AA143" i="10"/>
  <c r="AA144" i="10"/>
  <c r="AA145" i="10"/>
  <c r="AA146" i="10"/>
  <c r="AA147" i="10"/>
  <c r="AA148" i="10"/>
  <c r="AA149" i="10"/>
  <c r="AA150" i="10"/>
  <c r="AA151" i="10"/>
  <c r="AA152" i="10"/>
  <c r="AA153" i="10"/>
  <c r="AA154" i="10"/>
  <c r="AA155" i="10"/>
  <c r="AA156" i="10"/>
  <c r="AA157" i="10"/>
  <c r="AA158" i="10"/>
  <c r="AA159" i="10"/>
  <c r="AA160" i="10"/>
  <c r="AA161" i="10"/>
  <c r="AA162" i="10"/>
  <c r="AA8" i="10"/>
  <c r="Z9" i="10"/>
  <c r="Z10" i="10"/>
  <c r="Z11" i="10"/>
  <c r="Z12" i="10"/>
  <c r="Z14" i="10"/>
  <c r="Z15" i="10"/>
  <c r="Z16" i="10"/>
  <c r="Z17" i="10"/>
  <c r="Z18" i="10"/>
  <c r="Z19" i="10"/>
  <c r="Z20" i="10"/>
  <c r="Z21" i="10"/>
  <c r="Z23" i="10"/>
  <c r="Z24" i="10"/>
  <c r="Z25" i="10"/>
  <c r="Z26" i="10"/>
  <c r="Z27" i="10"/>
  <c r="Z28" i="10"/>
  <c r="Z30" i="10"/>
  <c r="Z31" i="10"/>
  <c r="Z32" i="10"/>
  <c r="Z33" i="10"/>
  <c r="Z34" i="10"/>
  <c r="Z35" i="10"/>
  <c r="Z36" i="10"/>
  <c r="Z37" i="10"/>
  <c r="Z38" i="10"/>
  <c r="Z39" i="10"/>
  <c r="Z40" i="10"/>
  <c r="Z41" i="10"/>
  <c r="Z42" i="10"/>
  <c r="Z43" i="10"/>
  <c r="Z44" i="10"/>
  <c r="Z45" i="10"/>
  <c r="Z46" i="10"/>
  <c r="Z47" i="10"/>
  <c r="Z48" i="10"/>
  <c r="Z49" i="10"/>
  <c r="Z50" i="10"/>
  <c r="Z51" i="10"/>
  <c r="Z52" i="10"/>
  <c r="Z53" i="10"/>
  <c r="Z54" i="10"/>
  <c r="Z55" i="10"/>
  <c r="Z56" i="10"/>
  <c r="Z57" i="10"/>
  <c r="Z58" i="10"/>
  <c r="Z59" i="10"/>
  <c r="Z60" i="10"/>
  <c r="Z61" i="10"/>
  <c r="Z62" i="10"/>
  <c r="Z63" i="10"/>
  <c r="Z64" i="10"/>
  <c r="Z65" i="10"/>
  <c r="Z67" i="10"/>
  <c r="Z68" i="10"/>
  <c r="Z69" i="10"/>
  <c r="Z70" i="10"/>
  <c r="Z71" i="10"/>
  <c r="Z72" i="10"/>
  <c r="Z73" i="10"/>
  <c r="Z74" i="10"/>
  <c r="Z75" i="10"/>
  <c r="Z76" i="10"/>
  <c r="Z77" i="10"/>
  <c r="Z78" i="10"/>
  <c r="Z79" i="10"/>
  <c r="Z80" i="10"/>
  <c r="Z81" i="10"/>
  <c r="Z82" i="10"/>
  <c r="Z83" i="10"/>
  <c r="Z84" i="10"/>
  <c r="Z85" i="10"/>
  <c r="Z86" i="10"/>
  <c r="Z87" i="10"/>
  <c r="Z88" i="10"/>
  <c r="Z89" i="10"/>
  <c r="Z90" i="10"/>
  <c r="Z91" i="10"/>
  <c r="Z92" i="10"/>
  <c r="Z93" i="10"/>
  <c r="Z94" i="10"/>
  <c r="Z98" i="10"/>
  <c r="Z99" i="10"/>
  <c r="Z103" i="10"/>
  <c r="Z109" i="10"/>
  <c r="Z110" i="10"/>
  <c r="Z111" i="10"/>
  <c r="Z112" i="10"/>
  <c r="Z113" i="10"/>
  <c r="Z114" i="10"/>
  <c r="Z115" i="10"/>
  <c r="Z116" i="10"/>
  <c r="Z117" i="10"/>
  <c r="Z118" i="10"/>
  <c r="Z119" i="10"/>
  <c r="Z120" i="10"/>
  <c r="Z121" i="10"/>
  <c r="Z122" i="10"/>
  <c r="Z123" i="10"/>
  <c r="Z124" i="10"/>
  <c r="Z125" i="10"/>
  <c r="Z126" i="10"/>
  <c r="Z127" i="10"/>
  <c r="Z128" i="10"/>
  <c r="Z129" i="10"/>
  <c r="Z130" i="10"/>
  <c r="Z131" i="10"/>
  <c r="Z132" i="10"/>
  <c r="Z133" i="10"/>
  <c r="Z134" i="10"/>
  <c r="Z135" i="10"/>
  <c r="Z136" i="10"/>
  <c r="Z137" i="10"/>
  <c r="Z138" i="10"/>
  <c r="Z139" i="10"/>
  <c r="Z140" i="10"/>
  <c r="Z141" i="10"/>
  <c r="Z142" i="10"/>
  <c r="Z143" i="10"/>
  <c r="Z144" i="10"/>
  <c r="Z145" i="10"/>
  <c r="Z146" i="10"/>
  <c r="Z147" i="10"/>
  <c r="Z148" i="10"/>
  <c r="Z149" i="10"/>
  <c r="Z150" i="10"/>
  <c r="Z151" i="10"/>
  <c r="Z152" i="10"/>
  <c r="Z153" i="10"/>
  <c r="Z154" i="10"/>
  <c r="Z155" i="10"/>
  <c r="Z156" i="10"/>
  <c r="Z157" i="10"/>
  <c r="Z158" i="10"/>
  <c r="Z159" i="10"/>
  <c r="Z160" i="10"/>
  <c r="Z161" i="10"/>
  <c r="Z162" i="10"/>
  <c r="Z8" i="10"/>
  <c r="Y9" i="10"/>
  <c r="Y10" i="10"/>
  <c r="Y11" i="10"/>
  <c r="Y12" i="10"/>
  <c r="Y14" i="10"/>
  <c r="Y15" i="10"/>
  <c r="Y16" i="10"/>
  <c r="Y17" i="10"/>
  <c r="Y18" i="10"/>
  <c r="Y19" i="10"/>
  <c r="Y20" i="10"/>
  <c r="Y21" i="10"/>
  <c r="Y23" i="10"/>
  <c r="Y24" i="10"/>
  <c r="Y25" i="10"/>
  <c r="Y26" i="10"/>
  <c r="Y27" i="10"/>
  <c r="Y28"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7" i="10"/>
  <c r="Y68" i="10"/>
  <c r="Y69" i="10"/>
  <c r="Y70" i="10"/>
  <c r="Y71" i="10"/>
  <c r="Y72" i="10"/>
  <c r="Y73" i="10"/>
  <c r="Y74" i="10"/>
  <c r="Y75" i="10"/>
  <c r="Y76" i="10"/>
  <c r="Y77" i="10"/>
  <c r="Y78" i="10"/>
  <c r="Y79" i="10"/>
  <c r="Y80" i="10"/>
  <c r="Y81" i="10"/>
  <c r="Y82" i="10"/>
  <c r="Y83" i="10"/>
  <c r="Y84" i="10"/>
  <c r="Y85" i="10"/>
  <c r="Y86" i="10"/>
  <c r="Y87" i="10"/>
  <c r="Y88" i="10"/>
  <c r="Y89" i="10"/>
  <c r="Y90" i="10"/>
  <c r="Y91" i="10"/>
  <c r="Y92" i="10"/>
  <c r="Y93" i="10"/>
  <c r="Y94" i="10"/>
  <c r="Y98" i="10"/>
  <c r="Y99" i="10"/>
  <c r="Y103" i="10"/>
  <c r="Y109" i="10"/>
  <c r="Y110" i="10"/>
  <c r="Y111" i="10"/>
  <c r="Y112" i="10"/>
  <c r="Y113" i="10"/>
  <c r="Y114" i="10"/>
  <c r="Y115" i="10"/>
  <c r="Y116" i="10"/>
  <c r="Y117" i="10"/>
  <c r="Y118" i="10"/>
  <c r="Y119"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Y151" i="10"/>
  <c r="Y152" i="10"/>
  <c r="Y153" i="10"/>
  <c r="Y154" i="10"/>
  <c r="Y155" i="10"/>
  <c r="Y156" i="10"/>
  <c r="Y157" i="10"/>
  <c r="Y158" i="10"/>
  <c r="Y159" i="10"/>
  <c r="Y160" i="10"/>
  <c r="Y161" i="10"/>
  <c r="Y162" i="10"/>
  <c r="Y8" i="10"/>
  <c r="X9" i="10"/>
  <c r="X10" i="10"/>
  <c r="X11" i="10"/>
  <c r="X12" i="10"/>
  <c r="X14" i="10"/>
  <c r="X15" i="10"/>
  <c r="X16" i="10"/>
  <c r="X17" i="10"/>
  <c r="X18" i="10"/>
  <c r="X19" i="10"/>
  <c r="X20" i="10"/>
  <c r="X21" i="10"/>
  <c r="X23" i="10"/>
  <c r="X24" i="10"/>
  <c r="X25" i="10"/>
  <c r="X26" i="10"/>
  <c r="X27" i="10"/>
  <c r="X28"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8" i="10"/>
  <c r="X99" i="10"/>
  <c r="X103" i="10"/>
  <c r="X109" i="10"/>
  <c r="X110" i="10"/>
  <c r="X111" i="10"/>
  <c r="X112" i="10"/>
  <c r="X113" i="10"/>
  <c r="X114" i="10"/>
  <c r="X115" i="10"/>
  <c r="X116" i="10"/>
  <c r="X117" i="10"/>
  <c r="X118" i="10"/>
  <c r="X119" i="10"/>
  <c r="X120" i="10"/>
  <c r="X121" i="10"/>
  <c r="X122" i="10"/>
  <c r="X123" i="10"/>
  <c r="X124" i="10"/>
  <c r="X125" i="10"/>
  <c r="X126" i="10"/>
  <c r="X127" i="10"/>
  <c r="X128" i="10"/>
  <c r="X129" i="10"/>
  <c r="X130" i="10"/>
  <c r="X131" i="10"/>
  <c r="X132" i="10"/>
  <c r="X133" i="10"/>
  <c r="X134" i="10"/>
  <c r="X135" i="10"/>
  <c r="X136" i="10"/>
  <c r="X137" i="10"/>
  <c r="X138" i="10"/>
  <c r="X139" i="10"/>
  <c r="X140" i="10"/>
  <c r="X141" i="10"/>
  <c r="X142" i="10"/>
  <c r="X143" i="10"/>
  <c r="X144" i="10"/>
  <c r="X145" i="10"/>
  <c r="X146" i="10"/>
  <c r="X147" i="10"/>
  <c r="X148" i="10"/>
  <c r="X149" i="10"/>
  <c r="X150" i="10"/>
  <c r="X151" i="10"/>
  <c r="X152" i="10"/>
  <c r="X153" i="10"/>
  <c r="X154" i="10"/>
  <c r="X155" i="10"/>
  <c r="X156" i="10"/>
  <c r="X157" i="10"/>
  <c r="X158" i="10"/>
  <c r="X159" i="10"/>
  <c r="X160" i="10"/>
  <c r="X161" i="10"/>
  <c r="X162" i="10"/>
  <c r="X8" i="10"/>
  <c r="W9" i="10"/>
  <c r="W10" i="10"/>
  <c r="W11" i="10"/>
  <c r="W12" i="10"/>
  <c r="W14" i="10"/>
  <c r="W15" i="10"/>
  <c r="W16" i="10"/>
  <c r="W17" i="10"/>
  <c r="W18" i="10"/>
  <c r="W19" i="10"/>
  <c r="W20" i="10"/>
  <c r="W21" i="10"/>
  <c r="W23" i="10"/>
  <c r="W24" i="10"/>
  <c r="W25" i="10"/>
  <c r="W26" i="10"/>
  <c r="W27" i="10"/>
  <c r="W28" i="10"/>
  <c r="W30" i="10"/>
  <c r="W31" i="10"/>
  <c r="W32" i="10"/>
  <c r="W33" i="10"/>
  <c r="W34" i="10"/>
  <c r="W35"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67" i="10"/>
  <c r="W68" i="10"/>
  <c r="W69" i="10"/>
  <c r="W70" i="10"/>
  <c r="W71" i="10"/>
  <c r="W72" i="10"/>
  <c r="W73" i="10"/>
  <c r="W74" i="10"/>
  <c r="W75" i="10"/>
  <c r="W76" i="10"/>
  <c r="W77" i="10"/>
  <c r="W78" i="10"/>
  <c r="W79" i="10"/>
  <c r="W80" i="10"/>
  <c r="W81" i="10"/>
  <c r="W82" i="10"/>
  <c r="W83" i="10"/>
  <c r="W84" i="10"/>
  <c r="W85" i="10"/>
  <c r="W86" i="10"/>
  <c r="W87" i="10"/>
  <c r="W88" i="10"/>
  <c r="W89" i="10"/>
  <c r="W90" i="10"/>
  <c r="W91" i="10"/>
  <c r="W92" i="10"/>
  <c r="W93" i="10"/>
  <c r="W94" i="10"/>
  <c r="W98" i="10"/>
  <c r="W99" i="10"/>
  <c r="W103" i="10"/>
  <c r="W109" i="10"/>
  <c r="W110" i="10"/>
  <c r="W111" i="10"/>
  <c r="W112" i="10"/>
  <c r="W113" i="10"/>
  <c r="W114" i="10"/>
  <c r="W115" i="10"/>
  <c r="W116" i="10"/>
  <c r="W117" i="10"/>
  <c r="W118" i="10"/>
  <c r="W119" i="10"/>
  <c r="W120" i="10"/>
  <c r="W121" i="10"/>
  <c r="W122" i="10"/>
  <c r="W123" i="10"/>
  <c r="W124" i="10"/>
  <c r="W125" i="10"/>
  <c r="W126" i="10"/>
  <c r="W127" i="10"/>
  <c r="W128" i="10"/>
  <c r="W129" i="10"/>
  <c r="W130" i="10"/>
  <c r="W131" i="10"/>
  <c r="W132" i="10"/>
  <c r="W133" i="10"/>
  <c r="W134" i="10"/>
  <c r="W135" i="10"/>
  <c r="W136" i="10"/>
  <c r="W137" i="10"/>
  <c r="W138" i="10"/>
  <c r="W139" i="10"/>
  <c r="W140" i="10"/>
  <c r="W141" i="10"/>
  <c r="W142" i="10"/>
  <c r="W143" i="10"/>
  <c r="W144" i="10"/>
  <c r="W145" i="10"/>
  <c r="W146" i="10"/>
  <c r="W147" i="10"/>
  <c r="W148" i="10"/>
  <c r="W149" i="10"/>
  <c r="W150" i="10"/>
  <c r="W151" i="10"/>
  <c r="W152" i="10"/>
  <c r="W153" i="10"/>
  <c r="W154" i="10"/>
  <c r="W155" i="10"/>
  <c r="W156" i="10"/>
  <c r="W157" i="10"/>
  <c r="W158" i="10"/>
  <c r="W159" i="10"/>
  <c r="W160" i="10"/>
  <c r="W161" i="10"/>
  <c r="W162" i="10"/>
  <c r="W8" i="10"/>
  <c r="V9" i="10"/>
  <c r="V10" i="10"/>
  <c r="V11" i="10"/>
  <c r="V12" i="10"/>
  <c r="V14" i="10"/>
  <c r="V15" i="10"/>
  <c r="V16" i="10"/>
  <c r="V17" i="10"/>
  <c r="V18" i="10"/>
  <c r="V19" i="10"/>
  <c r="V20" i="10"/>
  <c r="V21" i="10"/>
  <c r="V23" i="10"/>
  <c r="V24" i="10"/>
  <c r="V25" i="10"/>
  <c r="V26" i="10"/>
  <c r="V27" i="10"/>
  <c r="V28" i="10"/>
  <c r="V30" i="10"/>
  <c r="V31" i="10"/>
  <c r="V32" i="10"/>
  <c r="V33" i="10"/>
  <c r="V34" i="10"/>
  <c r="V35" i="10"/>
  <c r="V36" i="10"/>
  <c r="V37" i="10"/>
  <c r="V3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V64" i="10"/>
  <c r="V65" i="10"/>
  <c r="V67" i="10"/>
  <c r="V68" i="10"/>
  <c r="V69" i="10"/>
  <c r="V70" i="10"/>
  <c r="V71" i="10"/>
  <c r="V72" i="10"/>
  <c r="V73" i="10"/>
  <c r="V74" i="10"/>
  <c r="V75" i="10"/>
  <c r="V76" i="10"/>
  <c r="V77" i="10"/>
  <c r="V78" i="10"/>
  <c r="V79" i="10"/>
  <c r="V80" i="10"/>
  <c r="V81" i="10"/>
  <c r="V82" i="10"/>
  <c r="V83" i="10"/>
  <c r="V84" i="10"/>
  <c r="V85" i="10"/>
  <c r="V86" i="10"/>
  <c r="V87" i="10"/>
  <c r="V88" i="10"/>
  <c r="V89" i="10"/>
  <c r="V90" i="10"/>
  <c r="V91" i="10"/>
  <c r="V92" i="10"/>
  <c r="V93" i="10"/>
  <c r="V94" i="10"/>
  <c r="V98" i="10"/>
  <c r="V99" i="10"/>
  <c r="V103" i="10"/>
  <c r="V109" i="10"/>
  <c r="V110" i="10"/>
  <c r="V111" i="10"/>
  <c r="V112" i="10"/>
  <c r="V113" i="10"/>
  <c r="V114" i="10"/>
  <c r="V115" i="10"/>
  <c r="V116" i="10"/>
  <c r="V117" i="10"/>
  <c r="V118" i="10"/>
  <c r="V119" i="10"/>
  <c r="V120" i="10"/>
  <c r="V121" i="10"/>
  <c r="V122" i="10"/>
  <c r="V123" i="10"/>
  <c r="V124" i="10"/>
  <c r="V125" i="10"/>
  <c r="V126" i="10"/>
  <c r="V127" i="10"/>
  <c r="V128" i="10"/>
  <c r="V129" i="10"/>
  <c r="V130" i="10"/>
  <c r="V131" i="10"/>
  <c r="V132" i="10"/>
  <c r="V133" i="10"/>
  <c r="V134" i="10"/>
  <c r="V135" i="10"/>
  <c r="V136" i="10"/>
  <c r="V137" i="10"/>
  <c r="V138" i="10"/>
  <c r="V139" i="10"/>
  <c r="V140" i="10"/>
  <c r="V141" i="10"/>
  <c r="V142" i="10"/>
  <c r="V143" i="10"/>
  <c r="V144" i="10"/>
  <c r="V145" i="10"/>
  <c r="V146" i="10"/>
  <c r="V147" i="10"/>
  <c r="V148" i="10"/>
  <c r="V149" i="10"/>
  <c r="V150" i="10"/>
  <c r="V151" i="10"/>
  <c r="V152" i="10"/>
  <c r="V153" i="10"/>
  <c r="V154" i="10"/>
  <c r="V155" i="10"/>
  <c r="V156" i="10"/>
  <c r="V157" i="10"/>
  <c r="V158" i="10"/>
  <c r="V159" i="10"/>
  <c r="V160" i="10"/>
  <c r="V161" i="10"/>
  <c r="V162" i="10"/>
  <c r="V8" i="10"/>
  <c r="U9" i="10"/>
  <c r="U10" i="10"/>
  <c r="U11" i="10"/>
  <c r="U12" i="10"/>
  <c r="U14" i="10"/>
  <c r="U15" i="10"/>
  <c r="U16" i="10"/>
  <c r="U17" i="10"/>
  <c r="U18" i="10"/>
  <c r="U19" i="10"/>
  <c r="U20" i="10"/>
  <c r="U21" i="10"/>
  <c r="U23" i="10"/>
  <c r="U24" i="10"/>
  <c r="U25" i="10"/>
  <c r="U26" i="10"/>
  <c r="U27" i="10"/>
  <c r="U28"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8" i="10"/>
  <c r="U99" i="10"/>
  <c r="U103"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U151" i="10"/>
  <c r="U152" i="10"/>
  <c r="U153" i="10"/>
  <c r="U154" i="10"/>
  <c r="U155" i="10"/>
  <c r="U156" i="10"/>
  <c r="U157" i="10"/>
  <c r="U158" i="10"/>
  <c r="U159" i="10"/>
  <c r="U160" i="10"/>
  <c r="U161" i="10"/>
  <c r="U162" i="10"/>
  <c r="U8" i="10"/>
  <c r="T9" i="10"/>
  <c r="T10" i="10"/>
  <c r="T11" i="10"/>
  <c r="T12" i="10"/>
  <c r="T14" i="10"/>
  <c r="T15" i="10"/>
  <c r="T16" i="10"/>
  <c r="T17" i="10"/>
  <c r="T18" i="10"/>
  <c r="T19" i="10"/>
  <c r="T20" i="10"/>
  <c r="T21" i="10"/>
  <c r="T23" i="10"/>
  <c r="T24" i="10"/>
  <c r="T25" i="10"/>
  <c r="T26" i="10"/>
  <c r="T27" i="10"/>
  <c r="T28"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8" i="10"/>
  <c r="T59" i="10"/>
  <c r="T60" i="10"/>
  <c r="T61" i="10"/>
  <c r="T62" i="10"/>
  <c r="T63" i="10"/>
  <c r="T64" i="10"/>
  <c r="T65" i="10"/>
  <c r="T67" i="10"/>
  <c r="T68" i="10"/>
  <c r="T69" i="10"/>
  <c r="T70" i="10"/>
  <c r="T71" i="10"/>
  <c r="T72" i="10"/>
  <c r="T73" i="10"/>
  <c r="T74" i="10"/>
  <c r="T75" i="10"/>
  <c r="T76" i="10"/>
  <c r="T77" i="10"/>
  <c r="T78" i="10"/>
  <c r="T79" i="10"/>
  <c r="T80" i="10"/>
  <c r="T81" i="10"/>
  <c r="T82" i="10"/>
  <c r="T83" i="10"/>
  <c r="T84" i="10"/>
  <c r="T85" i="10"/>
  <c r="T86" i="10"/>
  <c r="T87" i="10"/>
  <c r="T88" i="10"/>
  <c r="T89" i="10"/>
  <c r="T90" i="10"/>
  <c r="T91" i="10"/>
  <c r="T92" i="10"/>
  <c r="T93" i="10"/>
  <c r="T94" i="10"/>
  <c r="T98" i="10"/>
  <c r="T99" i="10"/>
  <c r="T103" i="10"/>
  <c r="T109" i="10"/>
  <c r="T110" i="10"/>
  <c r="T111" i="10"/>
  <c r="T112" i="10"/>
  <c r="T113" i="10"/>
  <c r="T114" i="10"/>
  <c r="T115" i="10"/>
  <c r="T116" i="10"/>
  <c r="T117" i="10"/>
  <c r="T118" i="10"/>
  <c r="T119" i="10"/>
  <c r="T120" i="10"/>
  <c r="T121" i="10"/>
  <c r="T122" i="10"/>
  <c r="T123" i="10"/>
  <c r="T124" i="10"/>
  <c r="T125" i="10"/>
  <c r="T126" i="10"/>
  <c r="T127" i="10"/>
  <c r="T128" i="10"/>
  <c r="T129" i="10"/>
  <c r="T130" i="10"/>
  <c r="T131" i="10"/>
  <c r="T132" i="10"/>
  <c r="T133" i="10"/>
  <c r="T134" i="10"/>
  <c r="T135" i="10"/>
  <c r="T136" i="10"/>
  <c r="T137" i="10"/>
  <c r="T138" i="10"/>
  <c r="T139" i="10"/>
  <c r="T140" i="10"/>
  <c r="T141" i="10"/>
  <c r="T142" i="10"/>
  <c r="T143" i="10"/>
  <c r="T144" i="10"/>
  <c r="T145" i="10"/>
  <c r="T146" i="10"/>
  <c r="T147" i="10"/>
  <c r="T148" i="10"/>
  <c r="T149" i="10"/>
  <c r="T150" i="10"/>
  <c r="T151" i="10"/>
  <c r="T152" i="10"/>
  <c r="T153" i="10"/>
  <c r="T154" i="10"/>
  <c r="T155" i="10"/>
  <c r="T156" i="10"/>
  <c r="T157" i="10"/>
  <c r="T158" i="10"/>
  <c r="T159" i="10"/>
  <c r="T160" i="10"/>
  <c r="T161" i="10"/>
  <c r="T162" i="10"/>
  <c r="T8" i="10"/>
  <c r="S9" i="10"/>
  <c r="S10" i="10"/>
  <c r="S11" i="10"/>
  <c r="S12" i="10"/>
  <c r="S14" i="10"/>
  <c r="S15" i="10"/>
  <c r="S16" i="10"/>
  <c r="S17" i="10"/>
  <c r="S18" i="10"/>
  <c r="S19" i="10"/>
  <c r="S20" i="10"/>
  <c r="S21" i="10"/>
  <c r="S23" i="10"/>
  <c r="S24" i="10"/>
  <c r="S25" i="10"/>
  <c r="S26" i="10"/>
  <c r="S27" i="10"/>
  <c r="S28" i="10"/>
  <c r="S30" i="10"/>
  <c r="S31" i="10"/>
  <c r="S32" i="10"/>
  <c r="S33" i="10"/>
  <c r="S34" i="10"/>
  <c r="S35" i="10"/>
  <c r="S36" i="10"/>
  <c r="S37" i="10"/>
  <c r="S38" i="10"/>
  <c r="S39" i="10"/>
  <c r="S40" i="10"/>
  <c r="S41" i="10"/>
  <c r="S42" i="10"/>
  <c r="S43" i="10"/>
  <c r="S44" i="10"/>
  <c r="S45" i="10"/>
  <c r="S46" i="10"/>
  <c r="S47" i="10"/>
  <c r="S48" i="10"/>
  <c r="S49" i="10"/>
  <c r="S50" i="10"/>
  <c r="S51" i="10"/>
  <c r="S52" i="10"/>
  <c r="S53" i="10"/>
  <c r="S54" i="10"/>
  <c r="S55" i="10"/>
  <c r="S56" i="10"/>
  <c r="S57" i="10"/>
  <c r="S58" i="10"/>
  <c r="S59" i="10"/>
  <c r="S60" i="10"/>
  <c r="S61" i="10"/>
  <c r="S62" i="10"/>
  <c r="S63" i="10"/>
  <c r="S64" i="10"/>
  <c r="S65" i="10"/>
  <c r="S67" i="10"/>
  <c r="S68" i="10"/>
  <c r="S69" i="10"/>
  <c r="S70" i="10"/>
  <c r="S71" i="10"/>
  <c r="S72" i="10"/>
  <c r="S73" i="10"/>
  <c r="S74" i="10"/>
  <c r="S75" i="10"/>
  <c r="S76" i="10"/>
  <c r="S77" i="10"/>
  <c r="S78" i="10"/>
  <c r="S79" i="10"/>
  <c r="S80" i="10"/>
  <c r="S81" i="10"/>
  <c r="S82" i="10"/>
  <c r="S83" i="10"/>
  <c r="S84" i="10"/>
  <c r="S85" i="10"/>
  <c r="S86" i="10"/>
  <c r="S87" i="10"/>
  <c r="S88" i="10"/>
  <c r="S89" i="10"/>
  <c r="S90" i="10"/>
  <c r="S91" i="10"/>
  <c r="S92" i="10"/>
  <c r="S93" i="10"/>
  <c r="S94" i="10"/>
  <c r="S98" i="10"/>
  <c r="S99" i="10"/>
  <c r="S103" i="10"/>
  <c r="S109" i="10"/>
  <c r="S110" i="10"/>
  <c r="S111" i="10"/>
  <c r="S112" i="10"/>
  <c r="S113" i="10"/>
  <c r="S114" i="10"/>
  <c r="S115" i="10"/>
  <c r="S116" i="10"/>
  <c r="S117" i="10"/>
  <c r="S118" i="10"/>
  <c r="S119" i="10"/>
  <c r="S120" i="10"/>
  <c r="S121" i="10"/>
  <c r="S122" i="10"/>
  <c r="S123" i="10"/>
  <c r="S124" i="10"/>
  <c r="S125" i="10"/>
  <c r="S126" i="10"/>
  <c r="S127" i="10"/>
  <c r="S128" i="10"/>
  <c r="S129" i="10"/>
  <c r="S130" i="10"/>
  <c r="S131" i="10"/>
  <c r="S132" i="10"/>
  <c r="S133" i="10"/>
  <c r="S134" i="10"/>
  <c r="S135" i="10"/>
  <c r="S136" i="10"/>
  <c r="S137" i="10"/>
  <c r="S138" i="10"/>
  <c r="S139" i="10"/>
  <c r="S140" i="10"/>
  <c r="S141" i="10"/>
  <c r="S142" i="10"/>
  <c r="S143" i="10"/>
  <c r="S144" i="10"/>
  <c r="S145" i="10"/>
  <c r="S146" i="10"/>
  <c r="S147" i="10"/>
  <c r="S148" i="10"/>
  <c r="S149" i="10"/>
  <c r="S150" i="10"/>
  <c r="S151" i="10"/>
  <c r="S152" i="10"/>
  <c r="S153" i="10"/>
  <c r="S154" i="10"/>
  <c r="S155" i="10"/>
  <c r="S156" i="10"/>
  <c r="S157" i="10"/>
  <c r="S158" i="10"/>
  <c r="S159" i="10"/>
  <c r="S160" i="10"/>
  <c r="S161" i="10"/>
  <c r="S162" i="10"/>
  <c r="S8" i="10"/>
  <c r="Q9" i="10"/>
  <c r="Q10" i="10"/>
  <c r="Q11" i="10"/>
  <c r="Q12" i="10"/>
  <c r="Q14" i="10"/>
  <c r="Q15" i="10"/>
  <c r="Q16" i="10"/>
  <c r="Q17" i="10"/>
  <c r="Q18" i="10"/>
  <c r="Q19" i="10"/>
  <c r="Q20" i="10"/>
  <c r="Q21" i="10"/>
  <c r="Q23" i="10"/>
  <c r="Q24" i="10"/>
  <c r="Q25" i="10"/>
  <c r="Q26" i="10"/>
  <c r="Q27" i="10"/>
  <c r="Q28"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7" i="10"/>
  <c r="Q68" i="10"/>
  <c r="Q69" i="10"/>
  <c r="Q70" i="10"/>
  <c r="Q71" i="10"/>
  <c r="Q72" i="10"/>
  <c r="Q73" i="10"/>
  <c r="Q74" i="10"/>
  <c r="Q75" i="10"/>
  <c r="Q76" i="10"/>
  <c r="Q77" i="10"/>
  <c r="Q78" i="10"/>
  <c r="Q79" i="10"/>
  <c r="Q80" i="10"/>
  <c r="Q81" i="10"/>
  <c r="Q82" i="10"/>
  <c r="Q83" i="10"/>
  <c r="Q84" i="10"/>
  <c r="Q85" i="10"/>
  <c r="Q86" i="10"/>
  <c r="Q87" i="10"/>
  <c r="Q88" i="10"/>
  <c r="Q89" i="10"/>
  <c r="Q90" i="10"/>
  <c r="Q91" i="10"/>
  <c r="Q92" i="10"/>
  <c r="Q93" i="10"/>
  <c r="Q94" i="10"/>
  <c r="Q98" i="10"/>
  <c r="Q99" i="10"/>
  <c r="Q103" i="10"/>
  <c r="Q109" i="10"/>
  <c r="Q110" i="10"/>
  <c r="Q111" i="10"/>
  <c r="Q112" i="10"/>
  <c r="Q113" i="10"/>
  <c r="Q114" i="10"/>
  <c r="Q115" i="10"/>
  <c r="Q116" i="10"/>
  <c r="Q117" i="10"/>
  <c r="Q118" i="10"/>
  <c r="Q119" i="10"/>
  <c r="Q120" i="10"/>
  <c r="Q121" i="10"/>
  <c r="Q122" i="10"/>
  <c r="Q123" i="10"/>
  <c r="Q124" i="10"/>
  <c r="Q125" i="10"/>
  <c r="Q126" i="10"/>
  <c r="Q127" i="10"/>
  <c r="Q128" i="10"/>
  <c r="Q129" i="10"/>
  <c r="Q130" i="10"/>
  <c r="Q131" i="10"/>
  <c r="Q132" i="10"/>
  <c r="Q133" i="10"/>
  <c r="Q134" i="10"/>
  <c r="Q135" i="10"/>
  <c r="Q136" i="10"/>
  <c r="Q137" i="10"/>
  <c r="Q138" i="10"/>
  <c r="Q139" i="10"/>
  <c r="Q140" i="10"/>
  <c r="Q141" i="10"/>
  <c r="Q142" i="10"/>
  <c r="Q143" i="10"/>
  <c r="Q144" i="10"/>
  <c r="Q145" i="10"/>
  <c r="Q146" i="10"/>
  <c r="Q147" i="10"/>
  <c r="Q148" i="10"/>
  <c r="Q149" i="10"/>
  <c r="Q150" i="10"/>
  <c r="Q151" i="10"/>
  <c r="Q152" i="10"/>
  <c r="Q153" i="10"/>
  <c r="Q154" i="10"/>
  <c r="Q155" i="10"/>
  <c r="Q156" i="10"/>
  <c r="Q157" i="10"/>
  <c r="Q158" i="10"/>
  <c r="Q159" i="10"/>
  <c r="Q160" i="10"/>
  <c r="Q161" i="10"/>
  <c r="Q162" i="10"/>
  <c r="Q8" i="10"/>
  <c r="P9" i="10"/>
  <c r="P10" i="10"/>
  <c r="P11" i="10"/>
  <c r="P12" i="10"/>
  <c r="P14" i="10"/>
  <c r="P15" i="10"/>
  <c r="P16" i="10"/>
  <c r="P17" i="10"/>
  <c r="P18" i="10"/>
  <c r="P19" i="10"/>
  <c r="P20" i="10"/>
  <c r="P21" i="10"/>
  <c r="P23" i="10"/>
  <c r="P24" i="10"/>
  <c r="P25" i="10"/>
  <c r="P26" i="10"/>
  <c r="P27" i="10"/>
  <c r="P28"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8" i="10"/>
  <c r="P99" i="10"/>
  <c r="P103"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8" i="10"/>
  <c r="O9" i="10"/>
  <c r="O10" i="10"/>
  <c r="O11" i="10"/>
  <c r="O12" i="10"/>
  <c r="O14" i="10"/>
  <c r="O15" i="10"/>
  <c r="O16" i="10"/>
  <c r="O17" i="10"/>
  <c r="O18" i="10"/>
  <c r="O19" i="10"/>
  <c r="O20" i="10"/>
  <c r="O21" i="10"/>
  <c r="O23" i="10"/>
  <c r="O24" i="10"/>
  <c r="O25" i="10"/>
  <c r="O26" i="10"/>
  <c r="O27" i="10"/>
  <c r="O28"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8" i="10"/>
  <c r="O99" i="10"/>
  <c r="O103"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8" i="10"/>
  <c r="N9" i="10"/>
  <c r="N10" i="10"/>
  <c r="N11" i="10"/>
  <c r="N12" i="10"/>
  <c r="N14" i="10"/>
  <c r="N15" i="10"/>
  <c r="N16" i="10"/>
  <c r="N17" i="10"/>
  <c r="N18" i="10"/>
  <c r="N19" i="10"/>
  <c r="N20" i="10"/>
  <c r="N21" i="10"/>
  <c r="N23" i="10"/>
  <c r="N24" i="10"/>
  <c r="N25" i="10"/>
  <c r="N26" i="10"/>
  <c r="N27" i="10"/>
  <c r="N28"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8" i="10"/>
  <c r="N99" i="10"/>
  <c r="N103" i="10"/>
  <c r="N109" i="10"/>
  <c r="N110" i="10"/>
  <c r="N111" i="10"/>
  <c r="N112" i="10"/>
  <c r="N113" i="10"/>
  <c r="N114" i="10"/>
  <c r="N115"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44" i="10"/>
  <c r="N145" i="10"/>
  <c r="N146" i="10"/>
  <c r="N147" i="10"/>
  <c r="N148" i="10"/>
  <c r="N149" i="10"/>
  <c r="N150" i="10"/>
  <c r="N151" i="10"/>
  <c r="N152" i="10"/>
  <c r="N153" i="10"/>
  <c r="N154" i="10"/>
  <c r="N155" i="10"/>
  <c r="N156" i="10"/>
  <c r="N157" i="10"/>
  <c r="N158" i="10"/>
  <c r="N159" i="10"/>
  <c r="N160" i="10"/>
  <c r="N161" i="10"/>
  <c r="N162" i="10"/>
  <c r="N8" i="10"/>
  <c r="M9" i="10"/>
  <c r="M10" i="10"/>
  <c r="M11" i="10"/>
  <c r="M12" i="10"/>
  <c r="M14" i="10"/>
  <c r="M15" i="10"/>
  <c r="M16" i="10"/>
  <c r="M17" i="10"/>
  <c r="M18" i="10"/>
  <c r="M19" i="10"/>
  <c r="M20" i="10"/>
  <c r="M21" i="10"/>
  <c r="M23" i="10"/>
  <c r="M24" i="10"/>
  <c r="M25" i="10"/>
  <c r="M26" i="10"/>
  <c r="M27" i="10"/>
  <c r="M28"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8" i="10"/>
  <c r="M99" i="10"/>
  <c r="M103"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8" i="10"/>
  <c r="L10" i="10"/>
  <c r="L11" i="10"/>
  <c r="L12" i="10"/>
  <c r="L14" i="10"/>
  <c r="L15" i="10"/>
  <c r="L16" i="10"/>
  <c r="L17" i="10"/>
  <c r="L18" i="10"/>
  <c r="L19" i="10"/>
  <c r="L20" i="10"/>
  <c r="L21" i="10"/>
  <c r="L23" i="10"/>
  <c r="L24" i="10"/>
  <c r="L25" i="10"/>
  <c r="L26" i="10"/>
  <c r="L27" i="10"/>
  <c r="L28"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8" i="10"/>
  <c r="L99" i="10"/>
  <c r="L103"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4" i="10"/>
  <c r="L155" i="10"/>
  <c r="L156" i="10"/>
  <c r="L157" i="10"/>
  <c r="L158" i="10"/>
  <c r="L159" i="10"/>
  <c r="L160" i="10"/>
  <c r="L161" i="10"/>
  <c r="L162" i="10"/>
  <c r="L8" i="10"/>
  <c r="K9" i="10"/>
  <c r="K10" i="10"/>
  <c r="K11" i="10"/>
  <c r="K12" i="10"/>
  <c r="K14" i="10"/>
  <c r="K15" i="10"/>
  <c r="K16" i="10"/>
  <c r="K17" i="10"/>
  <c r="K18" i="10"/>
  <c r="K19" i="10"/>
  <c r="K20" i="10"/>
  <c r="K21" i="10"/>
  <c r="K23" i="10"/>
  <c r="K24" i="10"/>
  <c r="K25" i="10"/>
  <c r="K26" i="10"/>
  <c r="K27" i="10"/>
  <c r="K28"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8" i="10"/>
  <c r="K99" i="10"/>
  <c r="K103"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8" i="10"/>
  <c r="J9" i="10"/>
  <c r="J10" i="10"/>
  <c r="J11" i="10"/>
  <c r="J12" i="10"/>
  <c r="J14" i="10"/>
  <c r="J15" i="10"/>
  <c r="J16" i="10"/>
  <c r="J17" i="10"/>
  <c r="J18" i="10"/>
  <c r="J19" i="10"/>
  <c r="J20" i="10"/>
  <c r="J21" i="10"/>
  <c r="J23" i="10"/>
  <c r="J24" i="10"/>
  <c r="J25" i="10"/>
  <c r="J26" i="10"/>
  <c r="J27" i="10"/>
  <c r="J28"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8" i="10"/>
  <c r="J99" i="10"/>
  <c r="J103"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8" i="10"/>
  <c r="I9" i="10"/>
  <c r="I10" i="10"/>
  <c r="I11" i="10"/>
  <c r="I12" i="10"/>
  <c r="I14" i="10"/>
  <c r="I15" i="10"/>
  <c r="I16" i="10"/>
  <c r="I17" i="10"/>
  <c r="I18" i="10"/>
  <c r="I19" i="10"/>
  <c r="I20" i="10"/>
  <c r="I21" i="10"/>
  <c r="I23" i="10"/>
  <c r="I24" i="10"/>
  <c r="I25" i="10"/>
  <c r="I26" i="10"/>
  <c r="I27" i="10"/>
  <c r="I28"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8" i="10"/>
  <c r="I99" i="10"/>
  <c r="I103"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8" i="10"/>
  <c r="H8" i="10"/>
  <c r="H9" i="10"/>
  <c r="H10" i="10"/>
  <c r="H11" i="10"/>
  <c r="H12" i="10"/>
  <c r="H14" i="10"/>
  <c r="H15" i="10"/>
  <c r="H16" i="10"/>
  <c r="H17" i="10"/>
  <c r="H18" i="10"/>
  <c r="H19" i="10"/>
  <c r="H20" i="10"/>
  <c r="H21" i="10"/>
  <c r="H23" i="10"/>
  <c r="H24" i="10"/>
  <c r="H25" i="10"/>
  <c r="H26" i="10"/>
  <c r="H27" i="10"/>
  <c r="H28"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8" i="10"/>
  <c r="H99" i="10"/>
  <c r="H103"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G9" i="10"/>
  <c r="G10" i="10"/>
  <c r="G11" i="10"/>
  <c r="G12" i="10"/>
  <c r="G14" i="10"/>
  <c r="G15" i="10"/>
  <c r="G16" i="10"/>
  <c r="G17" i="10"/>
  <c r="G18" i="10"/>
  <c r="G19" i="10"/>
  <c r="G20" i="10"/>
  <c r="G21" i="10"/>
  <c r="G23" i="10"/>
  <c r="G24" i="10"/>
  <c r="G25" i="10"/>
  <c r="G26" i="10"/>
  <c r="G27" i="10"/>
  <c r="G28"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8" i="10"/>
  <c r="G99" i="10"/>
  <c r="G103"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8" i="10"/>
  <c r="F9" i="10"/>
  <c r="F10" i="10"/>
  <c r="F11" i="10"/>
  <c r="F12" i="10"/>
  <c r="F14" i="10"/>
  <c r="F15" i="10"/>
  <c r="F16" i="10"/>
  <c r="F17" i="10"/>
  <c r="F18" i="10"/>
  <c r="F19" i="10"/>
  <c r="F20" i="10"/>
  <c r="F21" i="10"/>
  <c r="F23" i="10"/>
  <c r="F24" i="10"/>
  <c r="F25" i="10"/>
  <c r="F26" i="10"/>
  <c r="F27" i="10"/>
  <c r="F28"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8" i="10"/>
  <c r="F99" i="10"/>
  <c r="F103"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8" i="10"/>
  <c r="E9" i="10"/>
  <c r="E10" i="10"/>
  <c r="E11" i="10"/>
  <c r="E12" i="10"/>
  <c r="E14" i="10"/>
  <c r="E15" i="10"/>
  <c r="E16" i="10"/>
  <c r="E17" i="10"/>
  <c r="E18" i="10"/>
  <c r="E19" i="10"/>
  <c r="E20" i="10"/>
  <c r="E21" i="10"/>
  <c r="E23" i="10"/>
  <c r="E24" i="10"/>
  <c r="E25" i="10"/>
  <c r="E26" i="10"/>
  <c r="E27" i="10"/>
  <c r="E28"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8" i="10"/>
  <c r="E99" i="10"/>
  <c r="E103"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8" i="10"/>
  <c r="D11" i="10"/>
  <c r="D12" i="10"/>
</calcChain>
</file>

<file path=xl/sharedStrings.xml><?xml version="1.0" encoding="utf-8"?>
<sst xmlns="http://schemas.openxmlformats.org/spreadsheetml/2006/main" count="2333" uniqueCount="554">
  <si>
    <t>Mã tỉnh</t>
  </si>
  <si>
    <t>Thang điểm</t>
  </si>
  <si>
    <t>Tỉnh/Thành phố trực thuộc trung ương</t>
  </si>
  <si>
    <t>Hà Nội</t>
  </si>
  <si>
    <t>Hà Giang</t>
  </si>
  <si>
    <t>Cao Bằng</t>
  </si>
  <si>
    <t>Bắc Kạn</t>
  </si>
  <si>
    <t>Tuyên Quang</t>
  </si>
  <si>
    <t>Lào Cai</t>
  </si>
  <si>
    <t>Điện Biên</t>
  </si>
  <si>
    <t>Lai Châu</t>
  </si>
  <si>
    <t>Sơn La</t>
  </si>
  <si>
    <t>Yên Bái</t>
  </si>
  <si>
    <t>Hòa Bình</t>
  </si>
  <si>
    <t>Thái Nguyên</t>
  </si>
  <si>
    <t>Lạng Sơn</t>
  </si>
  <si>
    <t>Quảng Ninh</t>
  </si>
  <si>
    <t>Bắc Giang</t>
  </si>
  <si>
    <t>Phú Thọ</t>
  </si>
  <si>
    <t>Vĩnh Phúc</t>
  </si>
  <si>
    <t>Bắc Ninh</t>
  </si>
  <si>
    <t>Hải Dương</t>
  </si>
  <si>
    <t>Hải Phòng</t>
  </si>
  <si>
    <t>Hưng Yên</t>
  </si>
  <si>
    <t>Thái Bình</t>
  </si>
  <si>
    <t>Hà Nam</t>
  </si>
  <si>
    <t>Nam Định</t>
  </si>
  <si>
    <t>Ninh Bình</t>
  </si>
  <si>
    <t>Thanh Hóa</t>
  </si>
  <si>
    <t>Nghệ An</t>
  </si>
  <si>
    <t>Hà Tĩnh</t>
  </si>
  <si>
    <t>Quảng Bình</t>
  </si>
  <si>
    <t>Quảng Trị</t>
  </si>
  <si>
    <t>Thừa Thiên-Huế</t>
  </si>
  <si>
    <t>Đà Nẵng</t>
  </si>
  <si>
    <t>Quảng Nam</t>
  </si>
  <si>
    <t>Quảng Ngãi</t>
  </si>
  <si>
    <t>Bình Định</t>
  </si>
  <si>
    <t>Phú Yên</t>
  </si>
  <si>
    <t>Khánh Hòa</t>
  </si>
  <si>
    <t>Ninh Thuận</t>
  </si>
  <si>
    <t>Bình Thuận</t>
  </si>
  <si>
    <t>Kon Tum</t>
  </si>
  <si>
    <t>Gia Lai</t>
  </si>
  <si>
    <t>Đắk Lắk</t>
  </si>
  <si>
    <t>Đắk Nông</t>
  </si>
  <si>
    <t>Lâm Đồng</t>
  </si>
  <si>
    <t>Bình Phước</t>
  </si>
  <si>
    <t>Tây Ninh</t>
  </si>
  <si>
    <t>Bình Dương</t>
  </si>
  <si>
    <t>Đồng Nai</t>
  </si>
  <si>
    <t>Bà Rịa-Vũng Tàu</t>
  </si>
  <si>
    <t>TP. Hồ Chí Minh</t>
  </si>
  <si>
    <t>Long An</t>
  </si>
  <si>
    <t>Tiền Giang</t>
  </si>
  <si>
    <t>Bến Tre</t>
  </si>
  <si>
    <t>Trà Vinh</t>
  </si>
  <si>
    <t>Vĩnh Long</t>
  </si>
  <si>
    <t>Đồng Tháp</t>
  </si>
  <si>
    <t>An Giang</t>
  </si>
  <si>
    <t>Kiên Giang</t>
  </si>
  <si>
    <t>Cần Thơ</t>
  </si>
  <si>
    <t>Hậu Giang</t>
  </si>
  <si>
    <t>Sóc Trăng</t>
  </si>
  <si>
    <t>Bạc Liêu</t>
  </si>
  <si>
    <t>Cà Mau</t>
  </si>
  <si>
    <t>Weighted PAPI Score</t>
  </si>
  <si>
    <t>Chỉ số PAPI tổng hợp (có trọng số)</t>
  </si>
  <si>
    <t>10-80 điểm</t>
  </si>
  <si>
    <t>PAPI 95% CI Low</t>
  </si>
  <si>
    <t>Chỉ số PAPI tổng hợp (có trọng số) - điểm tối thiểu trong khoảng tin cậy 95%</t>
  </si>
  <si>
    <t>PAPI 95% CI High</t>
  </si>
  <si>
    <t>Chỉ số PAPI tổng hợp (có trọng số) - điểm tối đa trong khoảng tin cậy 95%</t>
  </si>
  <si>
    <t>PAPI Standard Error</t>
  </si>
  <si>
    <t xml:space="preserve">Chỉ số PAPI tổng hợp (có trọng số) - sai số </t>
  </si>
  <si>
    <t>Unweighted PAPI Score</t>
  </si>
  <si>
    <t>Chỉ số PAPI tổng hợp (không có trọng số)</t>
  </si>
  <si>
    <t>Unweighted 95% CI Low</t>
  </si>
  <si>
    <t>Chỉ số PAPI tổng hợp (không có trọng số) - điểm tối thiểu trong khoảng tin cậy 95%</t>
  </si>
  <si>
    <t>Unweighted 95% CI High</t>
  </si>
  <si>
    <t>Chỉ số PAPI tổng hợp (không có trọng số) - điểm tối đa trong khoảng tin cậy 95%</t>
  </si>
  <si>
    <t>Unweighted Standard Error</t>
  </si>
  <si>
    <t xml:space="preserve">Chỉ số PAPI tổng hợp (không có trọng số) - sai số </t>
  </si>
  <si>
    <t>Dimension 1: Participation</t>
  </si>
  <si>
    <t>Chỉ số nội dung 1: Tham gia của người dân ở cấp cơ sở</t>
  </si>
  <si>
    <t>1-10 điểm</t>
  </si>
  <si>
    <t>Civic Knowledge</t>
  </si>
  <si>
    <t>1.1: Tri thức công dân</t>
  </si>
  <si>
    <t>0.25-2.5 điểm</t>
  </si>
  <si>
    <t>Hiểu biết về chính sách hiện hành (%)*</t>
  </si>
  <si>
    <t>0%-100%</t>
  </si>
  <si>
    <t>Knowledge of Leaders</t>
  </si>
  <si>
    <t>Hiểu biết về vị trí lãnh đạo (%)*</t>
  </si>
  <si>
    <t>Opportunties for Participation in Elections</t>
  </si>
  <si>
    <t>1.2: Cơ hội tham gia</t>
  </si>
  <si>
    <t>Participated in Formal Associations</t>
  </si>
  <si>
    <t>Tham gia vào các tổ chức chính trị, chính trị-xã hội, đoàn thể (%)*</t>
  </si>
  <si>
    <t>Participated in Informal Associations</t>
  </si>
  <si>
    <t>Tham gia vào các tổ chức xã hội, hội, nhóm, câu lạc bộ tự lập (%)*</t>
  </si>
  <si>
    <t>Voted in Last Communce People's Council Election</t>
  </si>
  <si>
    <t>Tỷ lệ người trả lời đã tham gia bầu cử đại biểu Hội đồng Nhân dân lần gần đây nhất (%)</t>
  </si>
  <si>
    <t>Voted in Last National Assembly Election</t>
  </si>
  <si>
    <t>Tỷ lệ người trả lời đã tham gia bầu cử đại biểu Quốc hội lần gần đây nhất (%)</t>
  </si>
  <si>
    <t>Village Chief Elected</t>
  </si>
  <si>
    <t>Tỷ lệ người trả lời cho biết trưởng thôn/tổ trưởng tổ dân phố là do dân bầu (%)</t>
  </si>
  <si>
    <t>Participated in Election</t>
  </si>
  <si>
    <t xml:space="preserve">Tỷ lệ người trả lời trực tiếp bầu trưởng thôn/tổ trưởng tổ dân phố (%) </t>
  </si>
  <si>
    <t>Quality of Village Head Elections</t>
  </si>
  <si>
    <t>1.3: Chất lượng bầu cử</t>
  </si>
  <si>
    <t>More than 1 Candidate to Select</t>
  </si>
  <si>
    <t>Tỷ lệ người trả lời cho biết có từ hai ứng cử viên trở lên để dân bầu trưởng thôn/tổ trưởng tổ dân phố (%)</t>
  </si>
  <si>
    <t>Invited to Participate</t>
  </si>
  <si>
    <t>Tỷ lệ người trả lời cho biết gia đình được mời đi bầu trưởng thôn/tổ trưởng tổ dân phố (%)</t>
  </si>
  <si>
    <t>Paper Ballot was Used</t>
  </si>
  <si>
    <t>Tỷ lệ người trả lời cho biết hình thức bầu trưởng thôn/tổ trưởng tổ dân phố là bỏ phiếu kín (%)</t>
  </si>
  <si>
    <t>Votes Counted in Public</t>
  </si>
  <si>
    <t>Tỷ lệ người trả lời cho biết kết quả bầu cử trưởng thôn/tổ trưởng tổ dân phố được niêm yết công khai (%)</t>
  </si>
  <si>
    <t>Candidate was Not Suggested</t>
  </si>
  <si>
    <t>Tỷ lệ người trả lời cho biết chính quyền không gợi ý bầu cho một ứng viên cụ thể (%)</t>
  </si>
  <si>
    <t>Voted for Winner</t>
  </si>
  <si>
    <t>Tỷ lệ người trả lời cho biết họ đã bầu cho người đã trúng cử (%)</t>
  </si>
  <si>
    <t>Voluntary Contributions</t>
  </si>
  <si>
    <t>1.4: Đóng góp tự nguyện</t>
  </si>
  <si>
    <t>Voluntary Contribution to Local Projects</t>
  </si>
  <si>
    <t>Tỷ lệ người trả lời cho biết đã đóng góp tự nguyện cho một công trình công cộng ở xã/phường nơi sinh sống (%)</t>
  </si>
  <si>
    <t>Community Monitoring Board Monitors Contribution</t>
  </si>
  <si>
    <t>Tỷ lệ người trả lời cho biết Ban Thanh tra nhân dân hoặc Ban giám sát đầu tư cộng đồng giám sát việc xây mới/tu sửa công trình (%)</t>
  </si>
  <si>
    <t>Voluntary Contribution Recorded</t>
  </si>
  <si>
    <t>Tỷ lệ người trả lời cho biết đóng góp của họ được ghi chép vào sổ sách của xã/phường (%)</t>
  </si>
  <si>
    <t>Participated in Decision-making to Start a Project</t>
  </si>
  <si>
    <t>Tỷ lệ người trả lời cho biết đã tham gia vào việc quyết định xây mới/tu sửa công trình công cộng ở xã/phường (%)</t>
  </si>
  <si>
    <t>Provided Input to Project Design</t>
  </si>
  <si>
    <t>Tỷ lệ người trả lời cho biết có tham gia đóng góp ý kiến trong quá trình thiết kế để xây mới/tu sửa công trình (%)</t>
  </si>
  <si>
    <t>Dimension 2: Transparency of Local Decision-making</t>
  </si>
  <si>
    <t>Chỉ số nội dung 2: Công khai, minh bạch trong hoạch định chính sách</t>
  </si>
  <si>
    <t>Access to Information</t>
  </si>
  <si>
    <t>2.1: Tiếp cận thông tin*</t>
  </si>
  <si>
    <t>Searched for Information about State Policy and Legislation</t>
  </si>
  <si>
    <t>Tỷ lệ người trả lời cho biết đã tìm kiếm thông tin về chính sách, pháp luật từ chính quyền địa phương (%)</t>
  </si>
  <si>
    <t>Received Information Needed about State Policy and Legislation</t>
  </si>
  <si>
    <t>Tỷ lệ người trả lời cho biết đã nhận được thông tin chính sách, pháp luật từ chính quyền địa phương (%)</t>
  </si>
  <si>
    <t>Information Received Useful</t>
  </si>
  <si>
    <t>Tỷ lệ người trả lời cho biết thông tin chính sách, pháp luật nhận được là hữu ích (%)</t>
  </si>
  <si>
    <t>Information Received Reliable</t>
  </si>
  <si>
    <t>Tỷ lệ người trả lời cho biết thông tin về chính sách, pháp luật từ cơ quan chính quyền là đáng tin cậy (%)</t>
  </si>
  <si>
    <t>Did Not Pay a Bribe for the Information</t>
  </si>
  <si>
    <t>Tỷ lệ người trả lời cho biết KHÔNG phải trả chi phí không chính thức mới lấy được thông tin từ chính quyền địa phương (%)</t>
  </si>
  <si>
    <t>Reasonable Waiting Time for Information</t>
  </si>
  <si>
    <t>Tỷ lệ người trả lời cho biết KHÔNG phải chờ đợi quá lâu mới lấy được thông tin từ chính quyền địa phương (%)</t>
  </si>
  <si>
    <t>Poverty List Transparency</t>
  </si>
  <si>
    <t>2.2: Công khai danh sách hộ nghèo</t>
  </si>
  <si>
    <t>Poverty List Published in Last 12 Months</t>
  </si>
  <si>
    <t>Tỷ lệ người trả lời cho biết danh sách hộ nghèo được công bố công khai trong 12 tháng qua (%)</t>
  </si>
  <si>
    <t>Type 1 Errors on Poverty List</t>
  </si>
  <si>
    <t>Có những hộ thực tế rất nghèo nhưng không được đưa vào danh sách hộ nghèo (% người trả lời cho là đúng) (%)</t>
  </si>
  <si>
    <t>Type 2 Errors on Poverty List</t>
  </si>
  <si>
    <t>Có những hộ thực tế không nghèo nhưng lại được đưa vào danh sách hộ nghèo (% người trả lời cho là đúng) (%)</t>
  </si>
  <si>
    <t>Communal Budget Transparency</t>
  </si>
  <si>
    <t>2.3: Công khai thu, chi ngân sách cấp xã/phường</t>
  </si>
  <si>
    <t>Communal Budget is Made Available</t>
  </si>
  <si>
    <t>Thu chi ngân sách của xã/phường được công bố công khai (%)</t>
  </si>
  <si>
    <t>Respondent Read Communal Budget Information</t>
  </si>
  <si>
    <t>Tỷ lệ người trả lời cho biết đã từng đọc bảng kê thu chi ngân sách (%)</t>
  </si>
  <si>
    <t>Believe in Accuracy of Budget Information</t>
  </si>
  <si>
    <t>Tỷ lệ người trả lời cho biết họ tin vào tính chính xác của thông tin về thu chi ngân sách đã công bố (%)</t>
  </si>
  <si>
    <t>Transparent Land-Use Plan/Price Frames</t>
  </si>
  <si>
    <t>2.4: Quy hoạch, kế hoạch sử dụng đất; giá bồi thường thu hồi đất</t>
  </si>
  <si>
    <t>Aware of Local Land Plans</t>
  </si>
  <si>
    <t>Tỷ lệ người trả lời được biết về quy hoạch, kế hoạch sử dụng đất hiện thời của địa phương (%)</t>
  </si>
  <si>
    <t>Comment on Local Land Plans</t>
  </si>
  <si>
    <t>Tỷ lệ người trả lời cho biết họ có dịp góp ý kiến cho quy hoạch, kế hoạch sử dụng đất của địa phương (%)</t>
  </si>
  <si>
    <t>Land Plan Acknowdledges Your Concerns</t>
  </si>
  <si>
    <t>Tỷ lệ người trả lời cho biết chính quyền địa phương đã tiếp thu ý kiến đóng góp của người dân cho quy hoạch, kế hoạch sử dụng đất (%)</t>
  </si>
  <si>
    <t>Impact of Land Plan on Your Families</t>
  </si>
  <si>
    <t>Ảnh hưởng của kế hoạch/quy hoạch sử dụng đất tới hộ gia đình (1=Không có ảnh hưởng gì, 2=Bất lợi; 3=Có lợi)</t>
  </si>
  <si>
    <t>1-3 điểm</t>
  </si>
  <si>
    <t>Did not Lose Land as a Result of New Land Plan</t>
  </si>
  <si>
    <t>Tỷ lệ người trả lời cho biết hộ gia đình không bị thu hồi đất theo quy hoạch, kế hoạch sử dụng đất gần đây (%)</t>
  </si>
  <si>
    <t>Compensation Close to Market Value</t>
  </si>
  <si>
    <t>Tỷ lệ người trả lời cho biết hộ gia đình bị thu hồi đất được đền bù với giá xấp xỉ giá thị trường (%)</t>
  </si>
  <si>
    <t>Informed of Alternative Land Usage</t>
  </si>
  <si>
    <t>Tỷ lệ người trả lời cho biết khi bị thu hồi đất, gia đình được thông báo cụ thể về mục đích sử dụng đất mới (%)</t>
  </si>
  <si>
    <t>Land was Used for Its Original Purpose</t>
  </si>
  <si>
    <t>Tỷ lệ người trả lời cho biết đất bị thu hồi hiện đang được sử dụng đúng với mục đích quy hoạch ban đầu (%)</t>
  </si>
  <si>
    <t>Know Where to Go to Get Land Price Information</t>
  </si>
  <si>
    <t>Tỷ lệ người trả lời biết nơi cung cấp thông tin bảng giá đất được chính thức ban hành ở địa phương (%)</t>
  </si>
  <si>
    <t>Dimension 3: Vertical Accountability</t>
  </si>
  <si>
    <t>Chỉ số nội dung 3: Trách nhiệm giải trình với người dân</t>
  </si>
  <si>
    <t>Interactions With Local Authorities</t>
  </si>
  <si>
    <t>3.1: Mức độ và hiệu quả trong tiếp xúc với chính quyền</t>
  </si>
  <si>
    <t>0.33-3.33 điểm</t>
  </si>
  <si>
    <t>Contacted Village Head</t>
  </si>
  <si>
    <t>Tỷ lệ người trả lời cho biết họ đã liên hệ với trưởng thôn/tổ trưởng TDP để giải quyết khúc mắc (%)</t>
  </si>
  <si>
    <t>Contact with Village Successful</t>
  </si>
  <si>
    <t>Tỷ lệ người trả lời cho biết cuộc gặp với trưởng thôn/tổ trưởng TDP để giải quyết khúc mắc có kết quả tốt (%)</t>
  </si>
  <si>
    <t>Contacted Commune People's Committee</t>
  </si>
  <si>
    <t>Tỷ lệ người trả lời cho biết họ đã liên hệ cán bộ UBND xã/phường để giải quyết khúc mắc (%)</t>
  </si>
  <si>
    <t>Contact with Commune People's Committee Successful</t>
  </si>
  <si>
    <t>Tỷ lệ người trả lời cho biết cuộc gặp với cán bộ UBND xã/phường để giải quyết khúc mắc có kết quả tốt (%)</t>
  </si>
  <si>
    <t>Contacted Mass Organization</t>
  </si>
  <si>
    <t>Tỷ lệ người trả lời cho biết họ đã liên hệ cán bộ đoàn thể để giải quyết khúc mắc (%)</t>
  </si>
  <si>
    <t>Contact with Mass Organization Successful</t>
  </si>
  <si>
    <t>Tỷ lệ người trả lời cho biết cuộc gặp với cán bộ đoàn thể để giải quyết khúc mắc có kết quả tốt (%)</t>
  </si>
  <si>
    <t>Contacted People's Council</t>
  </si>
  <si>
    <t>Tỷ lệ người trả lời cho biết họ đã liên hệ cán bộ HĐND xã/phường để giải quyết khúc mắc (%)</t>
  </si>
  <si>
    <t>Contact with Peope's Council Sucessful</t>
  </si>
  <si>
    <t>Tỷ lệ người trả lời cho biết cuộc gặp với cán bộ HĐND xã/phường để giải quyết khúc mắc có kết quả tốt (%)</t>
  </si>
  <si>
    <t>Governments Responsive to Citizen Appeals</t>
  </si>
  <si>
    <t>3.2: Giải đáp khiếu nại, tố cáo, khúc mắc của người dân*</t>
  </si>
  <si>
    <t>Actions Taken by Citizens</t>
  </si>
  <si>
    <t>Tỷ lệ người trả lời cho biết họ đã gửi khuyến nghị, tố giác, tố cáo, khiếu nại tới chính quyền địa phương (%)</t>
  </si>
  <si>
    <t>Successful Actions of Citizens</t>
  </si>
  <si>
    <t>Tỷ lệ người trả lời đã gửi khuyến nghị, tố giác, tố cáo, khiếu nại cho biết đã được chính quyền phúc đáp thỏa đáng (%)</t>
  </si>
  <si>
    <t>Access to Justice Services</t>
  </si>
  <si>
    <t>3.3: Tiếp cận dịch vụ tư pháp*</t>
  </si>
  <si>
    <t>Trust in Courts and Judicial Agencies</t>
  </si>
  <si>
    <t>Tỷ lệ người trả lời tin vào tòa án và các cơ quan tư pháp địa phương (%)</t>
  </si>
  <si>
    <t>Use of Local Courts when in Civil Disputes</t>
  </si>
  <si>
    <t>Tỷ lệ người trả lời cho biết sẽ sử dụng tòa án địa phương khi có tranh chấp dân sự (%)</t>
  </si>
  <si>
    <t>Use of Non-courts when in Civil Disputes</t>
  </si>
  <si>
    <t>Tỷ lệ người trả lời cho biết sẽ sử dụng các biện pháp phi tòa án khi có tranh chấp dân sự (%)</t>
  </si>
  <si>
    <t>Dimension 4: Control of Corruption in the Public Sector</t>
  </si>
  <si>
    <t>Chỉ số nội dung 4: Kiểm soát tham nhũng trong khu vực công</t>
  </si>
  <si>
    <t>Limits on Corruption in Local Governments</t>
  </si>
  <si>
    <t>4.1: Kiểm soát tham nhũng trong chính quyền địa phương</t>
  </si>
  <si>
    <t>No Diverting of Public Funds</t>
  </si>
  <si>
    <t>Tỷ lệ người trả lời cho biết cán bộ chính quyền KHÔNG dùng tiền công quỹ vào mục đích riêng (%)</t>
  </si>
  <si>
    <t>No Bribes for Land Titles</t>
  </si>
  <si>
    <t>Tỷ lệ người trả lời cho biết người dân KHÔNG phải chi thêm tiền để được nhận giấy chứng nhận quyền sử dụng đất (%)</t>
  </si>
  <si>
    <t>No Kickbacks on Construction Permits</t>
  </si>
  <si>
    <t>Tỷ lệ người trả lời cho biết người dân KHÔNG phải chi thêm tiền khi làm thủ tục hành chính ở Ủy ban Nhân dân cấp xã (%)</t>
  </si>
  <si>
    <t>Bribes to Get Certification are NOT Common</t>
  </si>
  <si>
    <t>Tỷ lệ người trả lời cho biết người dân KHÔNG phải chi thêm tiền cho cán bộ khi làm chứng thực, xác nhận (%)</t>
  </si>
  <si>
    <t>Bribes for Personal Administrative Procedures Done NOT Common</t>
  </si>
  <si>
    <t>Limits on Corruption in Service Delivery</t>
  </si>
  <si>
    <t>4.2: Kiểm soát tham nhũng trong cung ứng dịch vụ công</t>
  </si>
  <si>
    <t>No Bribes at Public Hospitals</t>
  </si>
  <si>
    <t>Tỷ lệ người trả lời cho biết người dân KHÔNG phải chi thêm tiền để nhận được giấy phép xây dựng (%)</t>
  </si>
  <si>
    <t>No Bribes for Teachers' Favoritism</t>
  </si>
  <si>
    <t>Equity in State Employment</t>
  </si>
  <si>
    <t>4.3: Công bằng trong tuyển dụng vào khu vực công</t>
  </si>
  <si>
    <t>No Bribes for State Employment</t>
  </si>
  <si>
    <t>Tỷ lệ người trả lời cho biết KHÔNG phải đưa tiền ‘lót tay’ để xin được việc làm trong cơ quan nhà nước (%)</t>
  </si>
  <si>
    <t>Total No Relationship Needed for State Employment</t>
  </si>
  <si>
    <t>Mối quan hệ cá nhân với người có chức quyền là không quan trọng khi xin vào làm 1 trong số 5 vị trí được hỏi (0=rất quan trọng; 5=không quan trọng chút nào)</t>
  </si>
  <si>
    <t>0-5 điểm</t>
  </si>
  <si>
    <t>Willingness to Fight Corruption</t>
  </si>
  <si>
    <t>4.4: Quyết tâm chống tham nhũng của chính quyền địa phương*</t>
  </si>
  <si>
    <t>Corruption Had No Effect on Respondent</t>
  </si>
  <si>
    <t>Tỷ lệ người dân cho biết KHÔNG bị vòi vĩnh đòi hối lộ trong 12 tháng vừa qua (%)</t>
  </si>
  <si>
    <t>Provincial Governments Serious about Combatting Corruption</t>
  </si>
  <si>
    <t>Tỷ lệ người dân cho biết chính quyền tỉnh/thành phố đã xử lý nghiêm túc vụ việc tham nhũng ở địa phương (%)</t>
  </si>
  <si>
    <t>Denunciation Price '000s VND (Imputed)</t>
  </si>
  <si>
    <t>Mức tiền đòi hối lộ người dân bắt đầu tố cáo (đơn vị 1000 VNĐ)</t>
  </si>
  <si>
    <t>0-150,000VND</t>
  </si>
  <si>
    <t>Victim Denunciated Bribe Request</t>
  </si>
  <si>
    <t>Người bị vòi vĩnh đã tố cáo hành vi đòi hối lộ (%)</t>
  </si>
  <si>
    <t>Land Bribe Frequency (among those that did apply for land titles)</t>
  </si>
  <si>
    <t>Tỷ lệ người làm thủ tục sổ đỏ đã phải 'chung chi' (%)</t>
  </si>
  <si>
    <t>Hospital Bribe Frequency (for those that did go to or had family members go to district hospitals)</t>
  </si>
  <si>
    <t>Tỷ lệ người dân (có người thân hoặc bản thân) đi điều trị ở bệnh viện tuyến huyện/quận đã phải 'chung chi' (%)</t>
  </si>
  <si>
    <t>Dimension 5: Public Administrative Procedures</t>
  </si>
  <si>
    <t>Chỉ số nội dung 5: Thủ tục hành chính công</t>
  </si>
  <si>
    <t>Certification Procedures</t>
  </si>
  <si>
    <t>5.1: Dịch vụ chứng thực, xác nhận của chính quyền</t>
  </si>
  <si>
    <t>Applied for government certification (%)</t>
  </si>
  <si>
    <t>Tỉ lệ người dân đã làm thủ tục lấy chứng thực, xác nhận của chính quyền (%)</t>
  </si>
  <si>
    <t>Total quality of government certification procedures (0-4 points)</t>
  </si>
  <si>
    <t xml:space="preserve">Tổng chất lượng dịch vụ chứng thực, xác nhận của chính quyền (4 tiêu chí) </t>
  </si>
  <si>
    <t>0-4 điểm</t>
  </si>
  <si>
    <t>Satisfaction with government certification procedures (1-5 points)</t>
  </si>
  <si>
    <t>Mức độ hài lòng với dịch vụ nhận được (5 điểm)</t>
  </si>
  <si>
    <t>1-5 điểm</t>
  </si>
  <si>
    <t>Construction Permits</t>
  </si>
  <si>
    <t>5.2: Thủ tục xin cấp phép xây dựng</t>
  </si>
  <si>
    <t>Built house (%)</t>
  </si>
  <si>
    <t>Tỉ lệ người dân cho biết hộ gia đình đã xây mới/nâng cấp nhà xưởng, nhà ở (%)</t>
  </si>
  <si>
    <t>Applied for construction permit (%)</t>
  </si>
  <si>
    <t>Tỉ lệ hộ gia đình đã làm thủ tục xin cấp giấy phép xây dựng (%)</t>
  </si>
  <si>
    <t>Did not use many windows for consturction permit (%)</t>
  </si>
  <si>
    <t>Tỷ lệ người đi làm thủ tục cho biết không phải đi qua nhiều ‘cửa’ để làm thủ tục xin cấp phép xây dựng (%)</t>
  </si>
  <si>
    <t>Received construction permit (%)</t>
  </si>
  <si>
    <t>Tỷ lệ người đi làm thủ tục cho biếtđã nhận được giấy phép xây dựng (%)</t>
  </si>
  <si>
    <t>Total quality of construction procedures (0-4 points)</t>
  </si>
  <si>
    <t>Tổng chất lượng dịch vụ hành chính về giấy phép xây dựng (4 tiêu chí)</t>
  </si>
  <si>
    <t>Satisfaction with construction permit procedures (1-5 points)</t>
  </si>
  <si>
    <t>Land Tittle Procedures</t>
  </si>
  <si>
    <t>5.3: Thủ tục liên quan đến giấy chứng nhận quyền sử dụng đất</t>
  </si>
  <si>
    <t>Took part in land title procedures (%)</t>
  </si>
  <si>
    <t>Tỉ lệ người dân cho biết hộ gia đình đã xin cấp giấy chứng nhận quyền sử dụng đất (%)</t>
  </si>
  <si>
    <t>Did not use many windows for land title (%)</t>
  </si>
  <si>
    <t>Tỷ lệ người đi làm thủ tục cho biết không phải đi qua nhiều ‘cửa’ để làm xong các thủ tục liên quan đến đến giấy CNQSD đất (%)</t>
  </si>
  <si>
    <t>Received land title (%)</t>
  </si>
  <si>
    <t>Tỷ lệ người đi làm thủ tục cho biết đã nhận được kết quả liên quan đến giấy CNQSD đất (%)</t>
  </si>
  <si>
    <t>Total quality of land title procedures (0-4 points)</t>
  </si>
  <si>
    <t>Tổng chất lượng dịch vụ hành chính về thủ tục liên quan đến giấy CNQSD đất (4 tiêu chí)</t>
  </si>
  <si>
    <t>Satisfaction with land title procedures (1-5 points)</t>
  </si>
  <si>
    <t>Personal Procedures</t>
  </si>
  <si>
    <t>5.4: Dịch vụ hành chính cấp xã/phường</t>
  </si>
  <si>
    <t>Took part in personal administrative procedures</t>
  </si>
  <si>
    <t>Tỉ lệ người dân cho biết hộ gia đình/bản thân đã làm thủ tục hành chính ở UBND xã/phường/thị trấn (%)</t>
  </si>
  <si>
    <t>Did not use many windows for personal procedures at commune level</t>
  </si>
  <si>
    <t>Tỷ lệ người đi làm thủ tục cho biết không phải đi qua nhiều ‘cửa’ để làm xong thủ tục (%)</t>
  </si>
  <si>
    <t>Total quality of personal procedures processed at commune level</t>
  </si>
  <si>
    <t>Tổng chất lượng dịch vụ hành chính của UBND xã/phường (4 tiêu chí)</t>
  </si>
  <si>
    <t>Satisfaction with personal procedures done at commune level</t>
  </si>
  <si>
    <t>Dimension 6: Public Service Delivery</t>
  </si>
  <si>
    <t>Chỉ số nội dung 6: Cung ứng dịch vụ công</t>
  </si>
  <si>
    <t>Public Healthcare</t>
  </si>
  <si>
    <t>6.1: Y tế công lập</t>
  </si>
  <si>
    <t>Share with health insurance</t>
  </si>
  <si>
    <t>Tỷ lệ người được hỏi có bảo hiểm y tế (%)</t>
  </si>
  <si>
    <t>Quality of health insurance (5 pt scale)</t>
  </si>
  <si>
    <t>Tác dụng của thẻ bảo hiểm y tế (1=Không có tác dụng, 4=Có tác dụng rất tốt)</t>
  </si>
  <si>
    <t>Quality of free medical care for kids (5 pt scale)</t>
  </si>
  <si>
    <t>Dịch vụ khám chữa bệnh miễn phí cho trẻ dưới 6 tuổi (1=Rất kém; 5=Rất tốt)</t>
  </si>
  <si>
    <t>Poor houselholds are subsidized</t>
  </si>
  <si>
    <t>Tỷ lệ người được hỏi cho biết người nghèo được hỗ trợ để mua bảo hiểm y tế (%)</t>
  </si>
  <si>
    <t>Checks for children are free</t>
  </si>
  <si>
    <t>Tỷ lệ người được hỏi cho biết trẻ em dưới 6 tuổi được miễn phí khám chữa bệnh (%)</t>
  </si>
  <si>
    <t>Total hospital quality</t>
  </si>
  <si>
    <t>Tổng chất lượng bệnh viện tuyến huyện/quận (10 tiêu chí)</t>
  </si>
  <si>
    <t>Primary Education</t>
  </si>
  <si>
    <t>6.2: Giáo dục tiểu học công lập</t>
  </si>
  <si>
    <t>Kilometer walk to school</t>
  </si>
  <si>
    <t>Quãng đường đi bộ tới trường (KM – theo giá trị trung vị)</t>
  </si>
  <si>
    <t>Tối thiểu - Tối đa</t>
  </si>
  <si>
    <t>Minutes to School</t>
  </si>
  <si>
    <t>Quãng thời gian tới trường (PHÚT – theo giá trị trung vị)</t>
  </si>
  <si>
    <t>Rating of primary school (5 pt scale)</t>
  </si>
  <si>
    <t>Nhận xét về chất lượng dạy học của trường tiểu học công lập (1=Rất kém; 5=Rất tốt)</t>
  </si>
  <si>
    <t>Total school quality</t>
  </si>
  <si>
    <t>Tổng chất lượng trường tiểu học tại địa bàn xã/phường (8 tiêu chí)</t>
  </si>
  <si>
    <t>0-8 điểm</t>
  </si>
  <si>
    <t>Basic Infrastructure</t>
  </si>
  <si>
    <t>6.3: Cơ sở hạ tầng căn bản</t>
  </si>
  <si>
    <t>Houses with electricity</t>
  </si>
  <si>
    <t>Tỷ lệ người được hỏi cho biết hộ gia đình đã dùng điện lưới (%)</t>
  </si>
  <si>
    <t>No power cut over the past 12 months</t>
  </si>
  <si>
    <t>Tỷ lệ người được hỏi cho biết hộ gia đình không bị cắt/cúp điện trong 12 tháng qua (%)*</t>
  </si>
  <si>
    <t>Quality of road</t>
  </si>
  <si>
    <t>Loại đường giao thông gần hộ gia đình nhất (1=Đường đất; 4=Đường trải nhựa)</t>
  </si>
  <si>
    <t>1-4 điểm</t>
  </si>
  <si>
    <t>Frequency of garbage pick-up</t>
  </si>
  <si>
    <t>Mức độ thường xuyên của dịch vụ thu gom rác thải của chính quyền địa phương (0=Không có; 4=Hàng ngày)</t>
  </si>
  <si>
    <t>Share drinking tapwater</t>
  </si>
  <si>
    <t>Tỷ lệ người được hỏi cho biết hộ gia đình mình dùng nước máy là nguồn nước ăn uống chính (%) (5=Trạm cấp nước tập trung; 6=nước máy về tận nhà)</t>
  </si>
  <si>
    <t>Share drinking unclean water</t>
  </si>
  <si>
    <t>Tỷ lệ người được hỏi cho biết hộ gia đình mình dùng nước chưa hợp vệ sinh (%) (1=Nước mưa; 2=Nước sông/hồ/suối)</t>
  </si>
  <si>
    <t>Law and Order</t>
  </si>
  <si>
    <t>6.4: An ninh, trật tự khu dân cư</t>
  </si>
  <si>
    <t>How safe is your locality</t>
  </si>
  <si>
    <t>Mức độ an toàn, trật tự ở địa bàn đang sinh sống (1=Rất không an toàn; 3=Rất an toàn)</t>
  </si>
  <si>
    <t>Change in safety over time</t>
  </si>
  <si>
    <t>Tỷ lệ người được hỏi cho biết có thay đổi về mức độ an ninh theo hướng tốt lên sau 3 năm (%)</t>
  </si>
  <si>
    <t>Crime rate in locality</t>
  </si>
  <si>
    <t>Tỷ lệ người được hỏi cho biết là nạn nhân của một trong 4 loại tội phạm về an ninh, trật tự (%)</t>
  </si>
  <si>
    <t>Feeling safe walking in the day time</t>
  </si>
  <si>
    <t>Cảm thấy an toàn khi đi bộ một mình vào ban ngày (3=rất an toàn)*</t>
  </si>
  <si>
    <t>Feeling safe walking in the night time</t>
  </si>
  <si>
    <t>Cảm thấy an toàn khi đi bộ một mình vào ban đêm (3=rất an toàn)*</t>
  </si>
  <si>
    <t>Dimension 7: Environmental Governance</t>
  </si>
  <si>
    <t>Chỉ số nội dung 7: Quản trị môi trường</t>
  </si>
  <si>
    <t>Environmental Protection</t>
  </si>
  <si>
    <t>7.1: Nghiêm túc trong bảo vệ môi trường</t>
  </si>
  <si>
    <t>Firms in Locality Not Giving Bribes to Avoid Environmental Responsibility</t>
  </si>
  <si>
    <t>Tỷ lệ người trả lời cho biết doanh nghiệp tại địa phương KHÔNG đưa hối lội để trốn tránh nghĩa vụ bảo vệ môi trường (%)</t>
  </si>
  <si>
    <t>Environmental Protection Being Given Priority over Economic Development</t>
  </si>
  <si>
    <t>Tỉ lệ người trả lời cho biết bảo vệ môi trường cần được ưu tiên hơn phát triển kinh tế bằng mọi giá (%)</t>
  </si>
  <si>
    <t>Citizens Report Environmental Problems if One Exists (%)</t>
  </si>
  <si>
    <t>Tỉ lệ người trả lời cho biết họ đã báo cáo và yêu cầu xử lý sự cố/vấn đề môi trường ở địa phương (%)</t>
  </si>
  <si>
    <t>Provincial Government Responds Immediatly to Environmental Concern</t>
  </si>
  <si>
    <t>Cơ quan chức năng của chính quyền địa phương đã giải quyết sự cố/vấn đề môi trường được thông báo (%)</t>
  </si>
  <si>
    <t>Quality of Air</t>
  </si>
  <si>
    <t>7.2: Chất lượng không khí</t>
  </si>
  <si>
    <t>Not Having to Wear Masks to Avoid Polluted Air</t>
  </si>
  <si>
    <t>Tỷ lệ người trả lời cho biết không phải đeo khẩu trang để tránh ô nhiễm không khí khi đi lại ở địa bàn nơi cư trú (%)</t>
  </si>
  <si>
    <t>Rating of Air Quality as Good</t>
  </si>
  <si>
    <t>Tỷ lệ người trả lời đánh giá chất lượng không khí nơi cư trú đủ tốt (%)</t>
  </si>
  <si>
    <t>Better Air Quality than 3 Years ago</t>
  </si>
  <si>
    <t>Tỷ lệ người trả lời cho rằng chất lượng không khí ở địa phương tốt hơn 3 năm trước (%)</t>
  </si>
  <si>
    <t>Quality of Water</t>
  </si>
  <si>
    <t>7.3: Chất lượng nước</t>
  </si>
  <si>
    <t>Water from Nearby Waterways Good Enough to Drink</t>
  </si>
  <si>
    <t>Nước từ sông/kênh/rạch/suối gần nhà đủ sạch để uống (%)</t>
  </si>
  <si>
    <t>Water from Nearby Waterways Good Enough to Wash Clothes</t>
  </si>
  <si>
    <t>Nước từ sông/kênh/rạch/suối gần nhà đủ sạch để giặt giũ (%)</t>
  </si>
  <si>
    <t>Water from Nearby Waterways Good Enough to Swim</t>
  </si>
  <si>
    <t>Nước từ sông/kênh/rạch/suối gần nhà đủ sạch để bơi lội (%)</t>
  </si>
  <si>
    <t>Dimension 8: E-Governance</t>
  </si>
  <si>
    <t>Chỉ số nội dung 8: Quản trị điện tử</t>
  </si>
  <si>
    <t>Access to E-Government Portals</t>
  </si>
  <si>
    <t>8.1: Sử dụng cổng thông tin điện tử của chính quyền địa phương</t>
  </si>
  <si>
    <t>Access to Adequate Information about Certification Procedures Online</t>
  </si>
  <si>
    <t>Tỷ lệ người trả lời cho biết đã lấy đủ thông tin chỉ dẫn và biểu mẫu cần thực hiện từ cổng thông tin điện tử địa phương khi làm chứng thực, xác nhận (%)</t>
  </si>
  <si>
    <t>Access to Adequate Information about Construction Permit Procedures Online</t>
  </si>
  <si>
    <t>Tỷ lệ người trả lời cho biết đã lấy đủ thông tin chỉ dẫn và biểu mẫu cần thực hiện từ cổng thông tin điện tử địa phương khi làm thủ tục cấp phép xây dựng (%)</t>
  </si>
  <si>
    <t>Access to Adequate Information about Land Use Rights Certification Procedures On</t>
  </si>
  <si>
    <t>Tỷ lệ người trả lời cho biết đã lấy đủ thông tin chỉ dẫn và biểu mẫu cần thực hiện từ cổng thông tin điện tử địa phương khi làm thủ tục cấp giấy chứng nhận quyền sử dụng đất (%)</t>
  </si>
  <si>
    <t>Access to the Internet</t>
  </si>
  <si>
    <t>8.2: Tiếp cận và sử dụng Internet tại địa phương</t>
  </si>
  <si>
    <t>Proportion of Respondents that Get Access to Information from the Internet</t>
  </si>
  <si>
    <t>Tỷ lệ người trả lời tiếp cận tin tức trong nước qua Internet (%)</t>
  </si>
  <si>
    <t>Proportion of Respondents that Get Access to the Internet at Home</t>
  </si>
  <si>
    <t>Tỷ lệ người trả lời cho biết có kết nối Internet tại nhà (%)</t>
  </si>
  <si>
    <t>E-Reponsiveness of Provincial Authorities*</t>
  </si>
  <si>
    <t>8.3: Phúc đáp của chính quyền qua cổng thông tin điện tử*</t>
  </si>
  <si>
    <t>Proportion of Respondents Who Used Local Government E-Service Portal</t>
  </si>
  <si>
    <t>Tỉ lệ người trả lời cho biết đã sử dụng cổng dịch vụ công trực tuyến ở địa phương khi làm thủ tục hành chính do cấp xã/phường thực hiện (%)</t>
  </si>
  <si>
    <t>Proportion of Respondents that Knows Provincial Website and Thinks It is User-Friendly</t>
  </si>
  <si>
    <t>Tỉ lệ người trả lời cho biết cổng thông tin điện tử của tỉnh, thành phố dễ sử dụng cho tra cứu thông tin (%)</t>
  </si>
  <si>
    <t>Proportion of Respondents Aware that Province Posted Draft Regulation for Comments</t>
  </si>
  <si>
    <t>Tỉ lệ người trả lời cho biết chính quyền địa phương có đăng tải dự thảo chính sách, pháp luật lên cổng thông tin điện tử để lấy ý kiến nhân dân (%)</t>
  </si>
  <si>
    <t>* New indicators from 2020</t>
  </si>
  <si>
    <t>* Các chỉ tiêu mới từ năm 2020</t>
  </si>
  <si>
    <t xml:space="preserve">Note: Provinces without data in indicators mean that the number of respondents were below 15 persons </t>
  </si>
  <si>
    <t xml:space="preserve">Ghi chú: Các tỉnh có ô dữ liệu trống là do mẫu trả lời ở những câu hỏi đó không đủ n=&gt; 15 để tính toán. </t>
  </si>
  <si>
    <t>Hiểu biết về chính sách hiện hành (%)</t>
  </si>
  <si>
    <t>Hiểu biết về vị trí lãnh đạo (%)</t>
  </si>
  <si>
    <t>2.1: Tiếp cận thông tin</t>
  </si>
  <si>
    <t>3.3: Tiếp cận dịch vụ tư pháp</t>
  </si>
  <si>
    <t>3.2: Giải đáp khiếu nại, tố cáo, khúc mắc của người dân</t>
  </si>
  <si>
    <t>4.4: Quyết tâm chống tham nhũng của chính quyền địa phương</t>
  </si>
  <si>
    <t>Tỷ lệ người trả lời cho biết người dân KHÔNG phải chi thêm tiền để được quan tâm hơn khi đi khám chữa bệnh (%)</t>
  </si>
  <si>
    <t>Tỷ lệ người trả lời cho biết phụ huynh học sinh tiểu học KHÔNG phải chi thêm tiền để con em được quan tâm hơn (%)</t>
  </si>
  <si>
    <t>Tỷ lệ người đi làm thủ tục cho biếtkhông phải đi qua nhiều ‘cửa’ để làm xong thủ tục (%)</t>
  </si>
  <si>
    <t>6.2: Giáo dục tiểu học công lập*</t>
  </si>
  <si>
    <t>Tổng chất lượng trường tiểu học tại địa bàn xã/phường (8 tiêu chí)*</t>
  </si>
  <si>
    <t>6.3: Cơ sở hạ tầng căn bản*</t>
  </si>
  <si>
    <t>6.4: An ninh, trật tự khu dân cư*</t>
  </si>
  <si>
    <t>8.3: Phúc đáp của chính quyền qua cổng thông tin điện tử</t>
  </si>
  <si>
    <t>Tỷ lệ người trả lời đã gửi câu hỏi tới chính quyền địa phương thông qua mục “Hỏi-Đáp Trực Tuyến” trên cổng thông tin điện tử (%)</t>
  </si>
  <si>
    <t xml:space="preserve">Tỷ lệ người trả lời đã nhận được phúc đáp của chính quyền địa phương sau khi gửi câu hỏi qua mục "Hỏi-Đáp trực tuyến" (%) </t>
  </si>
  <si>
    <t>Copyright @CECODES, VFF-CRT, RTA and UNDP (2021). WWW.PAPI.ORG.VN</t>
  </si>
  <si>
    <t>Bản quyền @CECODES, VFF-CRT, RTA and UNDP (2021). WWW.PAPI.ORG.VN</t>
  </si>
  <si>
    <t>* Các chỉ tiêu mới từ năm 2018</t>
  </si>
  <si>
    <t>Bản quyền @CECODES, VFF-CRT, RTA and UNDP (2020). WWW.PAPI.ORG.VN</t>
  </si>
  <si>
    <t>* New indicators from 2018</t>
  </si>
  <si>
    <t>Copyright @CECODES, VFF-CRT, RTA and UNDP (2020). WWW.PAPI.ORG.VN</t>
  </si>
  <si>
    <t>E-Reponsiveness of Provincial Authorities</t>
  </si>
  <si>
    <t>Access to E-Government Portals*</t>
  </si>
  <si>
    <t>* Changed in 2021</t>
  </si>
  <si>
    <t>* Những nội dung có thay đổi năm 2021</t>
  </si>
  <si>
    <t>Bản quyền @CECODES, VFF-CRT, RTA and UNDP (2022). WWW.PAPI.ORG.VN</t>
  </si>
  <si>
    <t>Copyright @CECODES, VFF-CRT, RTA and UNDP (2022). WWW.PAPI.ORG.VN</t>
  </si>
  <si>
    <t>Thang điểm/Scale</t>
  </si>
  <si>
    <t>10-80 điểm/points</t>
  </si>
  <si>
    <t>1-10 điểm/points</t>
  </si>
  <si>
    <t>0.25-2.5 điểm/points</t>
  </si>
  <si>
    <t>0.33-3.33 điểm/points</t>
  </si>
  <si>
    <t>Chỉ số nội dung 5: Thủ tục hành chính công*</t>
  </si>
  <si>
    <t>8.1: Sử dụng cổng thông tin điện tử của chính quyền địa phương*</t>
  </si>
  <si>
    <t>Tham gia vào các tổ chức chính trị, chính trị-xã hội, đoàn thể (%)</t>
  </si>
  <si>
    <t>Tham gia vào các tổ chức xã hội, hội, nhóm, câu lạc bộ tự lập (%)</t>
  </si>
  <si>
    <t>tinh2</t>
  </si>
  <si>
    <t>Province’s name</t>
  </si>
  <si>
    <t>Ha Noi</t>
  </si>
  <si>
    <t>Ha Giang</t>
  </si>
  <si>
    <t>Cao Bang</t>
  </si>
  <si>
    <t>Bac Kan</t>
  </si>
  <si>
    <t>Tuyen Quang</t>
  </si>
  <si>
    <t>Lao Cai</t>
  </si>
  <si>
    <t>Dien Bien</t>
  </si>
  <si>
    <t>Lai Chau</t>
  </si>
  <si>
    <t>Son La</t>
  </si>
  <si>
    <t>Yen Bai</t>
  </si>
  <si>
    <t>Hoa Binh</t>
  </si>
  <si>
    <t>Thai Nguyen</t>
  </si>
  <si>
    <t>Lang Son</t>
  </si>
  <si>
    <t>Quang Ninh</t>
  </si>
  <si>
    <t>Bac Giang</t>
  </si>
  <si>
    <t>Phu Tho</t>
  </si>
  <si>
    <t>Vinh Phuc</t>
  </si>
  <si>
    <t>Bac Ninh</t>
  </si>
  <si>
    <t>Hai Duong</t>
  </si>
  <si>
    <t>Hai Phong</t>
  </si>
  <si>
    <t>Hung Yen</t>
  </si>
  <si>
    <t>Thai Binh</t>
  </si>
  <si>
    <t>Ha Nam</t>
  </si>
  <si>
    <t>Nam Dinh</t>
  </si>
  <si>
    <t>Ninh Binh</t>
  </si>
  <si>
    <t>Thanh Hoa</t>
  </si>
  <si>
    <t>Nghe An</t>
  </si>
  <si>
    <t>Ha Tinh</t>
  </si>
  <si>
    <t>Quang Binh</t>
  </si>
  <si>
    <t>Quang Tri</t>
  </si>
  <si>
    <t>TT-Hue</t>
  </si>
  <si>
    <t>Da Nang</t>
  </si>
  <si>
    <t>Quang Nam</t>
  </si>
  <si>
    <t>Quang Ngai</t>
  </si>
  <si>
    <t>Binh Dinh</t>
  </si>
  <si>
    <t>Phu Yen</t>
  </si>
  <si>
    <t>Khanh Hoa</t>
  </si>
  <si>
    <t>Ninh Thuan</t>
  </si>
  <si>
    <t>Binh Thuan</t>
  </si>
  <si>
    <t>Dak Lak</t>
  </si>
  <si>
    <t>Dak Nong</t>
  </si>
  <si>
    <t>Lam Dong</t>
  </si>
  <si>
    <t>Binh Phuoc</t>
  </si>
  <si>
    <t>Tay Ninh</t>
  </si>
  <si>
    <t>Binh Duong</t>
  </si>
  <si>
    <t>Dong Nai</t>
  </si>
  <si>
    <t>BRVT</t>
  </si>
  <si>
    <t>HCMC</t>
  </si>
  <si>
    <t>Tien Giang</t>
  </si>
  <si>
    <t>Ben Tre</t>
  </si>
  <si>
    <t>Tra Vinh</t>
  </si>
  <si>
    <t>Vinh Long</t>
  </si>
  <si>
    <t>Dong Thap</t>
  </si>
  <si>
    <t>Kien Giang</t>
  </si>
  <si>
    <t>Can Tho</t>
  </si>
  <si>
    <t>Hau Giang</t>
  </si>
  <si>
    <t>Soc Trang</t>
  </si>
  <si>
    <t>Bac Lieu</t>
  </si>
  <si>
    <t>Ca Mau</t>
  </si>
  <si>
    <t>Variance (Dimension 1)</t>
  </si>
  <si>
    <t>Observations (Dimension 1)</t>
  </si>
  <si>
    <t>(mean) a001</t>
  </si>
  <si>
    <t>(mean) a002</t>
  </si>
  <si>
    <t>(mean) a007a</t>
  </si>
  <si>
    <t>Variance (Dimension 2)</t>
  </si>
  <si>
    <t>Observations (Dimension 2)</t>
  </si>
  <si>
    <t>Variance (Dimension 3)</t>
  </si>
  <si>
    <t>Observations (Dimension 3)</t>
  </si>
  <si>
    <t>Contact with Commune Successful</t>
  </si>
  <si>
    <t>Variance (Dimension 4)</t>
  </si>
  <si>
    <t>Observations (Dimension 4)</t>
  </si>
  <si>
    <t>Victim Did not Denunciate Bribe Request</t>
  </si>
  <si>
    <t>Land Bribe Frequency</t>
  </si>
  <si>
    <t>Hospital Bribe Frequency</t>
  </si>
  <si>
    <t>Variance (Dimension 5)</t>
  </si>
  <si>
    <t>Observations (Dimension 5)</t>
  </si>
  <si>
    <t>Applied for certificate (%)</t>
  </si>
  <si>
    <t>Total quality of certification procedures</t>
  </si>
  <si>
    <t>Took part in land title procedures</t>
  </si>
  <si>
    <t>Did not use many windows for land title</t>
  </si>
  <si>
    <t>Received land title</t>
  </si>
  <si>
    <t>Total quality of land title procedures</t>
  </si>
  <si>
    <t>Satisfaction with certification procedures</t>
  </si>
  <si>
    <t>Satisfaction with land title procedures</t>
  </si>
  <si>
    <t>Variance (Dimension 6)</t>
  </si>
  <si>
    <t>Observations (Dimension 6)</t>
  </si>
  <si>
    <t>Variance (Dimension 7)</t>
  </si>
  <si>
    <t>Observations (Dimension 7)</t>
  </si>
  <si>
    <t>Variance (Dimension 8)</t>
  </si>
  <si>
    <t>Observations (Dimension 8)</t>
  </si>
  <si>
    <t>Proportion of Respondents that Knows Provincial Website and Thinks It is User-Fr</t>
  </si>
  <si>
    <t>Proportion of Respondents Aware that Province Posted Draft Regulation for Commen</t>
  </si>
  <si>
    <t>Proportion with Civic Knowledge</t>
  </si>
  <si>
    <t>respondents/người trả lời</t>
  </si>
  <si>
    <t>Observations</t>
  </si>
  <si>
    <t>Số quan sát</t>
  </si>
  <si>
    <t>Copyright @CECODES, VFF-CRT, RTA and UNDP (2023). WWW.PAPI.ORG.VN</t>
  </si>
  <si>
    <t>Bản quyền @CECODES, VFF-CRT, RTA and UNDP (2023). WWW.PAPI.ORG.VN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</si>
</sst>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
  </numFmts>
  <fonts count="16" x14ac:knownFonts="1">
    <font>
      <sz val="10"/>
      <name val="Arial"/>
      <family val="2"/>
    </font>
    <font>
      <sz val="10"/>
      <name val="Arial"/>
      <family val="2"/>
    </font>
    <font>
      <b/>
      <sz val="10"/>
      <name val="Calibri"/>
      <family val="2"/>
      <scheme val="minor"/>
    </font>
    <font>
      <b/>
      <sz val="10"/>
      <color rgb="FFFF0000"/>
      <name val="Calibri"/>
      <family val="2"/>
      <scheme val="minor"/>
    </font>
    <font>
      <b/>
      <sz val="10"/>
      <color rgb="FF000000"/>
      <name val="Calibri"/>
      <family val="2"/>
      <scheme val="minor"/>
    </font>
    <font>
      <sz val="10"/>
      <name val="Calibri"/>
      <family val="2"/>
      <scheme val="minor"/>
    </font>
    <font>
      <sz val="10"/>
      <color rgb="FFFF0000"/>
      <name val="Calibri"/>
      <family val="2"/>
      <scheme val="minor"/>
    </font>
    <font>
      <b/>
      <i/>
      <sz val="10"/>
      <name val="Calibri"/>
      <family val="2"/>
      <scheme val="minor"/>
    </font>
    <font>
      <b/>
      <i/>
      <sz val="10"/>
      <color rgb="FFFF0000"/>
      <name val="Calibri"/>
      <family val="2"/>
      <scheme val="minor"/>
    </font>
    <font>
      <i/>
      <sz val="10"/>
      <name val="Calibri"/>
      <family val="2"/>
      <scheme val="minor"/>
    </font>
    <font>
      <sz val="10"/>
      <name val="Calibri"/>
      <family val="2"/>
    </font>
    <font>
      <b/>
      <sz val="10"/>
      <name val="Arial"/>
      <family val="2"/>
    </font>
    <font>
      <b/>
      <i/>
      <sz val="10"/>
      <name val="Calibri"/>
      <family val="2"/>
    </font>
    <font>
      <b/>
      <sz val="10"/>
      <name val="Calibri"/>
      <family val="2"/>
    </font>
    <font>
      <b/>
      <sz val="10"/>
      <color theme="3"/>
      <name val="Calibri"/>
      <family val="2"/>
      <scheme val="minor"/>
    </font>
    <font>
      <b/>
      <sz val="10"/>
      <color theme="3"/>
      <name val="Arial"/>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vertical="top"/>
    </xf>
    <xf numFmtId="0" fontId="2" fillId="2" borderId="0" xfId="0" applyFont="1" applyFill="1"/>
    <xf numFmtId="0" fontId="3" fillId="2" borderId="0" xfId="0" applyFont="1" applyFill="1" applyAlignment="1">
      <alignment horizontal="center"/>
    </xf>
    <xf numFmtId="2" fontId="5" fillId="2" borderId="0" xfId="0" applyNumberFormat="1" applyFont="1" applyFill="1"/>
    <xf numFmtId="0" fontId="5" fillId="2" borderId="0" xfId="0" applyFont="1" applyFill="1"/>
    <xf numFmtId="0" fontId="5" fillId="0" borderId="0" xfId="0" applyFont="1"/>
    <xf numFmtId="0" fontId="6" fillId="0" borderId="0" xfId="0" applyFont="1" applyAlignment="1">
      <alignment horizontal="center"/>
    </xf>
    <xf numFmtId="2" fontId="5" fillId="0" borderId="0" xfId="0" applyNumberFormat="1" applyFont="1"/>
    <xf numFmtId="0" fontId="2" fillId="3" borderId="0" xfId="0" applyFont="1" applyFill="1"/>
    <xf numFmtId="0" fontId="3" fillId="3" borderId="0" xfId="0" applyFont="1" applyFill="1" applyAlignment="1">
      <alignment horizontal="center"/>
    </xf>
    <xf numFmtId="2" fontId="2" fillId="3" borderId="0" xfId="0" applyNumberFormat="1" applyFont="1" applyFill="1"/>
    <xf numFmtId="0" fontId="2" fillId="4" borderId="0" xfId="0" applyFont="1" applyFill="1"/>
    <xf numFmtId="2" fontId="2" fillId="4" borderId="0" xfId="0" applyNumberFormat="1" applyFont="1" applyFill="1"/>
    <xf numFmtId="2" fontId="3" fillId="4" borderId="0" xfId="0" applyNumberFormat="1" applyFont="1" applyFill="1" applyAlignment="1">
      <alignment horizontal="center"/>
    </xf>
    <xf numFmtId="0" fontId="7" fillId="5" borderId="0" xfId="0" applyFont="1" applyFill="1"/>
    <xf numFmtId="0" fontId="7" fillId="5" borderId="0" xfId="0" applyFont="1" applyFill="1" applyAlignment="1">
      <alignment horizontal="left" wrapText="1"/>
    </xf>
    <xf numFmtId="0" fontId="8" fillId="5" borderId="0" xfId="0" applyFont="1" applyFill="1" applyAlignment="1">
      <alignment horizontal="center" wrapText="1"/>
    </xf>
    <xf numFmtId="2" fontId="7" fillId="5" borderId="0" xfId="0" applyNumberFormat="1" applyFont="1" applyFill="1"/>
    <xf numFmtId="0" fontId="5" fillId="0" borderId="0" xfId="0" applyFont="1" applyAlignment="1">
      <alignment horizontal="left" wrapText="1"/>
    </xf>
    <xf numFmtId="0" fontId="6" fillId="0" borderId="0" xfId="0" applyFont="1" applyAlignment="1">
      <alignment horizontal="center" wrapText="1"/>
    </xf>
    <xf numFmtId="10" fontId="5" fillId="0" borderId="0" xfId="2" applyNumberFormat="1" applyFont="1"/>
    <xf numFmtId="0" fontId="9" fillId="5" borderId="0" xfId="0" applyFont="1" applyFill="1"/>
    <xf numFmtId="0" fontId="6" fillId="0" borderId="0" xfId="0" applyFont="1"/>
    <xf numFmtId="2" fontId="6" fillId="0" borderId="0" xfId="0" applyNumberFormat="1" applyFont="1"/>
    <xf numFmtId="10" fontId="5" fillId="0" borderId="0" xfId="2" applyNumberFormat="1" applyFont="1" applyFill="1"/>
    <xf numFmtId="164" fontId="5" fillId="0" borderId="0" xfId="1" applyNumberFormat="1" applyFont="1" applyFill="1"/>
    <xf numFmtId="0" fontId="6" fillId="2" borderId="0" xfId="0" applyFont="1" applyFill="1" applyAlignment="1">
      <alignment horizontal="left" wrapText="1"/>
    </xf>
    <xf numFmtId="0" fontId="6" fillId="2" borderId="0" xfId="0" applyFont="1" applyFill="1" applyAlignment="1">
      <alignment horizontal="center" wrapText="1"/>
    </xf>
    <xf numFmtId="10" fontId="5" fillId="2" borderId="0" xfId="2" applyNumberFormat="1" applyFont="1" applyFill="1"/>
    <xf numFmtId="0" fontId="5" fillId="4" borderId="0" xfId="0" applyFont="1" applyFill="1"/>
    <xf numFmtId="2" fontId="7" fillId="5" borderId="0" xfId="0" applyNumberFormat="1" applyFont="1" applyFill="1" applyAlignment="1">
      <alignment horizontal="right" wrapText="1"/>
    </xf>
    <xf numFmtId="10" fontId="0" fillId="0" borderId="0" xfId="2" applyNumberFormat="1" applyFont="1"/>
    <xf numFmtId="0" fontId="5" fillId="0" borderId="1" xfId="0" applyFont="1" applyBorder="1" applyAlignment="1">
      <alignment horizontal="left" wrapText="1"/>
    </xf>
    <xf numFmtId="0" fontId="6" fillId="0" borderId="1" xfId="0" applyFont="1" applyBorder="1" applyAlignment="1">
      <alignment horizontal="center" wrapText="1"/>
    </xf>
    <xf numFmtId="0" fontId="7" fillId="5" borderId="1" xfId="0" applyFont="1" applyFill="1" applyBorder="1" applyAlignment="1">
      <alignment horizontal="left" wrapText="1"/>
    </xf>
    <xf numFmtId="0" fontId="8" fillId="5" borderId="1" xfId="0" applyFont="1" applyFill="1" applyBorder="1" applyAlignment="1">
      <alignment horizontal="center" wrapText="1"/>
    </xf>
    <xf numFmtId="0" fontId="5" fillId="0" borderId="2" xfId="0" applyFont="1" applyBorder="1" applyAlignment="1">
      <alignment horizontal="left" wrapText="1"/>
    </xf>
    <xf numFmtId="0" fontId="6" fillId="0" borderId="2" xfId="0" applyFont="1" applyBorder="1" applyAlignment="1">
      <alignment horizontal="center" wrapText="1"/>
    </xf>
    <xf numFmtId="0" fontId="7" fillId="5" borderId="3" xfId="0" applyFont="1" applyFill="1" applyBorder="1" applyAlignment="1">
      <alignment horizontal="left" wrapText="1"/>
    </xf>
    <xf numFmtId="0" fontId="8" fillId="5" borderId="3" xfId="0" applyFont="1" applyFill="1" applyBorder="1" applyAlignment="1">
      <alignment horizontal="center" wrapText="1"/>
    </xf>
    <xf numFmtId="43" fontId="2" fillId="2" borderId="0" xfId="1" applyFont="1" applyFill="1" applyBorder="1"/>
    <xf numFmtId="43" fontId="5" fillId="0" borderId="0" xfId="1" applyFont="1" applyBorder="1"/>
    <xf numFmtId="0" fontId="2" fillId="6" borderId="0" xfId="0" applyFont="1" applyFill="1"/>
    <xf numFmtId="0" fontId="3" fillId="6" borderId="0" xfId="0" applyFont="1" applyFill="1" applyAlignment="1">
      <alignment horizontal="center"/>
    </xf>
    <xf numFmtId="43" fontId="2" fillId="6" borderId="0" xfId="1" applyFont="1" applyFill="1" applyBorder="1"/>
    <xf numFmtId="0" fontId="2" fillId="7" borderId="0" xfId="0" applyFont="1" applyFill="1"/>
    <xf numFmtId="0" fontId="3" fillId="7" borderId="0" xfId="0" applyFont="1" applyFill="1" applyAlignment="1">
      <alignment horizontal="center"/>
    </xf>
    <xf numFmtId="43" fontId="2" fillId="7" borderId="0" xfId="1" applyFont="1" applyFill="1" applyBorder="1"/>
    <xf numFmtId="10" fontId="5" fillId="0" borderId="0" xfId="2" applyNumberFormat="1" applyFont="1" applyBorder="1"/>
    <xf numFmtId="43" fontId="7" fillId="5" borderId="0" xfId="1" applyFont="1" applyFill="1" applyBorder="1"/>
    <xf numFmtId="10" fontId="6" fillId="2" borderId="0" xfId="2" applyNumberFormat="1" applyFont="1" applyFill="1" applyBorder="1"/>
    <xf numFmtId="43" fontId="5" fillId="5" borderId="0" xfId="1" applyFont="1" applyFill="1" applyBorder="1"/>
    <xf numFmtId="10" fontId="5" fillId="0" borderId="0" xfId="2" applyNumberFormat="1" applyFont="1" applyFill="1" applyBorder="1"/>
    <xf numFmtId="0" fontId="5" fillId="0" borderId="4" xfId="0" applyFont="1" applyBorder="1"/>
    <xf numFmtId="0" fontId="6" fillId="0" borderId="4" xfId="0" applyFont="1" applyBorder="1" applyAlignment="1">
      <alignment horizontal="center" wrapText="1"/>
    </xf>
    <xf numFmtId="10" fontId="5" fillId="0" borderId="4" xfId="2" applyNumberFormat="1" applyFont="1" applyBorder="1"/>
    <xf numFmtId="10" fontId="5" fillId="2" borderId="4" xfId="2" applyNumberFormat="1" applyFont="1" applyFill="1" applyBorder="1"/>
    <xf numFmtId="0" fontId="6" fillId="0" borderId="5" xfId="0" applyFont="1" applyBorder="1" applyAlignment="1">
      <alignment horizontal="center" wrapText="1"/>
    </xf>
    <xf numFmtId="10" fontId="5" fillId="0" borderId="4" xfId="2" applyNumberFormat="1" applyFont="1" applyFill="1" applyBorder="1"/>
    <xf numFmtId="2" fontId="5" fillId="0" borderId="0" xfId="2" applyNumberFormat="1" applyFont="1" applyBorder="1"/>
    <xf numFmtId="0" fontId="5" fillId="0" borderId="4" xfId="0" applyFont="1" applyBorder="1" applyAlignment="1">
      <alignment vertical="top"/>
    </xf>
    <xf numFmtId="10" fontId="5" fillId="0" borderId="4" xfId="2" applyNumberFormat="1" applyFont="1" applyFill="1" applyBorder="1" applyAlignment="1">
      <alignment vertical="top"/>
    </xf>
    <xf numFmtId="0" fontId="2" fillId="0" borderId="0" xfId="0" applyFont="1" applyAlignment="1">
      <alignment vertical="top"/>
    </xf>
    <xf numFmtId="0" fontId="2" fillId="2" borderId="0" xfId="0" applyFont="1" applyFill="1" applyAlignment="1">
      <alignment vertical="top"/>
    </xf>
    <xf numFmtId="2" fontId="2" fillId="2" borderId="0" xfId="0" applyNumberFormat="1" applyFont="1" applyFill="1" applyAlignment="1">
      <alignment vertical="top"/>
    </xf>
    <xf numFmtId="165" fontId="2" fillId="8" borderId="0" xfId="0" applyNumberFormat="1" applyFont="1" applyFill="1" applyAlignment="1">
      <alignment vertical="top"/>
    </xf>
    <xf numFmtId="0" fontId="5" fillId="2" borderId="0" xfId="0" applyFont="1" applyFill="1" applyAlignment="1">
      <alignment vertical="top"/>
    </xf>
    <xf numFmtId="0" fontId="5" fillId="0" borderId="0" xfId="0" applyFont="1" applyAlignment="1">
      <alignment vertical="top"/>
    </xf>
    <xf numFmtId="2" fontId="5" fillId="0" borderId="0" xfId="0" applyNumberFormat="1" applyFont="1" applyAlignment="1">
      <alignment vertical="top"/>
    </xf>
    <xf numFmtId="2" fontId="5" fillId="8" borderId="0" xfId="0" applyNumberFormat="1" applyFont="1" applyFill="1" applyAlignment="1">
      <alignment vertical="top"/>
    </xf>
    <xf numFmtId="0" fontId="2" fillId="3" borderId="0" xfId="0" applyFont="1" applyFill="1" applyAlignment="1">
      <alignment vertical="top"/>
    </xf>
    <xf numFmtId="2" fontId="2" fillId="3" borderId="0" xfId="0" applyNumberFormat="1" applyFont="1" applyFill="1" applyAlignment="1">
      <alignment vertical="top"/>
    </xf>
    <xf numFmtId="0" fontId="2" fillId="4" borderId="0" xfId="0" applyFont="1" applyFill="1" applyAlignment="1">
      <alignment vertical="top"/>
    </xf>
    <xf numFmtId="2" fontId="2" fillId="4" borderId="0" xfId="0" applyNumberFormat="1" applyFont="1" applyFill="1" applyAlignment="1">
      <alignment vertical="top"/>
    </xf>
    <xf numFmtId="0" fontId="7" fillId="5" borderId="0" xfId="0" applyFont="1" applyFill="1" applyAlignment="1">
      <alignment vertical="top"/>
    </xf>
    <xf numFmtId="2" fontId="7" fillId="5" borderId="0" xfId="0" applyNumberFormat="1" applyFont="1" applyFill="1" applyAlignment="1">
      <alignment vertical="top"/>
    </xf>
    <xf numFmtId="10" fontId="5" fillId="0" borderId="0" xfId="2" applyNumberFormat="1" applyFont="1" applyBorder="1" applyAlignment="1">
      <alignment vertical="top"/>
    </xf>
    <xf numFmtId="0" fontId="9" fillId="5" borderId="0" xfId="0" applyFont="1" applyFill="1" applyAlignment="1">
      <alignment vertical="top"/>
    </xf>
    <xf numFmtId="10" fontId="5" fillId="0" borderId="0" xfId="2" applyNumberFormat="1" applyFont="1" applyFill="1" applyBorder="1" applyAlignment="1">
      <alignment vertical="top"/>
    </xf>
    <xf numFmtId="164" fontId="5" fillId="0" borderId="0" xfId="1" applyNumberFormat="1" applyFont="1" applyFill="1" applyBorder="1" applyAlignment="1">
      <alignment vertical="top"/>
    </xf>
    <xf numFmtId="0" fontId="5" fillId="4" borderId="0" xfId="0" applyFont="1" applyFill="1" applyAlignment="1">
      <alignment vertical="top"/>
    </xf>
    <xf numFmtId="2" fontId="5" fillId="0" borderId="0" xfId="2" applyNumberFormat="1" applyFont="1" applyFill="1" applyBorder="1" applyAlignment="1">
      <alignment vertical="top"/>
    </xf>
    <xf numFmtId="0" fontId="5" fillId="8" borderId="0" xfId="0" applyFont="1" applyFill="1" applyAlignment="1">
      <alignment vertical="top"/>
    </xf>
    <xf numFmtId="10" fontId="5" fillId="8" borderId="0" xfId="2" applyNumberFormat="1" applyFont="1" applyFill="1" applyBorder="1" applyAlignment="1">
      <alignment vertical="top"/>
    </xf>
    <xf numFmtId="0" fontId="3" fillId="0" borderId="0" xfId="0" applyFont="1" applyAlignment="1">
      <alignment horizontal="center" vertical="top"/>
    </xf>
    <xf numFmtId="0" fontId="3" fillId="2" borderId="0" xfId="0" applyFont="1" applyFill="1" applyAlignment="1">
      <alignment horizontal="center" vertical="top"/>
    </xf>
    <xf numFmtId="0" fontId="6" fillId="0" borderId="0" xfId="0" applyFont="1" applyAlignment="1">
      <alignment horizontal="center" vertical="top"/>
    </xf>
    <xf numFmtId="0" fontId="3" fillId="3" borderId="0" xfId="0" applyFont="1" applyFill="1" applyAlignment="1">
      <alignment horizontal="center" vertical="top"/>
    </xf>
    <xf numFmtId="2" fontId="3" fillId="4" borderId="0" xfId="0" applyNumberFormat="1" applyFont="1" applyFill="1" applyAlignment="1">
      <alignment horizontal="center" vertical="top"/>
    </xf>
    <xf numFmtId="0" fontId="8" fillId="5" borderId="0" xfId="0" applyFont="1" applyFill="1" applyAlignment="1">
      <alignment horizontal="center" vertical="top"/>
    </xf>
    <xf numFmtId="0" fontId="6" fillId="8" borderId="0" xfId="0" applyFont="1" applyFill="1" applyAlignment="1">
      <alignment horizontal="center" vertical="top"/>
    </xf>
    <xf numFmtId="0" fontId="6" fillId="0" borderId="4" xfId="0" applyFont="1" applyBorder="1" applyAlignment="1">
      <alignment horizontal="center" vertical="top"/>
    </xf>
    <xf numFmtId="0" fontId="5" fillId="2" borderId="0" xfId="0" applyFont="1" applyFill="1" applyAlignment="1">
      <alignment horizontal="center" vertical="top"/>
    </xf>
    <xf numFmtId="0" fontId="5" fillId="0" borderId="0" xfId="0" applyFont="1" applyAlignment="1">
      <alignment horizontal="center" vertical="top"/>
    </xf>
    <xf numFmtId="0" fontId="2" fillId="8" borderId="0" xfId="0" applyFont="1" applyFill="1" applyAlignment="1">
      <alignment vertical="top"/>
    </xf>
    <xf numFmtId="0" fontId="4" fillId="8" borderId="0" xfId="0" applyFont="1" applyFill="1" applyAlignment="1">
      <alignment vertical="top"/>
    </xf>
    <xf numFmtId="2" fontId="2" fillId="8" borderId="0" xfId="0" applyNumberFormat="1" applyFont="1" applyFill="1" applyAlignment="1">
      <alignment vertical="top"/>
    </xf>
    <xf numFmtId="2" fontId="7" fillId="8" borderId="0" xfId="0" applyNumberFormat="1" applyFont="1" applyFill="1" applyAlignment="1">
      <alignment vertical="top"/>
    </xf>
    <xf numFmtId="164" fontId="5" fillId="8" borderId="0" xfId="1" applyNumberFormat="1" applyFont="1" applyFill="1" applyBorder="1" applyAlignment="1">
      <alignment vertical="top"/>
    </xf>
    <xf numFmtId="2" fontId="5" fillId="8" borderId="0" xfId="2" applyNumberFormat="1" applyFont="1" applyFill="1" applyBorder="1" applyAlignment="1">
      <alignment vertical="top"/>
    </xf>
    <xf numFmtId="10" fontId="5" fillId="8" borderId="4" xfId="2" applyNumberFormat="1" applyFont="1" applyFill="1" applyBorder="1" applyAlignment="1">
      <alignment vertical="top"/>
    </xf>
    <xf numFmtId="0" fontId="0" fillId="9" borderId="0" xfId="0" applyFill="1"/>
    <xf numFmtId="1" fontId="0" fillId="9" borderId="0" xfId="0" applyNumberFormat="1" applyFill="1"/>
    <xf numFmtId="1" fontId="0" fillId="2" borderId="0" xfId="0" applyNumberFormat="1" applyFill="1"/>
    <xf numFmtId="0" fontId="0" fillId="2" borderId="0" xfId="0" applyFill="1"/>
    <xf numFmtId="2" fontId="0" fillId="0" borderId="0" xfId="0" applyNumberFormat="1"/>
    <xf numFmtId="2" fontId="0" fillId="2" borderId="0" xfId="0" applyNumberFormat="1" applyFill="1"/>
    <xf numFmtId="2" fontId="0" fillId="9" borderId="0" xfId="0" applyNumberFormat="1" applyFill="1"/>
    <xf numFmtId="1" fontId="0" fillId="0" borderId="0" xfId="0" applyNumberFormat="1"/>
    <xf numFmtId="0" fontId="5" fillId="5" borderId="0" xfId="0" applyFont="1" applyFill="1" applyAlignment="1">
      <alignment vertical="top"/>
    </xf>
    <xf numFmtId="0" fontId="11" fillId="9" borderId="0" xfId="0" applyFont="1" applyFill="1"/>
    <xf numFmtId="2" fontId="11" fillId="9" borderId="0" xfId="0" applyNumberFormat="1" applyFont="1" applyFill="1"/>
    <xf numFmtId="2" fontId="11" fillId="2" borderId="0" xfId="0" applyNumberFormat="1" applyFont="1" applyFill="1"/>
    <xf numFmtId="0" fontId="11" fillId="0" borderId="0" xfId="0" applyFont="1"/>
    <xf numFmtId="0" fontId="2" fillId="0" borderId="0" xfId="0" applyFont="1" applyAlignment="1">
      <alignment horizontal="center" vertical="top"/>
    </xf>
    <xf numFmtId="0" fontId="4" fillId="0" borderId="0" xfId="0" applyFont="1" applyAlignment="1">
      <alignment horizontal="center" vertical="top"/>
    </xf>
    <xf numFmtId="0" fontId="4" fillId="8" borderId="0" xfId="0" applyFont="1" applyFill="1" applyAlignment="1">
      <alignment horizontal="center" vertical="top"/>
    </xf>
    <xf numFmtId="0" fontId="2" fillId="8" borderId="0" xfId="0" applyFont="1" applyFill="1" applyAlignment="1">
      <alignment horizontal="center" vertical="top"/>
    </xf>
    <xf numFmtId="0" fontId="2" fillId="0" borderId="0" xfId="0" applyFont="1" applyFill="1" applyAlignment="1">
      <alignment horizontal="center" vertical="top"/>
    </xf>
    <xf numFmtId="2" fontId="2" fillId="2" borderId="0" xfId="0" applyNumberFormat="1" applyFont="1" applyFill="1" applyAlignment="1">
      <alignment horizontal="center" vertical="top"/>
    </xf>
    <xf numFmtId="165" fontId="2" fillId="8" borderId="0" xfId="0" applyNumberFormat="1" applyFont="1" applyFill="1" applyAlignment="1">
      <alignment horizontal="center" vertical="top"/>
    </xf>
    <xf numFmtId="2" fontId="5" fillId="0" borderId="0" xfId="0" applyNumberFormat="1" applyFont="1" applyAlignment="1">
      <alignment horizontal="center" vertical="top"/>
    </xf>
    <xf numFmtId="2" fontId="5" fillId="8" borderId="0" xfId="0" applyNumberFormat="1" applyFont="1" applyFill="1" applyAlignment="1">
      <alignment horizontal="center" vertical="top"/>
    </xf>
    <xf numFmtId="2" fontId="13" fillId="3" borderId="0" xfId="0" applyNumberFormat="1" applyFont="1" applyFill="1" applyAlignment="1">
      <alignment horizontal="center"/>
    </xf>
    <xf numFmtId="2" fontId="2" fillId="3" borderId="0" xfId="0" applyNumberFormat="1" applyFont="1" applyFill="1" applyAlignment="1">
      <alignment horizontal="center"/>
    </xf>
    <xf numFmtId="2" fontId="13" fillId="8" borderId="0" xfId="0" applyNumberFormat="1" applyFont="1" applyFill="1" applyAlignment="1">
      <alignment horizontal="center"/>
    </xf>
    <xf numFmtId="2" fontId="2" fillId="4" borderId="0" xfId="0" applyNumberFormat="1" applyFont="1" applyFill="1" applyAlignment="1">
      <alignment horizontal="center" vertical="top"/>
    </xf>
    <xf numFmtId="2" fontId="2" fillId="8" borderId="0" xfId="0" applyNumberFormat="1" applyFont="1" applyFill="1" applyAlignment="1">
      <alignment horizontal="center" vertical="top"/>
    </xf>
    <xf numFmtId="2" fontId="7" fillId="5" borderId="0" xfId="0" applyNumberFormat="1" applyFont="1" applyFill="1" applyAlignment="1">
      <alignment horizontal="center" vertical="top"/>
    </xf>
    <xf numFmtId="2" fontId="7" fillId="8" borderId="0" xfId="0" applyNumberFormat="1" applyFont="1" applyFill="1" applyAlignment="1">
      <alignment horizontal="center" vertical="top"/>
    </xf>
    <xf numFmtId="10" fontId="5" fillId="0" borderId="0" xfId="2" applyNumberFormat="1" applyFont="1" applyAlignment="1">
      <alignment horizontal="center" vertical="top"/>
    </xf>
    <xf numFmtId="10" fontId="10" fillId="0" borderId="0" xfId="2" applyNumberFormat="1" applyFont="1" applyAlignment="1">
      <alignment horizontal="center"/>
    </xf>
    <xf numFmtId="10" fontId="5" fillId="8" borderId="0" xfId="2" applyNumberFormat="1" applyFont="1" applyFill="1" applyAlignment="1">
      <alignment horizontal="center" vertical="top"/>
    </xf>
    <xf numFmtId="10" fontId="10" fillId="8" borderId="0" xfId="2" applyNumberFormat="1" applyFont="1" applyFill="1" applyAlignment="1">
      <alignment horizontal="center"/>
    </xf>
    <xf numFmtId="2" fontId="2" fillId="5" borderId="0" xfId="0" applyNumberFormat="1" applyFont="1" applyFill="1" applyAlignment="1">
      <alignment horizontal="center" vertical="top"/>
    </xf>
    <xf numFmtId="2" fontId="12" fillId="5" borderId="0" xfId="0" applyNumberFormat="1" applyFont="1" applyFill="1" applyAlignment="1">
      <alignment horizontal="center"/>
    </xf>
    <xf numFmtId="2" fontId="12" fillId="8" borderId="0" xfId="0" applyNumberFormat="1" applyFont="1" applyFill="1" applyAlignment="1">
      <alignment horizontal="center"/>
    </xf>
    <xf numFmtId="164" fontId="5" fillId="0" borderId="0" xfId="1" applyNumberFormat="1" applyFont="1" applyAlignment="1">
      <alignment horizontal="center" vertical="top"/>
    </xf>
    <xf numFmtId="164" fontId="5" fillId="8" borderId="0" xfId="1" applyNumberFormat="1" applyFont="1" applyFill="1" applyAlignment="1">
      <alignment horizontal="center" vertical="top"/>
    </xf>
    <xf numFmtId="2" fontId="10" fillId="0" borderId="0" xfId="0" applyNumberFormat="1" applyFont="1" applyAlignment="1">
      <alignment horizontal="center"/>
    </xf>
    <xf numFmtId="2" fontId="10" fillId="8" borderId="0" xfId="0" applyNumberFormat="1" applyFont="1" applyFill="1" applyAlignment="1">
      <alignment horizontal="center"/>
    </xf>
    <xf numFmtId="2" fontId="7" fillId="4" borderId="0" xfId="0" applyNumberFormat="1" applyFont="1" applyFill="1" applyAlignment="1">
      <alignment horizontal="center" vertical="top"/>
    </xf>
    <xf numFmtId="10" fontId="5" fillId="0" borderId="0" xfId="2" applyNumberFormat="1" applyFont="1" applyFill="1" applyAlignment="1">
      <alignment horizontal="center" vertical="top"/>
    </xf>
    <xf numFmtId="10" fontId="5" fillId="0" borderId="4" xfId="2" applyNumberFormat="1" applyFont="1" applyBorder="1" applyAlignment="1">
      <alignment horizontal="center" vertical="top"/>
    </xf>
    <xf numFmtId="10" fontId="10" fillId="0" borderId="4" xfId="2" applyNumberFormat="1" applyFont="1" applyBorder="1" applyAlignment="1">
      <alignment horizontal="center"/>
    </xf>
    <xf numFmtId="10" fontId="10" fillId="8" borderId="4" xfId="2" applyNumberFormat="1" applyFont="1" applyFill="1" applyBorder="1" applyAlignment="1">
      <alignment horizontal="center"/>
    </xf>
    <xf numFmtId="0" fontId="5" fillId="0" borderId="0" xfId="0" applyFont="1" applyFill="1" applyAlignment="1">
      <alignment horizontal="center" vertical="top"/>
    </xf>
    <xf numFmtId="0" fontId="5" fillId="8" borderId="0" xfId="0" applyFont="1" applyFill="1" applyAlignment="1">
      <alignment horizontal="center" vertical="top"/>
    </xf>
    <xf numFmtId="0" fontId="4" fillId="0" borderId="0" xfId="0" applyFont="1" applyFill="1" applyAlignment="1">
      <alignment horizontal="center" vertical="top"/>
    </xf>
    <xf numFmtId="0" fontId="14" fillId="10" borderId="0" xfId="0" applyFont="1" applyFill="1" applyAlignment="1">
      <alignment vertical="top"/>
    </xf>
    <xf numFmtId="0" fontId="14" fillId="10" borderId="0" xfId="0" applyFont="1" applyFill="1" applyAlignment="1">
      <alignment horizontal="center" vertical="top"/>
    </xf>
    <xf numFmtId="1" fontId="15" fillId="10" borderId="0" xfId="0" applyNumberFormat="1" applyFont="1" applyFill="1" applyAlignment="1">
      <alignment horizontal="center"/>
    </xf>
    <xf numFmtId="0" fontId="2" fillId="2" borderId="0" xfId="0" applyFont="1" applyFill="1" applyAlignment="1">
      <alignment horizontal="center" vertical="top"/>
    </xf>
    <xf numFmtId="0" fontId="4" fillId="2" borderId="0" xfId="0" applyFont="1" applyFill="1" applyAlignment="1">
      <alignment horizontal="center" vertical="top"/>
    </xf>
    <xf numFmtId="2" fontId="5" fillId="2" borderId="0" xfId="0" applyNumberFormat="1" applyFont="1" applyFill="1" applyAlignment="1">
      <alignment horizontal="center" vertical="top"/>
    </xf>
    <xf numFmtId="2" fontId="13" fillId="2" borderId="0" xfId="0" applyNumberFormat="1" applyFont="1" applyFill="1" applyAlignment="1">
      <alignment horizontal="center"/>
    </xf>
    <xf numFmtId="2" fontId="7" fillId="2" borderId="0" xfId="0" applyNumberFormat="1" applyFont="1" applyFill="1" applyAlignment="1">
      <alignment horizontal="center" vertical="top"/>
    </xf>
    <xf numFmtId="10" fontId="10" fillId="2" borderId="0" xfId="2" applyNumberFormat="1" applyFont="1" applyFill="1" applyAlignment="1">
      <alignment horizontal="center"/>
    </xf>
    <xf numFmtId="10" fontId="5" fillId="2" borderId="0" xfId="2" applyNumberFormat="1" applyFont="1" applyFill="1" applyAlignment="1">
      <alignment horizontal="center" vertical="top"/>
    </xf>
    <xf numFmtId="2" fontId="12" fillId="2" borderId="0" xfId="0" applyNumberFormat="1" applyFont="1" applyFill="1" applyAlignment="1">
      <alignment horizontal="center"/>
    </xf>
    <xf numFmtId="164" fontId="5" fillId="2" borderId="0" xfId="1" applyNumberFormat="1" applyFont="1" applyFill="1" applyAlignment="1">
      <alignment horizontal="center" vertical="top"/>
    </xf>
    <xf numFmtId="2" fontId="10" fillId="2" borderId="0" xfId="0" applyNumberFormat="1" applyFont="1" applyFill="1" applyAlignment="1">
      <alignment horizontal="center"/>
    </xf>
    <xf numFmtId="1" fontId="15" fillId="2" borderId="0" xfId="0" applyNumberFormat="1"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70"/>
  <sheetViews>
    <sheetView tabSelected="1" topLeftCell="AM1" workbookViewId="0">
      <selection activeCell="AQ28" sqref="AQ28"/>
    </sheetView>
  </sheetViews>
  <sheetFormatPr defaultColWidth="8.85546875" defaultRowHeight="12.75" x14ac:dyDescent="0.2"/>
  <cols>
    <col min="1" max="1" width="58" style="70" customWidth="1"/>
    <col min="2" max="2" width="108.140625" style="70" customWidth="1"/>
    <col min="3" max="3" width="19.7109375" style="96" customWidth="1"/>
    <col min="4" max="7" width="15.140625" style="96" customWidth="1"/>
    <col min="8" max="8" width="17" style="96" customWidth="1"/>
    <col min="9" max="14" width="15.140625" style="96" customWidth="1"/>
    <col min="15" max="15" width="15.85546875" style="96" customWidth="1"/>
    <col min="16" max="16" width="15.140625" style="96" customWidth="1"/>
    <col min="17" max="18" width="15.140625" style="150" customWidth="1"/>
    <col min="19" max="20" width="15.140625" style="96" customWidth="1"/>
    <col min="21" max="21" width="15.140625" style="150" customWidth="1"/>
    <col min="22" max="33" width="15.140625" style="96" customWidth="1"/>
    <col min="34" max="34" width="19.42578125" style="96" customWidth="1"/>
    <col min="35" max="42" width="15.140625" style="96" customWidth="1"/>
    <col min="43" max="43" width="15.140625" style="95" customWidth="1"/>
    <col min="44" max="51" width="15.140625" style="96" customWidth="1"/>
    <col min="52" max="52" width="20.42578125" style="96" customWidth="1"/>
    <col min="53" max="53" width="19.42578125" style="96" customWidth="1"/>
    <col min="54" max="56" width="15.140625" style="96" customWidth="1"/>
    <col min="57" max="66" width="15.140625" style="96" bestFit="1" customWidth="1"/>
    <col min="67" max="257" width="8.85546875" style="70"/>
    <col min="258" max="258" width="112.28515625" style="70" customWidth="1"/>
    <col min="259" max="259" width="19.7109375" style="70" customWidth="1"/>
    <col min="260" max="284" width="8.85546875" style="70"/>
    <col min="285" max="289" width="15.140625" style="70" bestFit="1" customWidth="1"/>
    <col min="290" max="290" width="19.42578125" style="70" bestFit="1" customWidth="1"/>
    <col min="291" max="307" width="15.140625" style="70" bestFit="1" customWidth="1"/>
    <col min="308" max="308" width="20.42578125" style="70" bestFit="1" customWidth="1"/>
    <col min="309" max="309" width="19.42578125" style="70" bestFit="1" customWidth="1"/>
    <col min="310" max="322" width="15.140625" style="70" bestFit="1" customWidth="1"/>
    <col min="323" max="513" width="8.85546875" style="70"/>
    <col min="514" max="514" width="112.28515625" style="70" customWidth="1"/>
    <col min="515" max="515" width="19.7109375" style="70" customWidth="1"/>
    <col min="516" max="540" width="8.85546875" style="70"/>
    <col min="541" max="545" width="15.140625" style="70" bestFit="1" customWidth="1"/>
    <col min="546" max="546" width="19.42578125" style="70" bestFit="1" customWidth="1"/>
    <col min="547" max="563" width="15.140625" style="70" bestFit="1" customWidth="1"/>
    <col min="564" max="564" width="20.42578125" style="70" bestFit="1" customWidth="1"/>
    <col min="565" max="565" width="19.42578125" style="70" bestFit="1" customWidth="1"/>
    <col min="566" max="578" width="15.140625" style="70" bestFit="1" customWidth="1"/>
    <col min="579" max="769" width="8.85546875" style="70"/>
    <col min="770" max="770" width="112.28515625" style="70" customWidth="1"/>
    <col min="771" max="771" width="19.7109375" style="70" customWidth="1"/>
    <col min="772" max="796" width="8.85546875" style="70"/>
    <col min="797" max="801" width="15.140625" style="70" bestFit="1" customWidth="1"/>
    <col min="802" max="802" width="19.42578125" style="70" bestFit="1" customWidth="1"/>
    <col min="803" max="819" width="15.140625" style="70" bestFit="1" customWidth="1"/>
    <col min="820" max="820" width="20.42578125" style="70" bestFit="1" customWidth="1"/>
    <col min="821" max="821" width="19.42578125" style="70" bestFit="1" customWidth="1"/>
    <col min="822" max="834" width="15.140625" style="70" bestFit="1" customWidth="1"/>
    <col min="835" max="1025" width="8.85546875" style="70"/>
    <col min="1026" max="1026" width="112.28515625" style="70" customWidth="1"/>
    <col min="1027" max="1027" width="19.7109375" style="70" customWidth="1"/>
    <col min="1028" max="1052" width="8.85546875" style="70"/>
    <col min="1053" max="1057" width="15.140625" style="70" bestFit="1" customWidth="1"/>
    <col min="1058" max="1058" width="19.42578125" style="70" bestFit="1" customWidth="1"/>
    <col min="1059" max="1075" width="15.140625" style="70" bestFit="1" customWidth="1"/>
    <col min="1076" max="1076" width="20.42578125" style="70" bestFit="1" customWidth="1"/>
    <col min="1077" max="1077" width="19.42578125" style="70" bestFit="1" customWidth="1"/>
    <col min="1078" max="1090" width="15.140625" style="70" bestFit="1" customWidth="1"/>
    <col min="1091" max="1281" width="8.85546875" style="70"/>
    <col min="1282" max="1282" width="112.28515625" style="70" customWidth="1"/>
    <col min="1283" max="1283" width="19.7109375" style="70" customWidth="1"/>
    <col min="1284" max="1308" width="8.85546875" style="70"/>
    <col min="1309" max="1313" width="15.140625" style="70" bestFit="1" customWidth="1"/>
    <col min="1314" max="1314" width="19.42578125" style="70" bestFit="1" customWidth="1"/>
    <col min="1315" max="1331" width="15.140625" style="70" bestFit="1" customWidth="1"/>
    <col min="1332" max="1332" width="20.42578125" style="70" bestFit="1" customWidth="1"/>
    <col min="1333" max="1333" width="19.42578125" style="70" bestFit="1" customWidth="1"/>
    <col min="1334" max="1346" width="15.140625" style="70" bestFit="1" customWidth="1"/>
    <col min="1347" max="1537" width="8.85546875" style="70"/>
    <col min="1538" max="1538" width="112.28515625" style="70" customWidth="1"/>
    <col min="1539" max="1539" width="19.7109375" style="70" customWidth="1"/>
    <col min="1540" max="1564" width="8.85546875" style="70"/>
    <col min="1565" max="1569" width="15.140625" style="70" bestFit="1" customWidth="1"/>
    <col min="1570" max="1570" width="19.42578125" style="70" bestFit="1" customWidth="1"/>
    <col min="1571" max="1587" width="15.140625" style="70" bestFit="1" customWidth="1"/>
    <col min="1588" max="1588" width="20.42578125" style="70" bestFit="1" customWidth="1"/>
    <col min="1589" max="1589" width="19.42578125" style="70" bestFit="1" customWidth="1"/>
    <col min="1590" max="1602" width="15.140625" style="70" bestFit="1" customWidth="1"/>
    <col min="1603" max="1793" width="8.85546875" style="70"/>
    <col min="1794" max="1794" width="112.28515625" style="70" customWidth="1"/>
    <col min="1795" max="1795" width="19.7109375" style="70" customWidth="1"/>
    <col min="1796" max="1820" width="8.85546875" style="70"/>
    <col min="1821" max="1825" width="15.140625" style="70" bestFit="1" customWidth="1"/>
    <col min="1826" max="1826" width="19.42578125" style="70" bestFit="1" customWidth="1"/>
    <col min="1827" max="1843" width="15.140625" style="70" bestFit="1" customWidth="1"/>
    <col min="1844" max="1844" width="20.42578125" style="70" bestFit="1" customWidth="1"/>
    <col min="1845" max="1845" width="19.42578125" style="70" bestFit="1" customWidth="1"/>
    <col min="1846" max="1858" width="15.140625" style="70" bestFit="1" customWidth="1"/>
    <col min="1859" max="2049" width="8.85546875" style="70"/>
    <col min="2050" max="2050" width="112.28515625" style="70" customWidth="1"/>
    <col min="2051" max="2051" width="19.7109375" style="70" customWidth="1"/>
    <col min="2052" max="2076" width="8.85546875" style="70"/>
    <col min="2077" max="2081" width="15.140625" style="70" bestFit="1" customWidth="1"/>
    <col min="2082" max="2082" width="19.42578125" style="70" bestFit="1" customWidth="1"/>
    <col min="2083" max="2099" width="15.140625" style="70" bestFit="1" customWidth="1"/>
    <col min="2100" max="2100" width="20.42578125" style="70" bestFit="1" customWidth="1"/>
    <col min="2101" max="2101" width="19.42578125" style="70" bestFit="1" customWidth="1"/>
    <col min="2102" max="2114" width="15.140625" style="70" bestFit="1" customWidth="1"/>
    <col min="2115" max="2305" width="8.85546875" style="70"/>
    <col min="2306" max="2306" width="112.28515625" style="70" customWidth="1"/>
    <col min="2307" max="2307" width="19.7109375" style="70" customWidth="1"/>
    <col min="2308" max="2332" width="8.85546875" style="70"/>
    <col min="2333" max="2337" width="15.140625" style="70" bestFit="1" customWidth="1"/>
    <col min="2338" max="2338" width="19.42578125" style="70" bestFit="1" customWidth="1"/>
    <col min="2339" max="2355" width="15.140625" style="70" bestFit="1" customWidth="1"/>
    <col min="2356" max="2356" width="20.42578125" style="70" bestFit="1" customWidth="1"/>
    <col min="2357" max="2357" width="19.42578125" style="70" bestFit="1" customWidth="1"/>
    <col min="2358" max="2370" width="15.140625" style="70" bestFit="1" customWidth="1"/>
    <col min="2371" max="2561" width="8.85546875" style="70"/>
    <col min="2562" max="2562" width="112.28515625" style="70" customWidth="1"/>
    <col min="2563" max="2563" width="19.7109375" style="70" customWidth="1"/>
    <col min="2564" max="2588" width="8.85546875" style="70"/>
    <col min="2589" max="2593" width="15.140625" style="70" bestFit="1" customWidth="1"/>
    <col min="2594" max="2594" width="19.42578125" style="70" bestFit="1" customWidth="1"/>
    <col min="2595" max="2611" width="15.140625" style="70" bestFit="1" customWidth="1"/>
    <col min="2612" max="2612" width="20.42578125" style="70" bestFit="1" customWidth="1"/>
    <col min="2613" max="2613" width="19.42578125" style="70" bestFit="1" customWidth="1"/>
    <col min="2614" max="2626" width="15.140625" style="70" bestFit="1" customWidth="1"/>
    <col min="2627" max="2817" width="8.85546875" style="70"/>
    <col min="2818" max="2818" width="112.28515625" style="70" customWidth="1"/>
    <col min="2819" max="2819" width="19.7109375" style="70" customWidth="1"/>
    <col min="2820" max="2844" width="8.85546875" style="70"/>
    <col min="2845" max="2849" width="15.140625" style="70" bestFit="1" customWidth="1"/>
    <col min="2850" max="2850" width="19.42578125" style="70" bestFit="1" customWidth="1"/>
    <col min="2851" max="2867" width="15.140625" style="70" bestFit="1" customWidth="1"/>
    <col min="2868" max="2868" width="20.42578125" style="70" bestFit="1" customWidth="1"/>
    <col min="2869" max="2869" width="19.42578125" style="70" bestFit="1" customWidth="1"/>
    <col min="2870" max="2882" width="15.140625" style="70" bestFit="1" customWidth="1"/>
    <col min="2883" max="3073" width="8.85546875" style="70"/>
    <col min="3074" max="3074" width="112.28515625" style="70" customWidth="1"/>
    <col min="3075" max="3075" width="19.7109375" style="70" customWidth="1"/>
    <col min="3076" max="3100" width="8.85546875" style="70"/>
    <col min="3101" max="3105" width="15.140625" style="70" bestFit="1" customWidth="1"/>
    <col min="3106" max="3106" width="19.42578125" style="70" bestFit="1" customWidth="1"/>
    <col min="3107" max="3123" width="15.140625" style="70" bestFit="1" customWidth="1"/>
    <col min="3124" max="3124" width="20.42578125" style="70" bestFit="1" customWidth="1"/>
    <col min="3125" max="3125" width="19.42578125" style="70" bestFit="1" customWidth="1"/>
    <col min="3126" max="3138" width="15.140625" style="70" bestFit="1" customWidth="1"/>
    <col min="3139" max="3329" width="8.85546875" style="70"/>
    <col min="3330" max="3330" width="112.28515625" style="70" customWidth="1"/>
    <col min="3331" max="3331" width="19.7109375" style="70" customWidth="1"/>
    <col min="3332" max="3356" width="8.85546875" style="70"/>
    <col min="3357" max="3361" width="15.140625" style="70" bestFit="1" customWidth="1"/>
    <col min="3362" max="3362" width="19.42578125" style="70" bestFit="1" customWidth="1"/>
    <col min="3363" max="3379" width="15.140625" style="70" bestFit="1" customWidth="1"/>
    <col min="3380" max="3380" width="20.42578125" style="70" bestFit="1" customWidth="1"/>
    <col min="3381" max="3381" width="19.42578125" style="70" bestFit="1" customWidth="1"/>
    <col min="3382" max="3394" width="15.140625" style="70" bestFit="1" customWidth="1"/>
    <col min="3395" max="3585" width="8.85546875" style="70"/>
    <col min="3586" max="3586" width="112.28515625" style="70" customWidth="1"/>
    <col min="3587" max="3587" width="19.7109375" style="70" customWidth="1"/>
    <col min="3588" max="3612" width="8.85546875" style="70"/>
    <col min="3613" max="3617" width="15.140625" style="70" bestFit="1" customWidth="1"/>
    <col min="3618" max="3618" width="19.42578125" style="70" bestFit="1" customWidth="1"/>
    <col min="3619" max="3635" width="15.140625" style="70" bestFit="1" customWidth="1"/>
    <col min="3636" max="3636" width="20.42578125" style="70" bestFit="1" customWidth="1"/>
    <col min="3637" max="3637" width="19.42578125" style="70" bestFit="1" customWidth="1"/>
    <col min="3638" max="3650" width="15.140625" style="70" bestFit="1" customWidth="1"/>
    <col min="3651" max="3841" width="8.85546875" style="70"/>
    <col min="3842" max="3842" width="112.28515625" style="70" customWidth="1"/>
    <col min="3843" max="3843" width="19.7109375" style="70" customWidth="1"/>
    <col min="3844" max="3868" width="8.85546875" style="70"/>
    <col min="3869" max="3873" width="15.140625" style="70" bestFit="1" customWidth="1"/>
    <col min="3874" max="3874" width="19.42578125" style="70" bestFit="1" customWidth="1"/>
    <col min="3875" max="3891" width="15.140625" style="70" bestFit="1" customWidth="1"/>
    <col min="3892" max="3892" width="20.42578125" style="70" bestFit="1" customWidth="1"/>
    <col min="3893" max="3893" width="19.42578125" style="70" bestFit="1" customWidth="1"/>
    <col min="3894" max="3906" width="15.140625" style="70" bestFit="1" customWidth="1"/>
    <col min="3907" max="4097" width="8.85546875" style="70"/>
    <col min="4098" max="4098" width="112.28515625" style="70" customWidth="1"/>
    <col min="4099" max="4099" width="19.7109375" style="70" customWidth="1"/>
    <col min="4100" max="4124" width="8.85546875" style="70"/>
    <col min="4125" max="4129" width="15.140625" style="70" bestFit="1" customWidth="1"/>
    <col min="4130" max="4130" width="19.42578125" style="70" bestFit="1" customWidth="1"/>
    <col min="4131" max="4147" width="15.140625" style="70" bestFit="1" customWidth="1"/>
    <col min="4148" max="4148" width="20.42578125" style="70" bestFit="1" customWidth="1"/>
    <col min="4149" max="4149" width="19.42578125" style="70" bestFit="1" customWidth="1"/>
    <col min="4150" max="4162" width="15.140625" style="70" bestFit="1" customWidth="1"/>
    <col min="4163" max="4353" width="8.85546875" style="70"/>
    <col min="4354" max="4354" width="112.28515625" style="70" customWidth="1"/>
    <col min="4355" max="4355" width="19.7109375" style="70" customWidth="1"/>
    <col min="4356" max="4380" width="8.85546875" style="70"/>
    <col min="4381" max="4385" width="15.140625" style="70" bestFit="1" customWidth="1"/>
    <col min="4386" max="4386" width="19.42578125" style="70" bestFit="1" customWidth="1"/>
    <col min="4387" max="4403" width="15.140625" style="70" bestFit="1" customWidth="1"/>
    <col min="4404" max="4404" width="20.42578125" style="70" bestFit="1" customWidth="1"/>
    <col min="4405" max="4405" width="19.42578125" style="70" bestFit="1" customWidth="1"/>
    <col min="4406" max="4418" width="15.140625" style="70" bestFit="1" customWidth="1"/>
    <col min="4419" max="4609" width="8.85546875" style="70"/>
    <col min="4610" max="4610" width="112.28515625" style="70" customWidth="1"/>
    <col min="4611" max="4611" width="19.7109375" style="70" customWidth="1"/>
    <col min="4612" max="4636" width="8.85546875" style="70"/>
    <col min="4637" max="4641" width="15.140625" style="70" bestFit="1" customWidth="1"/>
    <col min="4642" max="4642" width="19.42578125" style="70" bestFit="1" customWidth="1"/>
    <col min="4643" max="4659" width="15.140625" style="70" bestFit="1" customWidth="1"/>
    <col min="4660" max="4660" width="20.42578125" style="70" bestFit="1" customWidth="1"/>
    <col min="4661" max="4661" width="19.42578125" style="70" bestFit="1" customWidth="1"/>
    <col min="4662" max="4674" width="15.140625" style="70" bestFit="1" customWidth="1"/>
    <col min="4675" max="4865" width="8.85546875" style="70"/>
    <col min="4866" max="4866" width="112.28515625" style="70" customWidth="1"/>
    <col min="4867" max="4867" width="19.7109375" style="70" customWidth="1"/>
    <col min="4868" max="4892" width="8.85546875" style="70"/>
    <col min="4893" max="4897" width="15.140625" style="70" bestFit="1" customWidth="1"/>
    <col min="4898" max="4898" width="19.42578125" style="70" bestFit="1" customWidth="1"/>
    <col min="4899" max="4915" width="15.140625" style="70" bestFit="1" customWidth="1"/>
    <col min="4916" max="4916" width="20.42578125" style="70" bestFit="1" customWidth="1"/>
    <col min="4917" max="4917" width="19.42578125" style="70" bestFit="1" customWidth="1"/>
    <col min="4918" max="4930" width="15.140625" style="70" bestFit="1" customWidth="1"/>
    <col min="4931" max="5121" width="8.85546875" style="70"/>
    <col min="5122" max="5122" width="112.28515625" style="70" customWidth="1"/>
    <col min="5123" max="5123" width="19.7109375" style="70" customWidth="1"/>
    <col min="5124" max="5148" width="8.85546875" style="70"/>
    <col min="5149" max="5153" width="15.140625" style="70" bestFit="1" customWidth="1"/>
    <col min="5154" max="5154" width="19.42578125" style="70" bestFit="1" customWidth="1"/>
    <col min="5155" max="5171" width="15.140625" style="70" bestFit="1" customWidth="1"/>
    <col min="5172" max="5172" width="20.42578125" style="70" bestFit="1" customWidth="1"/>
    <col min="5173" max="5173" width="19.42578125" style="70" bestFit="1" customWidth="1"/>
    <col min="5174" max="5186" width="15.140625" style="70" bestFit="1" customWidth="1"/>
    <col min="5187" max="5377" width="8.85546875" style="70"/>
    <col min="5378" max="5378" width="112.28515625" style="70" customWidth="1"/>
    <col min="5379" max="5379" width="19.7109375" style="70" customWidth="1"/>
    <col min="5380" max="5404" width="8.85546875" style="70"/>
    <col min="5405" max="5409" width="15.140625" style="70" bestFit="1" customWidth="1"/>
    <col min="5410" max="5410" width="19.42578125" style="70" bestFit="1" customWidth="1"/>
    <col min="5411" max="5427" width="15.140625" style="70" bestFit="1" customWidth="1"/>
    <col min="5428" max="5428" width="20.42578125" style="70" bestFit="1" customWidth="1"/>
    <col min="5429" max="5429" width="19.42578125" style="70" bestFit="1" customWidth="1"/>
    <col min="5430" max="5442" width="15.140625" style="70" bestFit="1" customWidth="1"/>
    <col min="5443" max="5633" width="8.85546875" style="70"/>
    <col min="5634" max="5634" width="112.28515625" style="70" customWidth="1"/>
    <col min="5635" max="5635" width="19.7109375" style="70" customWidth="1"/>
    <col min="5636" max="5660" width="8.85546875" style="70"/>
    <col min="5661" max="5665" width="15.140625" style="70" bestFit="1" customWidth="1"/>
    <col min="5666" max="5666" width="19.42578125" style="70" bestFit="1" customWidth="1"/>
    <col min="5667" max="5683" width="15.140625" style="70" bestFit="1" customWidth="1"/>
    <col min="5684" max="5684" width="20.42578125" style="70" bestFit="1" customWidth="1"/>
    <col min="5685" max="5685" width="19.42578125" style="70" bestFit="1" customWidth="1"/>
    <col min="5686" max="5698" width="15.140625" style="70" bestFit="1" customWidth="1"/>
    <col min="5699" max="5889" width="8.85546875" style="70"/>
    <col min="5890" max="5890" width="112.28515625" style="70" customWidth="1"/>
    <col min="5891" max="5891" width="19.7109375" style="70" customWidth="1"/>
    <col min="5892" max="5916" width="8.85546875" style="70"/>
    <col min="5917" max="5921" width="15.140625" style="70" bestFit="1" customWidth="1"/>
    <col min="5922" max="5922" width="19.42578125" style="70" bestFit="1" customWidth="1"/>
    <col min="5923" max="5939" width="15.140625" style="70" bestFit="1" customWidth="1"/>
    <col min="5940" max="5940" width="20.42578125" style="70" bestFit="1" customWidth="1"/>
    <col min="5941" max="5941" width="19.42578125" style="70" bestFit="1" customWidth="1"/>
    <col min="5942" max="5954" width="15.140625" style="70" bestFit="1" customWidth="1"/>
    <col min="5955" max="6145" width="8.85546875" style="70"/>
    <col min="6146" max="6146" width="112.28515625" style="70" customWidth="1"/>
    <col min="6147" max="6147" width="19.7109375" style="70" customWidth="1"/>
    <col min="6148" max="6172" width="8.85546875" style="70"/>
    <col min="6173" max="6177" width="15.140625" style="70" bestFit="1" customWidth="1"/>
    <col min="6178" max="6178" width="19.42578125" style="70" bestFit="1" customWidth="1"/>
    <col min="6179" max="6195" width="15.140625" style="70" bestFit="1" customWidth="1"/>
    <col min="6196" max="6196" width="20.42578125" style="70" bestFit="1" customWidth="1"/>
    <col min="6197" max="6197" width="19.42578125" style="70" bestFit="1" customWidth="1"/>
    <col min="6198" max="6210" width="15.140625" style="70" bestFit="1" customWidth="1"/>
    <col min="6211" max="6401" width="8.85546875" style="70"/>
    <col min="6402" max="6402" width="112.28515625" style="70" customWidth="1"/>
    <col min="6403" max="6403" width="19.7109375" style="70" customWidth="1"/>
    <col min="6404" max="6428" width="8.85546875" style="70"/>
    <col min="6429" max="6433" width="15.140625" style="70" bestFit="1" customWidth="1"/>
    <col min="6434" max="6434" width="19.42578125" style="70" bestFit="1" customWidth="1"/>
    <col min="6435" max="6451" width="15.140625" style="70" bestFit="1" customWidth="1"/>
    <col min="6452" max="6452" width="20.42578125" style="70" bestFit="1" customWidth="1"/>
    <col min="6453" max="6453" width="19.42578125" style="70" bestFit="1" customWidth="1"/>
    <col min="6454" max="6466" width="15.140625" style="70" bestFit="1" customWidth="1"/>
    <col min="6467" max="6657" width="8.85546875" style="70"/>
    <col min="6658" max="6658" width="112.28515625" style="70" customWidth="1"/>
    <col min="6659" max="6659" width="19.7109375" style="70" customWidth="1"/>
    <col min="6660" max="6684" width="8.85546875" style="70"/>
    <col min="6685" max="6689" width="15.140625" style="70" bestFit="1" customWidth="1"/>
    <col min="6690" max="6690" width="19.42578125" style="70" bestFit="1" customWidth="1"/>
    <col min="6691" max="6707" width="15.140625" style="70" bestFit="1" customWidth="1"/>
    <col min="6708" max="6708" width="20.42578125" style="70" bestFit="1" customWidth="1"/>
    <col min="6709" max="6709" width="19.42578125" style="70" bestFit="1" customWidth="1"/>
    <col min="6710" max="6722" width="15.140625" style="70" bestFit="1" customWidth="1"/>
    <col min="6723" max="6913" width="8.85546875" style="70"/>
    <col min="6914" max="6914" width="112.28515625" style="70" customWidth="1"/>
    <col min="6915" max="6915" width="19.7109375" style="70" customWidth="1"/>
    <col min="6916" max="6940" width="8.85546875" style="70"/>
    <col min="6941" max="6945" width="15.140625" style="70" bestFit="1" customWidth="1"/>
    <col min="6946" max="6946" width="19.42578125" style="70" bestFit="1" customWidth="1"/>
    <col min="6947" max="6963" width="15.140625" style="70" bestFit="1" customWidth="1"/>
    <col min="6964" max="6964" width="20.42578125" style="70" bestFit="1" customWidth="1"/>
    <col min="6965" max="6965" width="19.42578125" style="70" bestFit="1" customWidth="1"/>
    <col min="6966" max="6978" width="15.140625" style="70" bestFit="1" customWidth="1"/>
    <col min="6979" max="7169" width="8.85546875" style="70"/>
    <col min="7170" max="7170" width="112.28515625" style="70" customWidth="1"/>
    <col min="7171" max="7171" width="19.7109375" style="70" customWidth="1"/>
    <col min="7172" max="7196" width="8.85546875" style="70"/>
    <col min="7197" max="7201" width="15.140625" style="70" bestFit="1" customWidth="1"/>
    <col min="7202" max="7202" width="19.42578125" style="70" bestFit="1" customWidth="1"/>
    <col min="7203" max="7219" width="15.140625" style="70" bestFit="1" customWidth="1"/>
    <col min="7220" max="7220" width="20.42578125" style="70" bestFit="1" customWidth="1"/>
    <col min="7221" max="7221" width="19.42578125" style="70" bestFit="1" customWidth="1"/>
    <col min="7222" max="7234" width="15.140625" style="70" bestFit="1" customWidth="1"/>
    <col min="7235" max="7425" width="8.85546875" style="70"/>
    <col min="7426" max="7426" width="112.28515625" style="70" customWidth="1"/>
    <col min="7427" max="7427" width="19.7109375" style="70" customWidth="1"/>
    <col min="7428" max="7452" width="8.85546875" style="70"/>
    <col min="7453" max="7457" width="15.140625" style="70" bestFit="1" customWidth="1"/>
    <col min="7458" max="7458" width="19.42578125" style="70" bestFit="1" customWidth="1"/>
    <col min="7459" max="7475" width="15.140625" style="70" bestFit="1" customWidth="1"/>
    <col min="7476" max="7476" width="20.42578125" style="70" bestFit="1" customWidth="1"/>
    <col min="7477" max="7477" width="19.42578125" style="70" bestFit="1" customWidth="1"/>
    <col min="7478" max="7490" width="15.140625" style="70" bestFit="1" customWidth="1"/>
    <col min="7491" max="7681" width="8.85546875" style="70"/>
    <col min="7682" max="7682" width="112.28515625" style="70" customWidth="1"/>
    <col min="7683" max="7683" width="19.7109375" style="70" customWidth="1"/>
    <col min="7684" max="7708" width="8.85546875" style="70"/>
    <col min="7709" max="7713" width="15.140625" style="70" bestFit="1" customWidth="1"/>
    <col min="7714" max="7714" width="19.42578125" style="70" bestFit="1" customWidth="1"/>
    <col min="7715" max="7731" width="15.140625" style="70" bestFit="1" customWidth="1"/>
    <col min="7732" max="7732" width="20.42578125" style="70" bestFit="1" customWidth="1"/>
    <col min="7733" max="7733" width="19.42578125" style="70" bestFit="1" customWidth="1"/>
    <col min="7734" max="7746" width="15.140625" style="70" bestFit="1" customWidth="1"/>
    <col min="7747" max="7937" width="8.85546875" style="70"/>
    <col min="7938" max="7938" width="112.28515625" style="70" customWidth="1"/>
    <col min="7939" max="7939" width="19.7109375" style="70" customWidth="1"/>
    <col min="7940" max="7964" width="8.85546875" style="70"/>
    <col min="7965" max="7969" width="15.140625" style="70" bestFit="1" customWidth="1"/>
    <col min="7970" max="7970" width="19.42578125" style="70" bestFit="1" customWidth="1"/>
    <col min="7971" max="7987" width="15.140625" style="70" bestFit="1" customWidth="1"/>
    <col min="7988" max="7988" width="20.42578125" style="70" bestFit="1" customWidth="1"/>
    <col min="7989" max="7989" width="19.42578125" style="70" bestFit="1" customWidth="1"/>
    <col min="7990" max="8002" width="15.140625" style="70" bestFit="1" customWidth="1"/>
    <col min="8003" max="8193" width="8.85546875" style="70"/>
    <col min="8194" max="8194" width="112.28515625" style="70" customWidth="1"/>
    <col min="8195" max="8195" width="19.7109375" style="70" customWidth="1"/>
    <col min="8196" max="8220" width="8.85546875" style="70"/>
    <col min="8221" max="8225" width="15.140625" style="70" bestFit="1" customWidth="1"/>
    <col min="8226" max="8226" width="19.42578125" style="70" bestFit="1" customWidth="1"/>
    <col min="8227" max="8243" width="15.140625" style="70" bestFit="1" customWidth="1"/>
    <col min="8244" max="8244" width="20.42578125" style="70" bestFit="1" customWidth="1"/>
    <col min="8245" max="8245" width="19.42578125" style="70" bestFit="1" customWidth="1"/>
    <col min="8246" max="8258" width="15.140625" style="70" bestFit="1" customWidth="1"/>
    <col min="8259" max="8449" width="8.85546875" style="70"/>
    <col min="8450" max="8450" width="112.28515625" style="70" customWidth="1"/>
    <col min="8451" max="8451" width="19.7109375" style="70" customWidth="1"/>
    <col min="8452" max="8476" width="8.85546875" style="70"/>
    <col min="8477" max="8481" width="15.140625" style="70" bestFit="1" customWidth="1"/>
    <col min="8482" max="8482" width="19.42578125" style="70" bestFit="1" customWidth="1"/>
    <col min="8483" max="8499" width="15.140625" style="70" bestFit="1" customWidth="1"/>
    <col min="8500" max="8500" width="20.42578125" style="70" bestFit="1" customWidth="1"/>
    <col min="8501" max="8501" width="19.42578125" style="70" bestFit="1" customWidth="1"/>
    <col min="8502" max="8514" width="15.140625" style="70" bestFit="1" customWidth="1"/>
    <col min="8515" max="8705" width="8.85546875" style="70"/>
    <col min="8706" max="8706" width="112.28515625" style="70" customWidth="1"/>
    <col min="8707" max="8707" width="19.7109375" style="70" customWidth="1"/>
    <col min="8708" max="8732" width="8.85546875" style="70"/>
    <col min="8733" max="8737" width="15.140625" style="70" bestFit="1" customWidth="1"/>
    <col min="8738" max="8738" width="19.42578125" style="70" bestFit="1" customWidth="1"/>
    <col min="8739" max="8755" width="15.140625" style="70" bestFit="1" customWidth="1"/>
    <col min="8756" max="8756" width="20.42578125" style="70" bestFit="1" customWidth="1"/>
    <col min="8757" max="8757" width="19.42578125" style="70" bestFit="1" customWidth="1"/>
    <col min="8758" max="8770" width="15.140625" style="70" bestFit="1" customWidth="1"/>
    <col min="8771" max="8961" width="8.85546875" style="70"/>
    <col min="8962" max="8962" width="112.28515625" style="70" customWidth="1"/>
    <col min="8963" max="8963" width="19.7109375" style="70" customWidth="1"/>
    <col min="8964" max="8988" width="8.85546875" style="70"/>
    <col min="8989" max="8993" width="15.140625" style="70" bestFit="1" customWidth="1"/>
    <col min="8994" max="8994" width="19.42578125" style="70" bestFit="1" customWidth="1"/>
    <col min="8995" max="9011" width="15.140625" style="70" bestFit="1" customWidth="1"/>
    <col min="9012" max="9012" width="20.42578125" style="70" bestFit="1" customWidth="1"/>
    <col min="9013" max="9013" width="19.42578125" style="70" bestFit="1" customWidth="1"/>
    <col min="9014" max="9026" width="15.140625" style="70" bestFit="1" customWidth="1"/>
    <col min="9027" max="9217" width="8.85546875" style="70"/>
    <col min="9218" max="9218" width="112.28515625" style="70" customWidth="1"/>
    <col min="9219" max="9219" width="19.7109375" style="70" customWidth="1"/>
    <col min="9220" max="9244" width="8.85546875" style="70"/>
    <col min="9245" max="9249" width="15.140625" style="70" bestFit="1" customWidth="1"/>
    <col min="9250" max="9250" width="19.42578125" style="70" bestFit="1" customWidth="1"/>
    <col min="9251" max="9267" width="15.140625" style="70" bestFit="1" customWidth="1"/>
    <col min="9268" max="9268" width="20.42578125" style="70" bestFit="1" customWidth="1"/>
    <col min="9269" max="9269" width="19.42578125" style="70" bestFit="1" customWidth="1"/>
    <col min="9270" max="9282" width="15.140625" style="70" bestFit="1" customWidth="1"/>
    <col min="9283" max="9473" width="8.85546875" style="70"/>
    <col min="9474" max="9474" width="112.28515625" style="70" customWidth="1"/>
    <col min="9475" max="9475" width="19.7109375" style="70" customWidth="1"/>
    <col min="9476" max="9500" width="8.85546875" style="70"/>
    <col min="9501" max="9505" width="15.140625" style="70" bestFit="1" customWidth="1"/>
    <col min="9506" max="9506" width="19.42578125" style="70" bestFit="1" customWidth="1"/>
    <col min="9507" max="9523" width="15.140625" style="70" bestFit="1" customWidth="1"/>
    <col min="9524" max="9524" width="20.42578125" style="70" bestFit="1" customWidth="1"/>
    <col min="9525" max="9525" width="19.42578125" style="70" bestFit="1" customWidth="1"/>
    <col min="9526" max="9538" width="15.140625" style="70" bestFit="1" customWidth="1"/>
    <col min="9539" max="9729" width="8.85546875" style="70"/>
    <col min="9730" max="9730" width="112.28515625" style="70" customWidth="1"/>
    <col min="9731" max="9731" width="19.7109375" style="70" customWidth="1"/>
    <col min="9732" max="9756" width="8.85546875" style="70"/>
    <col min="9757" max="9761" width="15.140625" style="70" bestFit="1" customWidth="1"/>
    <col min="9762" max="9762" width="19.42578125" style="70" bestFit="1" customWidth="1"/>
    <col min="9763" max="9779" width="15.140625" style="70" bestFit="1" customWidth="1"/>
    <col min="9780" max="9780" width="20.42578125" style="70" bestFit="1" customWidth="1"/>
    <col min="9781" max="9781" width="19.42578125" style="70" bestFit="1" customWidth="1"/>
    <col min="9782" max="9794" width="15.140625" style="70" bestFit="1" customWidth="1"/>
    <col min="9795" max="9985" width="8.85546875" style="70"/>
    <col min="9986" max="9986" width="112.28515625" style="70" customWidth="1"/>
    <col min="9987" max="9987" width="19.7109375" style="70" customWidth="1"/>
    <col min="9988" max="10012" width="8.85546875" style="70"/>
    <col min="10013" max="10017" width="15.140625" style="70" bestFit="1" customWidth="1"/>
    <col min="10018" max="10018" width="19.42578125" style="70" bestFit="1" customWidth="1"/>
    <col min="10019" max="10035" width="15.140625" style="70" bestFit="1" customWidth="1"/>
    <col min="10036" max="10036" width="20.42578125" style="70" bestFit="1" customWidth="1"/>
    <col min="10037" max="10037" width="19.42578125" style="70" bestFit="1" customWidth="1"/>
    <col min="10038" max="10050" width="15.140625" style="70" bestFit="1" customWidth="1"/>
    <col min="10051" max="10241" width="8.85546875" style="70"/>
    <col min="10242" max="10242" width="112.28515625" style="70" customWidth="1"/>
    <col min="10243" max="10243" width="19.7109375" style="70" customWidth="1"/>
    <col min="10244" max="10268" width="8.85546875" style="70"/>
    <col min="10269" max="10273" width="15.140625" style="70" bestFit="1" customWidth="1"/>
    <col min="10274" max="10274" width="19.42578125" style="70" bestFit="1" customWidth="1"/>
    <col min="10275" max="10291" width="15.140625" style="70" bestFit="1" customWidth="1"/>
    <col min="10292" max="10292" width="20.42578125" style="70" bestFit="1" customWidth="1"/>
    <col min="10293" max="10293" width="19.42578125" style="70" bestFit="1" customWidth="1"/>
    <col min="10294" max="10306" width="15.140625" style="70" bestFit="1" customWidth="1"/>
    <col min="10307" max="10497" width="8.85546875" style="70"/>
    <col min="10498" max="10498" width="112.28515625" style="70" customWidth="1"/>
    <col min="10499" max="10499" width="19.7109375" style="70" customWidth="1"/>
    <col min="10500" max="10524" width="8.85546875" style="70"/>
    <col min="10525" max="10529" width="15.140625" style="70" bestFit="1" customWidth="1"/>
    <col min="10530" max="10530" width="19.42578125" style="70" bestFit="1" customWidth="1"/>
    <col min="10531" max="10547" width="15.140625" style="70" bestFit="1" customWidth="1"/>
    <col min="10548" max="10548" width="20.42578125" style="70" bestFit="1" customWidth="1"/>
    <col min="10549" max="10549" width="19.42578125" style="70" bestFit="1" customWidth="1"/>
    <col min="10550" max="10562" width="15.140625" style="70" bestFit="1" customWidth="1"/>
    <col min="10563" max="10753" width="8.85546875" style="70"/>
    <col min="10754" max="10754" width="112.28515625" style="70" customWidth="1"/>
    <col min="10755" max="10755" width="19.7109375" style="70" customWidth="1"/>
    <col min="10756" max="10780" width="8.85546875" style="70"/>
    <col min="10781" max="10785" width="15.140625" style="70" bestFit="1" customWidth="1"/>
    <col min="10786" max="10786" width="19.42578125" style="70" bestFit="1" customWidth="1"/>
    <col min="10787" max="10803" width="15.140625" style="70" bestFit="1" customWidth="1"/>
    <col min="10804" max="10804" width="20.42578125" style="70" bestFit="1" customWidth="1"/>
    <col min="10805" max="10805" width="19.42578125" style="70" bestFit="1" customWidth="1"/>
    <col min="10806" max="10818" width="15.140625" style="70" bestFit="1" customWidth="1"/>
    <col min="10819" max="11009" width="8.85546875" style="70"/>
    <col min="11010" max="11010" width="112.28515625" style="70" customWidth="1"/>
    <col min="11011" max="11011" width="19.7109375" style="70" customWidth="1"/>
    <col min="11012" max="11036" width="8.85546875" style="70"/>
    <col min="11037" max="11041" width="15.140625" style="70" bestFit="1" customWidth="1"/>
    <col min="11042" max="11042" width="19.42578125" style="70" bestFit="1" customWidth="1"/>
    <col min="11043" max="11059" width="15.140625" style="70" bestFit="1" customWidth="1"/>
    <col min="11060" max="11060" width="20.42578125" style="70" bestFit="1" customWidth="1"/>
    <col min="11061" max="11061" width="19.42578125" style="70" bestFit="1" customWidth="1"/>
    <col min="11062" max="11074" width="15.140625" style="70" bestFit="1" customWidth="1"/>
    <col min="11075" max="11265" width="8.85546875" style="70"/>
    <col min="11266" max="11266" width="112.28515625" style="70" customWidth="1"/>
    <col min="11267" max="11267" width="19.7109375" style="70" customWidth="1"/>
    <col min="11268" max="11292" width="8.85546875" style="70"/>
    <col min="11293" max="11297" width="15.140625" style="70" bestFit="1" customWidth="1"/>
    <col min="11298" max="11298" width="19.42578125" style="70" bestFit="1" customWidth="1"/>
    <col min="11299" max="11315" width="15.140625" style="70" bestFit="1" customWidth="1"/>
    <col min="11316" max="11316" width="20.42578125" style="70" bestFit="1" customWidth="1"/>
    <col min="11317" max="11317" width="19.42578125" style="70" bestFit="1" customWidth="1"/>
    <col min="11318" max="11330" width="15.140625" style="70" bestFit="1" customWidth="1"/>
    <col min="11331" max="11521" width="8.85546875" style="70"/>
    <col min="11522" max="11522" width="112.28515625" style="70" customWidth="1"/>
    <col min="11523" max="11523" width="19.7109375" style="70" customWidth="1"/>
    <col min="11524" max="11548" width="8.85546875" style="70"/>
    <col min="11549" max="11553" width="15.140625" style="70" bestFit="1" customWidth="1"/>
    <col min="11554" max="11554" width="19.42578125" style="70" bestFit="1" customWidth="1"/>
    <col min="11555" max="11571" width="15.140625" style="70" bestFit="1" customWidth="1"/>
    <col min="11572" max="11572" width="20.42578125" style="70" bestFit="1" customWidth="1"/>
    <col min="11573" max="11573" width="19.42578125" style="70" bestFit="1" customWidth="1"/>
    <col min="11574" max="11586" width="15.140625" style="70" bestFit="1" customWidth="1"/>
    <col min="11587" max="11777" width="8.85546875" style="70"/>
    <col min="11778" max="11778" width="112.28515625" style="70" customWidth="1"/>
    <col min="11779" max="11779" width="19.7109375" style="70" customWidth="1"/>
    <col min="11780" max="11804" width="8.85546875" style="70"/>
    <col min="11805" max="11809" width="15.140625" style="70" bestFit="1" customWidth="1"/>
    <col min="11810" max="11810" width="19.42578125" style="70" bestFit="1" customWidth="1"/>
    <col min="11811" max="11827" width="15.140625" style="70" bestFit="1" customWidth="1"/>
    <col min="11828" max="11828" width="20.42578125" style="70" bestFit="1" customWidth="1"/>
    <col min="11829" max="11829" width="19.42578125" style="70" bestFit="1" customWidth="1"/>
    <col min="11830" max="11842" width="15.140625" style="70" bestFit="1" customWidth="1"/>
    <col min="11843" max="12033" width="8.85546875" style="70"/>
    <col min="12034" max="12034" width="112.28515625" style="70" customWidth="1"/>
    <col min="12035" max="12035" width="19.7109375" style="70" customWidth="1"/>
    <col min="12036" max="12060" width="8.85546875" style="70"/>
    <col min="12061" max="12065" width="15.140625" style="70" bestFit="1" customWidth="1"/>
    <col min="12066" max="12066" width="19.42578125" style="70" bestFit="1" customWidth="1"/>
    <col min="12067" max="12083" width="15.140625" style="70" bestFit="1" customWidth="1"/>
    <col min="12084" max="12084" width="20.42578125" style="70" bestFit="1" customWidth="1"/>
    <col min="12085" max="12085" width="19.42578125" style="70" bestFit="1" customWidth="1"/>
    <col min="12086" max="12098" width="15.140625" style="70" bestFit="1" customWidth="1"/>
    <col min="12099" max="12289" width="8.85546875" style="70"/>
    <col min="12290" max="12290" width="112.28515625" style="70" customWidth="1"/>
    <col min="12291" max="12291" width="19.7109375" style="70" customWidth="1"/>
    <col min="12292" max="12316" width="8.85546875" style="70"/>
    <col min="12317" max="12321" width="15.140625" style="70" bestFit="1" customWidth="1"/>
    <col min="12322" max="12322" width="19.42578125" style="70" bestFit="1" customWidth="1"/>
    <col min="12323" max="12339" width="15.140625" style="70" bestFit="1" customWidth="1"/>
    <col min="12340" max="12340" width="20.42578125" style="70" bestFit="1" customWidth="1"/>
    <col min="12341" max="12341" width="19.42578125" style="70" bestFit="1" customWidth="1"/>
    <col min="12342" max="12354" width="15.140625" style="70" bestFit="1" customWidth="1"/>
    <col min="12355" max="12545" width="8.85546875" style="70"/>
    <col min="12546" max="12546" width="112.28515625" style="70" customWidth="1"/>
    <col min="12547" max="12547" width="19.7109375" style="70" customWidth="1"/>
    <col min="12548" max="12572" width="8.85546875" style="70"/>
    <col min="12573" max="12577" width="15.140625" style="70" bestFit="1" customWidth="1"/>
    <col min="12578" max="12578" width="19.42578125" style="70" bestFit="1" customWidth="1"/>
    <col min="12579" max="12595" width="15.140625" style="70" bestFit="1" customWidth="1"/>
    <col min="12596" max="12596" width="20.42578125" style="70" bestFit="1" customWidth="1"/>
    <col min="12597" max="12597" width="19.42578125" style="70" bestFit="1" customWidth="1"/>
    <col min="12598" max="12610" width="15.140625" style="70" bestFit="1" customWidth="1"/>
    <col min="12611" max="12801" width="8.85546875" style="70"/>
    <col min="12802" max="12802" width="112.28515625" style="70" customWidth="1"/>
    <col min="12803" max="12803" width="19.7109375" style="70" customWidth="1"/>
    <col min="12804" max="12828" width="8.85546875" style="70"/>
    <col min="12829" max="12833" width="15.140625" style="70" bestFit="1" customWidth="1"/>
    <col min="12834" max="12834" width="19.42578125" style="70" bestFit="1" customWidth="1"/>
    <col min="12835" max="12851" width="15.140625" style="70" bestFit="1" customWidth="1"/>
    <col min="12852" max="12852" width="20.42578125" style="70" bestFit="1" customWidth="1"/>
    <col min="12853" max="12853" width="19.42578125" style="70" bestFit="1" customWidth="1"/>
    <col min="12854" max="12866" width="15.140625" style="70" bestFit="1" customWidth="1"/>
    <col min="12867" max="13057" width="8.85546875" style="70"/>
    <col min="13058" max="13058" width="112.28515625" style="70" customWidth="1"/>
    <col min="13059" max="13059" width="19.7109375" style="70" customWidth="1"/>
    <col min="13060" max="13084" width="8.85546875" style="70"/>
    <col min="13085" max="13089" width="15.140625" style="70" bestFit="1" customWidth="1"/>
    <col min="13090" max="13090" width="19.42578125" style="70" bestFit="1" customWidth="1"/>
    <col min="13091" max="13107" width="15.140625" style="70" bestFit="1" customWidth="1"/>
    <col min="13108" max="13108" width="20.42578125" style="70" bestFit="1" customWidth="1"/>
    <col min="13109" max="13109" width="19.42578125" style="70" bestFit="1" customWidth="1"/>
    <col min="13110" max="13122" width="15.140625" style="70" bestFit="1" customWidth="1"/>
    <col min="13123" max="13313" width="8.85546875" style="70"/>
    <col min="13314" max="13314" width="112.28515625" style="70" customWidth="1"/>
    <col min="13315" max="13315" width="19.7109375" style="70" customWidth="1"/>
    <col min="13316" max="13340" width="8.85546875" style="70"/>
    <col min="13341" max="13345" width="15.140625" style="70" bestFit="1" customWidth="1"/>
    <col min="13346" max="13346" width="19.42578125" style="70" bestFit="1" customWidth="1"/>
    <col min="13347" max="13363" width="15.140625" style="70" bestFit="1" customWidth="1"/>
    <col min="13364" max="13364" width="20.42578125" style="70" bestFit="1" customWidth="1"/>
    <col min="13365" max="13365" width="19.42578125" style="70" bestFit="1" customWidth="1"/>
    <col min="13366" max="13378" width="15.140625" style="70" bestFit="1" customWidth="1"/>
    <col min="13379" max="13569" width="8.85546875" style="70"/>
    <col min="13570" max="13570" width="112.28515625" style="70" customWidth="1"/>
    <col min="13571" max="13571" width="19.7109375" style="70" customWidth="1"/>
    <col min="13572" max="13596" width="8.85546875" style="70"/>
    <col min="13597" max="13601" width="15.140625" style="70" bestFit="1" customWidth="1"/>
    <col min="13602" max="13602" width="19.42578125" style="70" bestFit="1" customWidth="1"/>
    <col min="13603" max="13619" width="15.140625" style="70" bestFit="1" customWidth="1"/>
    <col min="13620" max="13620" width="20.42578125" style="70" bestFit="1" customWidth="1"/>
    <col min="13621" max="13621" width="19.42578125" style="70" bestFit="1" customWidth="1"/>
    <col min="13622" max="13634" width="15.140625" style="70" bestFit="1" customWidth="1"/>
    <col min="13635" max="13825" width="8.85546875" style="70"/>
    <col min="13826" max="13826" width="112.28515625" style="70" customWidth="1"/>
    <col min="13827" max="13827" width="19.7109375" style="70" customWidth="1"/>
    <col min="13828" max="13852" width="8.85546875" style="70"/>
    <col min="13853" max="13857" width="15.140625" style="70" bestFit="1" customWidth="1"/>
    <col min="13858" max="13858" width="19.42578125" style="70" bestFit="1" customWidth="1"/>
    <col min="13859" max="13875" width="15.140625" style="70" bestFit="1" customWidth="1"/>
    <col min="13876" max="13876" width="20.42578125" style="70" bestFit="1" customWidth="1"/>
    <col min="13877" max="13877" width="19.42578125" style="70" bestFit="1" customWidth="1"/>
    <col min="13878" max="13890" width="15.140625" style="70" bestFit="1" customWidth="1"/>
    <col min="13891" max="14081" width="8.85546875" style="70"/>
    <col min="14082" max="14082" width="112.28515625" style="70" customWidth="1"/>
    <col min="14083" max="14083" width="19.7109375" style="70" customWidth="1"/>
    <col min="14084" max="14108" width="8.85546875" style="70"/>
    <col min="14109" max="14113" width="15.140625" style="70" bestFit="1" customWidth="1"/>
    <col min="14114" max="14114" width="19.42578125" style="70" bestFit="1" customWidth="1"/>
    <col min="14115" max="14131" width="15.140625" style="70" bestFit="1" customWidth="1"/>
    <col min="14132" max="14132" width="20.42578125" style="70" bestFit="1" customWidth="1"/>
    <col min="14133" max="14133" width="19.42578125" style="70" bestFit="1" customWidth="1"/>
    <col min="14134" max="14146" width="15.140625" style="70" bestFit="1" customWidth="1"/>
    <col min="14147" max="14337" width="8.85546875" style="70"/>
    <col min="14338" max="14338" width="112.28515625" style="70" customWidth="1"/>
    <col min="14339" max="14339" width="19.7109375" style="70" customWidth="1"/>
    <col min="14340" max="14364" width="8.85546875" style="70"/>
    <col min="14365" max="14369" width="15.140625" style="70" bestFit="1" customWidth="1"/>
    <col min="14370" max="14370" width="19.42578125" style="70" bestFit="1" customWidth="1"/>
    <col min="14371" max="14387" width="15.140625" style="70" bestFit="1" customWidth="1"/>
    <col min="14388" max="14388" width="20.42578125" style="70" bestFit="1" customWidth="1"/>
    <col min="14389" max="14389" width="19.42578125" style="70" bestFit="1" customWidth="1"/>
    <col min="14390" max="14402" width="15.140625" style="70" bestFit="1" customWidth="1"/>
    <col min="14403" max="14593" width="8.85546875" style="70"/>
    <col min="14594" max="14594" width="112.28515625" style="70" customWidth="1"/>
    <col min="14595" max="14595" width="19.7109375" style="70" customWidth="1"/>
    <col min="14596" max="14620" width="8.85546875" style="70"/>
    <col min="14621" max="14625" width="15.140625" style="70" bestFit="1" customWidth="1"/>
    <col min="14626" max="14626" width="19.42578125" style="70" bestFit="1" customWidth="1"/>
    <col min="14627" max="14643" width="15.140625" style="70" bestFit="1" customWidth="1"/>
    <col min="14644" max="14644" width="20.42578125" style="70" bestFit="1" customWidth="1"/>
    <col min="14645" max="14645" width="19.42578125" style="70" bestFit="1" customWidth="1"/>
    <col min="14646" max="14658" width="15.140625" style="70" bestFit="1" customWidth="1"/>
    <col min="14659" max="14849" width="8.85546875" style="70"/>
    <col min="14850" max="14850" width="112.28515625" style="70" customWidth="1"/>
    <col min="14851" max="14851" width="19.7109375" style="70" customWidth="1"/>
    <col min="14852" max="14876" width="8.85546875" style="70"/>
    <col min="14877" max="14881" width="15.140625" style="70" bestFit="1" customWidth="1"/>
    <col min="14882" max="14882" width="19.42578125" style="70" bestFit="1" customWidth="1"/>
    <col min="14883" max="14899" width="15.140625" style="70" bestFit="1" customWidth="1"/>
    <col min="14900" max="14900" width="20.42578125" style="70" bestFit="1" customWidth="1"/>
    <col min="14901" max="14901" width="19.42578125" style="70" bestFit="1" customWidth="1"/>
    <col min="14902" max="14914" width="15.140625" style="70" bestFit="1" customWidth="1"/>
    <col min="14915" max="15105" width="8.85546875" style="70"/>
    <col min="15106" max="15106" width="112.28515625" style="70" customWidth="1"/>
    <col min="15107" max="15107" width="19.7109375" style="70" customWidth="1"/>
    <col min="15108" max="15132" width="8.85546875" style="70"/>
    <col min="15133" max="15137" width="15.140625" style="70" bestFit="1" customWidth="1"/>
    <col min="15138" max="15138" width="19.42578125" style="70" bestFit="1" customWidth="1"/>
    <col min="15139" max="15155" width="15.140625" style="70" bestFit="1" customWidth="1"/>
    <col min="15156" max="15156" width="20.42578125" style="70" bestFit="1" customWidth="1"/>
    <col min="15157" max="15157" width="19.42578125" style="70" bestFit="1" customWidth="1"/>
    <col min="15158" max="15170" width="15.140625" style="70" bestFit="1" customWidth="1"/>
    <col min="15171" max="15361" width="8.85546875" style="70"/>
    <col min="15362" max="15362" width="112.28515625" style="70" customWidth="1"/>
    <col min="15363" max="15363" width="19.7109375" style="70" customWidth="1"/>
    <col min="15364" max="15388" width="8.85546875" style="70"/>
    <col min="15389" max="15393" width="15.140625" style="70" bestFit="1" customWidth="1"/>
    <col min="15394" max="15394" width="19.42578125" style="70" bestFit="1" customWidth="1"/>
    <col min="15395" max="15411" width="15.140625" style="70" bestFit="1" customWidth="1"/>
    <col min="15412" max="15412" width="20.42578125" style="70" bestFit="1" customWidth="1"/>
    <col min="15413" max="15413" width="19.42578125" style="70" bestFit="1" customWidth="1"/>
    <col min="15414" max="15426" width="15.140625" style="70" bestFit="1" customWidth="1"/>
    <col min="15427" max="15617" width="8.85546875" style="70"/>
    <col min="15618" max="15618" width="112.28515625" style="70" customWidth="1"/>
    <col min="15619" max="15619" width="19.7109375" style="70" customWidth="1"/>
    <col min="15620" max="15644" width="8.85546875" style="70"/>
    <col min="15645" max="15649" width="15.140625" style="70" bestFit="1" customWidth="1"/>
    <col min="15650" max="15650" width="19.42578125" style="70" bestFit="1" customWidth="1"/>
    <col min="15651" max="15667" width="15.140625" style="70" bestFit="1" customWidth="1"/>
    <col min="15668" max="15668" width="20.42578125" style="70" bestFit="1" customWidth="1"/>
    <col min="15669" max="15669" width="19.42578125" style="70" bestFit="1" customWidth="1"/>
    <col min="15670" max="15682" width="15.140625" style="70" bestFit="1" customWidth="1"/>
    <col min="15683" max="15873" width="8.85546875" style="70"/>
    <col min="15874" max="15874" width="112.28515625" style="70" customWidth="1"/>
    <col min="15875" max="15875" width="19.7109375" style="70" customWidth="1"/>
    <col min="15876" max="15900" width="8.85546875" style="70"/>
    <col min="15901" max="15905" width="15.140625" style="70" bestFit="1" customWidth="1"/>
    <col min="15906" max="15906" width="19.42578125" style="70" bestFit="1" customWidth="1"/>
    <col min="15907" max="15923" width="15.140625" style="70" bestFit="1" customWidth="1"/>
    <col min="15924" max="15924" width="20.42578125" style="70" bestFit="1" customWidth="1"/>
    <col min="15925" max="15925" width="19.42578125" style="70" bestFit="1" customWidth="1"/>
    <col min="15926" max="15938" width="15.140625" style="70" bestFit="1" customWidth="1"/>
    <col min="15939" max="16129" width="8.85546875" style="70"/>
    <col min="16130" max="16130" width="112.28515625" style="70" customWidth="1"/>
    <col min="16131" max="16131" width="19.7109375" style="70" customWidth="1"/>
    <col min="16132" max="16156" width="8.85546875" style="70"/>
    <col min="16157" max="16161" width="15.140625" style="70" bestFit="1" customWidth="1"/>
    <col min="16162" max="16162" width="19.42578125" style="70" bestFit="1" customWidth="1"/>
    <col min="16163" max="16179" width="15.140625" style="70" bestFit="1" customWidth="1"/>
    <col min="16180" max="16180" width="20.42578125" style="70" bestFit="1" customWidth="1"/>
    <col min="16181" max="16181" width="19.42578125" style="70" bestFit="1" customWidth="1"/>
    <col min="16182" max="16194" width="15.140625" style="70" bestFit="1" customWidth="1"/>
    <col min="16195" max="16384" width="8.85546875" style="70"/>
  </cols>
  <sheetData>
    <row r="1" spans="1:66" s="65" customFormat="1" x14ac:dyDescent="0.2">
      <c r="A1" s="65" t="s">
        <v>0</v>
      </c>
      <c r="B1" s="65" t="s">
        <v>0</v>
      </c>
      <c r="C1" s="87" t="s">
        <v>445</v>
      </c>
      <c r="D1" s="117">
        <v>1</v>
      </c>
      <c r="E1" s="117">
        <v>2</v>
      </c>
      <c r="F1" s="117">
        <v>4</v>
      </c>
      <c r="G1" s="117">
        <v>6</v>
      </c>
      <c r="H1" s="117">
        <v>8</v>
      </c>
      <c r="I1" s="117">
        <v>10</v>
      </c>
      <c r="J1" s="117">
        <v>11</v>
      </c>
      <c r="K1" s="117">
        <v>12</v>
      </c>
      <c r="L1" s="117">
        <v>14</v>
      </c>
      <c r="M1" s="117">
        <v>15</v>
      </c>
      <c r="N1" s="117">
        <v>17</v>
      </c>
      <c r="O1" s="117">
        <v>19</v>
      </c>
      <c r="P1" s="117">
        <v>20</v>
      </c>
      <c r="Q1" s="121">
        <v>22</v>
      </c>
      <c r="R1" s="120">
        <v>24</v>
      </c>
      <c r="S1" s="117">
        <v>25</v>
      </c>
      <c r="T1" s="117">
        <v>26</v>
      </c>
      <c r="U1" s="120">
        <v>27</v>
      </c>
      <c r="V1" s="117">
        <v>30</v>
      </c>
      <c r="W1" s="117">
        <v>31</v>
      </c>
      <c r="X1" s="117">
        <v>33</v>
      </c>
      <c r="Y1" s="117">
        <v>34</v>
      </c>
      <c r="Z1" s="117">
        <v>35</v>
      </c>
      <c r="AA1" s="117">
        <v>36</v>
      </c>
      <c r="AB1" s="117">
        <v>37</v>
      </c>
      <c r="AC1" s="117">
        <v>38</v>
      </c>
      <c r="AD1" s="117">
        <v>40</v>
      </c>
      <c r="AE1" s="117">
        <v>42</v>
      </c>
      <c r="AF1" s="117">
        <v>44</v>
      </c>
      <c r="AG1" s="117">
        <v>45</v>
      </c>
      <c r="AH1" s="117">
        <v>46</v>
      </c>
      <c r="AI1" s="117">
        <v>48</v>
      </c>
      <c r="AJ1" s="117">
        <v>49</v>
      </c>
      <c r="AK1" s="117">
        <v>51</v>
      </c>
      <c r="AL1" s="117">
        <v>52</v>
      </c>
      <c r="AM1" s="117">
        <v>54</v>
      </c>
      <c r="AN1" s="117">
        <v>56</v>
      </c>
      <c r="AO1" s="117">
        <v>58</v>
      </c>
      <c r="AP1" s="117">
        <v>60</v>
      </c>
      <c r="AQ1" s="155">
        <v>62</v>
      </c>
      <c r="AR1" s="117">
        <v>64</v>
      </c>
      <c r="AS1" s="117">
        <v>66</v>
      </c>
      <c r="AT1" s="117">
        <v>67</v>
      </c>
      <c r="AU1" s="117">
        <v>68</v>
      </c>
      <c r="AV1" s="117">
        <v>70</v>
      </c>
      <c r="AW1" s="117">
        <v>72</v>
      </c>
      <c r="AX1" s="117">
        <v>74</v>
      </c>
      <c r="AY1" s="117">
        <v>75</v>
      </c>
      <c r="AZ1" s="117">
        <v>77</v>
      </c>
      <c r="BA1" s="117">
        <v>79</v>
      </c>
      <c r="BB1" s="117">
        <v>80</v>
      </c>
      <c r="BC1" s="117">
        <v>82</v>
      </c>
      <c r="BD1" s="117">
        <v>83</v>
      </c>
      <c r="BE1" s="117">
        <v>84</v>
      </c>
      <c r="BF1" s="117">
        <v>86</v>
      </c>
      <c r="BG1" s="117">
        <v>87</v>
      </c>
      <c r="BH1" s="117">
        <v>89</v>
      </c>
      <c r="BI1" s="117">
        <v>91</v>
      </c>
      <c r="BJ1" s="117">
        <v>92</v>
      </c>
      <c r="BK1" s="117">
        <v>93</v>
      </c>
      <c r="BL1" s="117">
        <v>94</v>
      </c>
      <c r="BM1" s="117">
        <v>95</v>
      </c>
      <c r="BN1" s="117">
        <v>96</v>
      </c>
    </row>
    <row r="2" spans="1:66" s="65" customFormat="1" x14ac:dyDescent="0.2">
      <c r="A2" s="65" t="s">
        <v>2</v>
      </c>
      <c r="B2" s="65" t="s">
        <v>2</v>
      </c>
      <c r="C2" s="87"/>
      <c r="D2" s="118" t="s">
        <v>3</v>
      </c>
      <c r="E2" s="118" t="s">
        <v>4</v>
      </c>
      <c r="F2" s="118" t="s">
        <v>5</v>
      </c>
      <c r="G2" s="118" t="s">
        <v>6</v>
      </c>
      <c r="H2" s="118" t="s">
        <v>7</v>
      </c>
      <c r="I2" s="118" t="s">
        <v>8</v>
      </c>
      <c r="J2" s="118" t="s">
        <v>9</v>
      </c>
      <c r="K2" s="118" t="s">
        <v>10</v>
      </c>
      <c r="L2" s="118" t="s">
        <v>11</v>
      </c>
      <c r="M2" s="118" t="s">
        <v>12</v>
      </c>
      <c r="N2" s="118" t="s">
        <v>13</v>
      </c>
      <c r="O2" s="118" t="s">
        <v>14</v>
      </c>
      <c r="P2" s="118" t="s">
        <v>15</v>
      </c>
      <c r="Q2" s="151" t="s">
        <v>16</v>
      </c>
      <c r="R2" s="120" t="s">
        <v>17</v>
      </c>
      <c r="S2" s="118" t="s">
        <v>18</v>
      </c>
      <c r="T2" s="118" t="s">
        <v>19</v>
      </c>
      <c r="U2" s="119" t="s">
        <v>20</v>
      </c>
      <c r="V2" s="118" t="s">
        <v>21</v>
      </c>
      <c r="W2" s="118" t="s">
        <v>22</v>
      </c>
      <c r="X2" s="118" t="s">
        <v>23</v>
      </c>
      <c r="Y2" s="118" t="s">
        <v>24</v>
      </c>
      <c r="Z2" s="118" t="s">
        <v>25</v>
      </c>
      <c r="AA2" s="118" t="s">
        <v>26</v>
      </c>
      <c r="AB2" s="118" t="s">
        <v>27</v>
      </c>
      <c r="AC2" s="118" t="s">
        <v>28</v>
      </c>
      <c r="AD2" s="118" t="s">
        <v>29</v>
      </c>
      <c r="AE2" s="118" t="s">
        <v>30</v>
      </c>
      <c r="AF2" s="118" t="s">
        <v>31</v>
      </c>
      <c r="AG2" s="118" t="s">
        <v>32</v>
      </c>
      <c r="AH2" s="118" t="s">
        <v>33</v>
      </c>
      <c r="AI2" s="118" t="s">
        <v>34</v>
      </c>
      <c r="AJ2" s="118" t="s">
        <v>35</v>
      </c>
      <c r="AK2" s="118" t="s">
        <v>36</v>
      </c>
      <c r="AL2" s="118" t="s">
        <v>37</v>
      </c>
      <c r="AM2" s="118" t="s">
        <v>38</v>
      </c>
      <c r="AN2" s="118" t="s">
        <v>39</v>
      </c>
      <c r="AO2" s="118" t="s">
        <v>40</v>
      </c>
      <c r="AP2" s="118" t="s">
        <v>41</v>
      </c>
      <c r="AQ2" s="156" t="s">
        <v>42</v>
      </c>
      <c r="AR2" s="118" t="s">
        <v>43</v>
      </c>
      <c r="AS2" s="118" t="s">
        <v>44</v>
      </c>
      <c r="AT2" s="118" t="s">
        <v>45</v>
      </c>
      <c r="AU2" s="118" t="s">
        <v>46</v>
      </c>
      <c r="AV2" s="118" t="s">
        <v>47</v>
      </c>
      <c r="AW2" s="118" t="s">
        <v>48</v>
      </c>
      <c r="AX2" s="118" t="s">
        <v>49</v>
      </c>
      <c r="AY2" s="118" t="s">
        <v>50</v>
      </c>
      <c r="AZ2" s="118" t="s">
        <v>51</v>
      </c>
      <c r="BA2" s="118" t="s">
        <v>52</v>
      </c>
      <c r="BB2" s="118" t="s">
        <v>53</v>
      </c>
      <c r="BC2" s="118" t="s">
        <v>54</v>
      </c>
      <c r="BD2" s="118" t="s">
        <v>55</v>
      </c>
      <c r="BE2" s="118" t="s">
        <v>56</v>
      </c>
      <c r="BF2" s="118" t="s">
        <v>57</v>
      </c>
      <c r="BG2" s="117" t="s">
        <v>58</v>
      </c>
      <c r="BH2" s="117" t="s">
        <v>59</v>
      </c>
      <c r="BI2" s="118" t="s">
        <v>60</v>
      </c>
      <c r="BJ2" s="118" t="s">
        <v>61</v>
      </c>
      <c r="BK2" s="118" t="s">
        <v>62</v>
      </c>
      <c r="BL2" s="118" t="s">
        <v>63</v>
      </c>
      <c r="BM2" s="118" t="s">
        <v>64</v>
      </c>
      <c r="BN2" s="118" t="s">
        <v>65</v>
      </c>
    </row>
    <row r="3" spans="1:66" s="69" customFormat="1" hidden="1" x14ac:dyDescent="0.2">
      <c r="A3" s="66" t="s">
        <v>66</v>
      </c>
      <c r="B3" s="66" t="s">
        <v>67</v>
      </c>
      <c r="C3" s="88" t="s">
        <v>446</v>
      </c>
      <c r="D3" s="122"/>
      <c r="E3" s="122"/>
      <c r="F3" s="122"/>
      <c r="G3" s="122"/>
      <c r="H3" s="122"/>
      <c r="I3" s="122"/>
      <c r="J3" s="122"/>
      <c r="K3" s="122"/>
      <c r="L3" s="122"/>
      <c r="M3" s="122"/>
      <c r="N3" s="122"/>
      <c r="O3" s="122"/>
      <c r="P3" s="122"/>
      <c r="Q3" s="123"/>
      <c r="R3" s="123"/>
      <c r="S3" s="122"/>
      <c r="T3" s="122"/>
      <c r="U3" s="123"/>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row>
    <row r="4" spans="1:66" hidden="1" x14ac:dyDescent="0.2">
      <c r="A4" s="70" t="s">
        <v>69</v>
      </c>
      <c r="B4" s="70" t="s">
        <v>70</v>
      </c>
      <c r="C4" s="89"/>
      <c r="D4" s="124"/>
      <c r="E4" s="124"/>
      <c r="F4" s="124"/>
      <c r="G4" s="124"/>
      <c r="H4" s="124"/>
      <c r="I4" s="124"/>
      <c r="J4" s="124"/>
      <c r="K4" s="124"/>
      <c r="L4" s="124"/>
      <c r="M4" s="124"/>
      <c r="N4" s="124"/>
      <c r="O4" s="124"/>
      <c r="P4" s="124"/>
      <c r="Q4" s="125"/>
      <c r="R4" s="125"/>
      <c r="S4" s="124"/>
      <c r="T4" s="124"/>
      <c r="U4" s="125"/>
      <c r="V4" s="124"/>
      <c r="W4" s="124"/>
      <c r="X4" s="124"/>
      <c r="Y4" s="124"/>
      <c r="Z4" s="124"/>
      <c r="AA4" s="124"/>
      <c r="AB4" s="124"/>
      <c r="AC4" s="124"/>
      <c r="AD4" s="124"/>
      <c r="AE4" s="124"/>
      <c r="AF4" s="124"/>
      <c r="AG4" s="124"/>
      <c r="AH4" s="124"/>
      <c r="AI4" s="124"/>
      <c r="AJ4" s="124"/>
      <c r="AK4" s="124"/>
      <c r="AL4" s="124"/>
      <c r="AM4" s="124"/>
      <c r="AN4" s="124"/>
      <c r="AO4" s="124"/>
      <c r="AP4" s="124"/>
      <c r="AQ4" s="157"/>
      <c r="AR4" s="124"/>
      <c r="AS4" s="124"/>
      <c r="AT4" s="124"/>
      <c r="AU4" s="124"/>
      <c r="AV4" s="124"/>
      <c r="AW4" s="124"/>
      <c r="AX4" s="124"/>
      <c r="AY4" s="124"/>
      <c r="AZ4" s="124"/>
      <c r="BA4" s="124"/>
      <c r="BB4" s="124"/>
      <c r="BC4" s="124"/>
      <c r="BD4" s="124"/>
      <c r="BE4" s="124"/>
      <c r="BF4" s="124"/>
      <c r="BG4" s="124"/>
      <c r="BH4" s="124"/>
      <c r="BI4" s="124"/>
      <c r="BJ4" s="124"/>
      <c r="BK4" s="124"/>
      <c r="BL4" s="124"/>
      <c r="BM4" s="124"/>
      <c r="BN4" s="124"/>
    </row>
    <row r="5" spans="1:66" hidden="1" x14ac:dyDescent="0.2">
      <c r="A5" s="70" t="s">
        <v>71</v>
      </c>
      <c r="B5" s="70" t="s">
        <v>72</v>
      </c>
      <c r="C5" s="89"/>
      <c r="D5" s="124"/>
      <c r="E5" s="124"/>
      <c r="F5" s="124"/>
      <c r="G5" s="124"/>
      <c r="H5" s="124"/>
      <c r="I5" s="124"/>
      <c r="J5" s="124"/>
      <c r="K5" s="124"/>
      <c r="L5" s="124"/>
      <c r="M5" s="124"/>
      <c r="N5" s="124"/>
      <c r="O5" s="124"/>
      <c r="P5" s="124"/>
      <c r="Q5" s="125"/>
      <c r="R5" s="125"/>
      <c r="S5" s="124"/>
      <c r="T5" s="124"/>
      <c r="U5" s="125"/>
      <c r="V5" s="124"/>
      <c r="W5" s="124"/>
      <c r="X5" s="124"/>
      <c r="Y5" s="124"/>
      <c r="Z5" s="124"/>
      <c r="AA5" s="124"/>
      <c r="AB5" s="124"/>
      <c r="AC5" s="124"/>
      <c r="AD5" s="124"/>
      <c r="AE5" s="124"/>
      <c r="AF5" s="124"/>
      <c r="AG5" s="124"/>
      <c r="AH5" s="124"/>
      <c r="AI5" s="124"/>
      <c r="AJ5" s="124"/>
      <c r="AK5" s="124"/>
      <c r="AL5" s="124"/>
      <c r="AM5" s="124"/>
      <c r="AN5" s="124"/>
      <c r="AO5" s="124"/>
      <c r="AP5" s="124"/>
      <c r="AQ5" s="157"/>
      <c r="AR5" s="124"/>
      <c r="AS5" s="124"/>
      <c r="AT5" s="124"/>
      <c r="AU5" s="124"/>
      <c r="AV5" s="124"/>
      <c r="AW5" s="124"/>
      <c r="AX5" s="124"/>
      <c r="AY5" s="124"/>
      <c r="AZ5" s="124"/>
      <c r="BA5" s="124"/>
      <c r="BB5" s="124"/>
      <c r="BC5" s="124"/>
      <c r="BD5" s="124"/>
      <c r="BE5" s="124"/>
      <c r="BF5" s="124"/>
      <c r="BG5" s="124"/>
      <c r="BH5" s="124"/>
      <c r="BI5" s="124"/>
      <c r="BJ5" s="124"/>
      <c r="BK5" s="124"/>
      <c r="BL5" s="124"/>
      <c r="BM5" s="124"/>
      <c r="BN5" s="124"/>
    </row>
    <row r="6" spans="1:66" hidden="1" x14ac:dyDescent="0.2">
      <c r="A6" s="70" t="s">
        <v>73</v>
      </c>
      <c r="B6" s="70" t="s">
        <v>74</v>
      </c>
      <c r="C6" s="89"/>
      <c r="D6" s="124"/>
      <c r="E6" s="124"/>
      <c r="F6" s="124"/>
      <c r="G6" s="124"/>
      <c r="H6" s="124"/>
      <c r="I6" s="124"/>
      <c r="J6" s="124"/>
      <c r="K6" s="124"/>
      <c r="L6" s="124"/>
      <c r="M6" s="124"/>
      <c r="N6" s="124"/>
      <c r="O6" s="124"/>
      <c r="P6" s="124"/>
      <c r="Q6" s="125"/>
      <c r="R6" s="125"/>
      <c r="S6" s="124"/>
      <c r="T6" s="124"/>
      <c r="U6" s="125"/>
      <c r="V6" s="124"/>
      <c r="W6" s="124"/>
      <c r="X6" s="124"/>
      <c r="Y6" s="124"/>
      <c r="Z6" s="124"/>
      <c r="AA6" s="124"/>
      <c r="AB6" s="124"/>
      <c r="AC6" s="124"/>
      <c r="AD6" s="124"/>
      <c r="AE6" s="124"/>
      <c r="AF6" s="124"/>
      <c r="AG6" s="124"/>
      <c r="AH6" s="124"/>
      <c r="AI6" s="124"/>
      <c r="AJ6" s="124"/>
      <c r="AK6" s="124"/>
      <c r="AL6" s="124"/>
      <c r="AM6" s="124"/>
      <c r="AN6" s="124"/>
      <c r="AO6" s="124"/>
      <c r="AP6" s="124"/>
      <c r="AQ6" s="157"/>
      <c r="AR6" s="124"/>
      <c r="AS6" s="124"/>
      <c r="AT6" s="124"/>
      <c r="AU6" s="124"/>
      <c r="AV6" s="124"/>
      <c r="AW6" s="124"/>
      <c r="AX6" s="124"/>
      <c r="AY6" s="124"/>
      <c r="AZ6" s="124"/>
      <c r="BA6" s="124"/>
      <c r="BB6" s="124"/>
      <c r="BC6" s="124"/>
      <c r="BD6" s="124"/>
      <c r="BE6" s="124"/>
      <c r="BF6" s="124"/>
      <c r="BG6" s="124"/>
      <c r="BH6" s="124"/>
      <c r="BI6" s="124"/>
      <c r="BJ6" s="124"/>
      <c r="BK6" s="124"/>
      <c r="BL6" s="124"/>
      <c r="BM6" s="124"/>
      <c r="BN6" s="124"/>
    </row>
    <row r="7" spans="1:66" s="73" customFormat="1" x14ac:dyDescent="0.2">
      <c r="A7" s="73" t="s">
        <v>75</v>
      </c>
      <c r="B7" s="73" t="s">
        <v>76</v>
      </c>
      <c r="C7" s="90" t="s">
        <v>446</v>
      </c>
      <c r="D7" s="126">
        <f>VLOOKUP(A7,'2022_PAPI_Indicators'!A3:B183,2,FALSE)</f>
        <v>43.904930114746094</v>
      </c>
      <c r="E7" s="126">
        <f>VLOOKUP(A7,'2022_PAPI_Indicators'!A3:C183,3,FALSE)</f>
        <v>41.146987915039063</v>
      </c>
      <c r="F7" s="127">
        <v>38.803737640380859</v>
      </c>
      <c r="G7" s="127">
        <v>42.436946868896484</v>
      </c>
      <c r="H7" s="127">
        <v>43.109153747558594</v>
      </c>
      <c r="I7" s="126">
        <v>40.397506713867188</v>
      </c>
      <c r="J7" s="126">
        <v>39.668663024902344</v>
      </c>
      <c r="K7" s="126">
        <v>42.690647125244141</v>
      </c>
      <c r="L7" s="126">
        <v>40.869358062744141</v>
      </c>
      <c r="M7" s="126">
        <v>41.831520080566406</v>
      </c>
      <c r="N7" s="126">
        <v>41.007774353027344</v>
      </c>
      <c r="O7" s="126">
        <v>43.016242980957031</v>
      </c>
      <c r="P7" s="126">
        <v>43.847515106201172</v>
      </c>
      <c r="Q7" s="126">
        <v>47.876300811767578</v>
      </c>
      <c r="R7" s="128">
        <v>0</v>
      </c>
      <c r="S7" s="126">
        <v>44.246757507324219</v>
      </c>
      <c r="T7" s="126">
        <v>44.308403015136719</v>
      </c>
      <c r="U7" s="128">
        <v>0</v>
      </c>
      <c r="V7" s="126">
        <v>42.143520355224609</v>
      </c>
      <c r="W7" s="126">
        <v>43.603530883789063</v>
      </c>
      <c r="X7" s="126">
        <v>44.183116912841797</v>
      </c>
      <c r="Y7" s="126">
        <v>43.514045715332031</v>
      </c>
      <c r="Z7" s="126">
        <v>42.733123779296875</v>
      </c>
      <c r="AA7" s="126">
        <v>43.152492523193359</v>
      </c>
      <c r="AB7" s="126">
        <v>43.164554595947266</v>
      </c>
      <c r="AC7" s="126">
        <v>46.015365600585937</v>
      </c>
      <c r="AD7" s="126">
        <v>43.249977111816406</v>
      </c>
      <c r="AE7" s="126">
        <v>44.313823699951172</v>
      </c>
      <c r="AF7" s="126">
        <v>42.761436462402344</v>
      </c>
      <c r="AG7" s="126">
        <v>41.774200439453125</v>
      </c>
      <c r="AH7" s="126">
        <v>45.384464263916016</v>
      </c>
      <c r="AI7" s="126">
        <v>42.570354461669922</v>
      </c>
      <c r="AJ7" s="126">
        <v>42.237701416015625</v>
      </c>
      <c r="AK7" s="126">
        <v>42.928359985351563</v>
      </c>
      <c r="AL7" s="126">
        <v>41.660087585449219</v>
      </c>
      <c r="AM7" s="126">
        <v>40.742328643798828</v>
      </c>
      <c r="AN7" s="126">
        <v>43.436882019042969</v>
      </c>
      <c r="AO7" s="126">
        <v>46.000217437744141</v>
      </c>
      <c r="AP7" s="126">
        <v>44.539752960205078</v>
      </c>
      <c r="AQ7" s="158">
        <v>39.975605010986328</v>
      </c>
      <c r="AR7" s="126">
        <v>39.673629760742187</v>
      </c>
      <c r="AS7" s="126">
        <v>41.122337341308594</v>
      </c>
      <c r="AT7" s="126">
        <v>40.527431488037109</v>
      </c>
      <c r="AU7" s="126">
        <v>40.709712982177734</v>
      </c>
      <c r="AV7" s="126">
        <v>39.934429168701172</v>
      </c>
      <c r="AW7" s="126">
        <v>39.417037963867188</v>
      </c>
      <c r="AX7" s="126">
        <v>47.448799133300781</v>
      </c>
      <c r="AY7" s="126">
        <v>41.263164520263672</v>
      </c>
      <c r="AZ7" s="126">
        <v>41.992938995361328</v>
      </c>
      <c r="BA7" s="126">
        <v>41.020381927490234</v>
      </c>
      <c r="BB7" s="126">
        <v>39.809238433837891</v>
      </c>
      <c r="BC7" s="126">
        <v>40.976799011230469</v>
      </c>
      <c r="BD7" s="126">
        <v>40.597152709960938</v>
      </c>
      <c r="BE7" s="126">
        <v>40.717227935791016</v>
      </c>
      <c r="BF7" s="126">
        <v>43.024711608886719</v>
      </c>
      <c r="BG7" s="126">
        <v>42.149784088134766</v>
      </c>
      <c r="BH7" s="126">
        <v>41.00213623046875</v>
      </c>
      <c r="BI7" s="126">
        <v>40.040088653564453</v>
      </c>
      <c r="BJ7" s="126">
        <v>39.974746704101563</v>
      </c>
      <c r="BK7" s="126">
        <v>42.591606140136719</v>
      </c>
      <c r="BL7" s="126">
        <v>42.855907440185547</v>
      </c>
      <c r="BM7" s="126">
        <v>44.911422729492188</v>
      </c>
      <c r="BN7" s="126">
        <v>41.874588012695313</v>
      </c>
    </row>
    <row r="8" spans="1:66" x14ac:dyDescent="0.2">
      <c r="A8" s="70" t="s">
        <v>77</v>
      </c>
      <c r="B8" s="70" t="s">
        <v>78</v>
      </c>
      <c r="C8" s="89"/>
      <c r="D8" s="124">
        <f>VLOOKUP(A8,'2022_PAPI_Indicators'!A4:B184,2,FALSE)</f>
        <v>43.518096923828125</v>
      </c>
      <c r="E8" s="124">
        <f>VLOOKUP(A8,'2022_PAPI_Indicators'!A3:C183,3,FALSE)</f>
        <v>40.695690155029297</v>
      </c>
      <c r="F8" s="124">
        <f>VLOOKUP(A8,'2022_PAPI_Indicators'!A3:D183,4,FALSE)</f>
        <v>38.151660919189453</v>
      </c>
      <c r="G8" s="124">
        <f>VLOOKUP(A8,'2022_PAPI_Indicators'!A3:E183,5,FALSE)</f>
        <v>40.999649047851563</v>
      </c>
      <c r="H8" s="124">
        <f>VLOOKUP(A8,'2022_PAPI_Indicators'!A3:F183,6,FALSE)</f>
        <v>42.630916595458984</v>
      </c>
      <c r="I8" s="124">
        <f>VLOOKUP(A8,'2022_PAPI_Indicators'!A3:G183,7,FALSE)</f>
        <v>39.353958129882813</v>
      </c>
      <c r="J8" s="124">
        <f>VLOOKUP(A8,'2022_PAPI_Indicators'!A3:H183,8,FALSE)</f>
        <v>36.878681182861328</v>
      </c>
      <c r="K8" s="124">
        <f>VLOOKUP(A8,'2022_PAPI_Indicators'!A3:I183,9,FALSE)</f>
        <v>42.063129425048828</v>
      </c>
      <c r="L8" s="124">
        <f>VLOOKUP(A8,'2022_PAPI_Indicators'!A3:J183,10,FALSE)</f>
        <v>38.007644653320312</v>
      </c>
      <c r="M8" s="124">
        <f>VLOOKUP(A8,'2022_PAPI_Indicators'!A3:K183,11,FALSE)</f>
        <v>39.76470947265625</v>
      </c>
      <c r="N8" s="124">
        <f>VLOOKUP(A8,'2022_PAPI_Indicators'!A3:L183,12,FALSE)</f>
        <v>39.618701934814453</v>
      </c>
      <c r="O8" s="124">
        <f>VLOOKUP(A8,'2022_PAPI_Indicators'!A3:M183,13,FALSE)</f>
        <v>42.748577117919922</v>
      </c>
      <c r="P8" s="124">
        <f>VLOOKUP(A8,'2022_PAPI_Indicators'!A3:N183,14,FALSE)</f>
        <v>42.599697113037109</v>
      </c>
      <c r="Q8" s="124">
        <f>VLOOKUP(A8,'2022_PAPI_Indicators'!A3:O183,15,FALSE)</f>
        <v>46.55572509765625</v>
      </c>
      <c r="R8" s="125">
        <f>VLOOKUP(A8,'2022_PAPI_Indicators'!A3:P183,16,FALSE)</f>
        <v>0</v>
      </c>
      <c r="S8" s="124">
        <f>VLOOKUP(A8,'2022_PAPI_Indicators'!A3:R183,17,FALSE)</f>
        <v>43.08050537109375</v>
      </c>
      <c r="T8" s="124">
        <f>VLOOKUP(A8,'2022_PAPI_Indicators'!A3:S183,18,FALSE)</f>
        <v>43.2821044921875</v>
      </c>
      <c r="U8" s="125">
        <f>VLOOKUP(A8,'2022_PAPI_Indicators'!A3:T183,19,FALSE)</f>
        <v>0</v>
      </c>
      <c r="V8" s="124">
        <f>VLOOKUP(A8,'2022_PAPI_Indicators'!A3:U183,20,FALSE)</f>
        <v>41.623455047607422</v>
      </c>
      <c r="W8" s="124">
        <f>VLOOKUP(A8,'2022_PAPI_Indicators'!A3:V183,21,FALSE)</f>
        <v>43.264461517333984</v>
      </c>
      <c r="X8" s="124">
        <f>VLOOKUP(A8,'2022_PAPI_Indicators'!A3:W183,22,FALSE)</f>
        <v>43.045989990234375</v>
      </c>
      <c r="Y8" s="124">
        <f>VLOOKUP(A8,'2022_PAPI_Indicators'!A3:X183,23,FALSE)</f>
        <v>42.728790283203125</v>
      </c>
      <c r="Z8" s="124">
        <f>VLOOKUP(A8,'2022_PAPI_Indicators'!A3:Y183,24,FALSE)</f>
        <v>41.536163330078125</v>
      </c>
      <c r="AA8" s="124">
        <f>VLOOKUP(A8,'2022_PAPI_Indicators'!A3:Z183,25,FALSE)</f>
        <v>42.756362915039063</v>
      </c>
      <c r="AB8" s="124">
        <f>VLOOKUP(A8,'2022_PAPI_Indicators'!A3:AA183,26,FALSE)</f>
        <v>42.757892608642578</v>
      </c>
      <c r="AC8" s="124">
        <f>VLOOKUP(A8,'2022_PAPI_Indicators'!A3:AB183,27,FALSE)</f>
        <v>45.726722717285156</v>
      </c>
      <c r="AD8" s="124">
        <f>VLOOKUP(A8,'2022_PAPI_Indicators'!A3:AC183,28,FALSE)</f>
        <v>42.832210540771484</v>
      </c>
      <c r="AE8" s="124">
        <f>VLOOKUP(A8,'2022_PAPI_Indicators'!A3:AD183,29,FALSE)</f>
        <v>43.135738372802734</v>
      </c>
      <c r="AF8" s="124">
        <f>VLOOKUP(A8,'2022_PAPI_Indicators'!A3:AE183,30,FALSE)</f>
        <v>42.095691680908203</v>
      </c>
      <c r="AG8" s="124">
        <f>VLOOKUP(A8,'2022_PAPI_Indicators'!A3:AF183,31,FALSE)</f>
        <v>39.958164215087891</v>
      </c>
      <c r="AH8" s="124">
        <f>VLOOKUP(A8,'2022_PAPI_Indicators'!A3:AG183,32,FALSE)</f>
        <v>44.921993255615234</v>
      </c>
      <c r="AI8" s="124">
        <f>VLOOKUP(A8,'2022_PAPI_Indicators'!A3:AH183,33,FALSE)</f>
        <v>42.100521087646484</v>
      </c>
      <c r="AJ8" s="124">
        <f>VLOOKUP(A8,'2022_PAPI_Indicators'!A3:AI183,34,FALSE)</f>
        <v>41.421710968017578</v>
      </c>
      <c r="AK8" s="124">
        <f>VLOOKUP(A8,'2022_PAPI_Indicators'!A3:AJ183,35,FALSE)</f>
        <v>42.542549133300781</v>
      </c>
      <c r="AL8" s="124">
        <f>VLOOKUP(A8,'2022_PAPI_Indicators'!A3:AK183,36,FALSE)</f>
        <v>40.291450500488281</v>
      </c>
      <c r="AM8" s="124">
        <f>VLOOKUP(A8,'2022_PAPI_Indicators'!A3:AL183,37,FALSE)</f>
        <v>39.319160461425781</v>
      </c>
      <c r="AN8" s="124">
        <f>VLOOKUP(A8,'2022_PAPI_Indicators'!A3:AM183,38,FALSE)</f>
        <v>42.348781585693359</v>
      </c>
      <c r="AO8" s="124">
        <f>VLOOKUP(A8,'2022_PAPI_Indicators'!A3:AN183,39,FALSE)</f>
        <v>42.673080444335938</v>
      </c>
      <c r="AP8" s="124">
        <f>VLOOKUP(A8,'2022_PAPI_Indicators'!A3:AO183,40,FALSE)</f>
        <v>41.326950073242188</v>
      </c>
      <c r="AQ8" s="157">
        <f>VLOOKUP(A8,'2022_PAPI_Indicators'!A3:AP183,41,FALSE)</f>
        <v>39.081516265869141</v>
      </c>
      <c r="AR8" s="124">
        <f>VLOOKUP(A8,'2022_PAPI_Indicators'!A3:AQ183,42,FALSE)</f>
        <v>38.064155578613281</v>
      </c>
      <c r="AS8" s="124">
        <f>VLOOKUP(A8,'2022_PAPI_Indicators'!A3:AR183,43,FALSE)</f>
        <v>38.267181396484375</v>
      </c>
      <c r="AT8" s="124">
        <f>VLOOKUP(A8,'2022_PAPI_Indicators'!A3:AS183,44,FALSE)</f>
        <v>39.406394958496094</v>
      </c>
      <c r="AU8" s="124">
        <f>VLOOKUP(A8,'2022_PAPI_Indicators'!A3:AT183,45,FALSE)</f>
        <v>40.062408447265625</v>
      </c>
      <c r="AV8" s="124">
        <f>VLOOKUP(A8,'2022_PAPI_Indicators'!A3:AU183,46,FALSE)</f>
        <v>39.201290130615234</v>
      </c>
      <c r="AW8" s="124">
        <f>VLOOKUP(A8,'2022_PAPI_Indicators'!A3:AV183,47,FALSE)</f>
        <v>38.418487548828125</v>
      </c>
      <c r="AX8" s="124">
        <f>VLOOKUP(A8,'2022_PAPI_Indicators'!A3:AW183,48,FALSE)</f>
        <v>45.451957702636719</v>
      </c>
      <c r="AY8" s="124">
        <f>VLOOKUP(A8,'2022_PAPI_Indicators'!A3:AX183,49,FALSE)</f>
        <v>40.673057556152344</v>
      </c>
      <c r="AZ8" s="124">
        <f>VLOOKUP(A8,'2022_PAPI_Indicators'!A3:AY183,50,FALSE)</f>
        <v>40.823223114013672</v>
      </c>
      <c r="BA8" s="124">
        <f>VLOOKUP(A8,'2022_PAPI_Indicators'!A3:AZ183,51,FALSE)</f>
        <v>40.478935241699219</v>
      </c>
      <c r="BB8" s="124">
        <f>VLOOKUP(A8,'2022_PAPI_Indicators'!A3:BA183,52,FALSE)</f>
        <v>39.3116455078125</v>
      </c>
      <c r="BC8" s="124">
        <f>VLOOKUP(A8,'2022_PAPI_Indicators'!A3:BB183,53,FALSE)</f>
        <v>38.709945678710937</v>
      </c>
      <c r="BD8" s="124">
        <f>VLOOKUP(A8,'2022_PAPI_Indicators'!A3:BC183,54,FALSE)</f>
        <v>38.188800811767578</v>
      </c>
      <c r="BE8" s="124">
        <f>VLOOKUP(A8,'2022_PAPI_Indicators'!A3:BD183,55,FALSE)</f>
        <v>39.409873962402344</v>
      </c>
      <c r="BF8" s="124">
        <f>VLOOKUP(A8,'2022_PAPI_Indicators'!A3:BE183,56,FALSE)</f>
        <v>42.217731475830078</v>
      </c>
      <c r="BG8" s="124">
        <f>VLOOKUP(A8,'2022_PAPI_Indicators'!A3:BF183,57,FALSE)</f>
        <v>40.93499755859375</v>
      </c>
      <c r="BH8" s="124">
        <f>VLOOKUP(A8,'2022_PAPI_Indicators'!A3:BG183,58,FALSE)</f>
        <v>40.546348571777344</v>
      </c>
      <c r="BI8" s="124">
        <f>VLOOKUP(A8,'2022_PAPI_Indicators'!A3:BH183,59,FALSE)</f>
        <v>39.395381927490234</v>
      </c>
      <c r="BJ8" s="124">
        <f>VLOOKUP(A8,'2022_PAPI_Indicators'!A3:BI183,60,FALSE)</f>
        <v>39.46331787109375</v>
      </c>
      <c r="BK8" s="124">
        <f>VLOOKUP(A8,'2022_PAPI_Indicators'!A3:BJ183,61,FALSE)</f>
        <v>41.105350494384766</v>
      </c>
      <c r="BL8" s="124">
        <f>VLOOKUP(A8,'2022_PAPI_Indicators'!A3:BK183,62,FALSE)</f>
        <v>42.855907440185547</v>
      </c>
      <c r="BM8" s="124">
        <f>VLOOKUP(A8,'2022_PAPI_Indicators'!A3:BL183,63,FALSE)</f>
        <v>44.911422729492188</v>
      </c>
      <c r="BN8" s="124">
        <f>VLOOKUP(A8,'2022_PAPI_Indicators'!A3:BM183,64,FALSE)</f>
        <v>41.874588012695313</v>
      </c>
    </row>
    <row r="9" spans="1:66" x14ac:dyDescent="0.2">
      <c r="A9" s="70" t="s">
        <v>79</v>
      </c>
      <c r="B9" s="70" t="s">
        <v>80</v>
      </c>
      <c r="C9" s="89"/>
      <c r="D9" s="124">
        <f>VLOOKUP(A9,'2022_PAPI_Indicators'!A5:B185,2,FALSE)</f>
        <v>44.291763305664063</v>
      </c>
      <c r="E9" s="124">
        <f>VLOOKUP(A9,'2022_PAPI_Indicators'!A4:C184,3,FALSE)</f>
        <v>41.598285675048828</v>
      </c>
      <c r="F9" s="124">
        <f>VLOOKUP(A9,'2022_PAPI_Indicators'!A4:D184,4,FALSE)</f>
        <v>39.455814361572266</v>
      </c>
      <c r="G9" s="124">
        <f>VLOOKUP(A9,'2022_PAPI_Indicators'!A4:E184,5,FALSE)</f>
        <v>43.874244689941406</v>
      </c>
      <c r="H9" s="124">
        <f>VLOOKUP(A9,'2022_PAPI_Indicators'!A4:F184,6,FALSE)</f>
        <v>43.587390899658203</v>
      </c>
      <c r="I9" s="124">
        <f>VLOOKUP(A9,'2022_PAPI_Indicators'!A4:G184,7,FALSE)</f>
        <v>41.441055297851563</v>
      </c>
      <c r="J9" s="124">
        <f>VLOOKUP(A9,'2022_PAPI_Indicators'!A4:H184,8,FALSE)</f>
        <v>42.458644866943359</v>
      </c>
      <c r="K9" s="124">
        <f>VLOOKUP(A9,'2022_PAPI_Indicators'!A4:I184,9,FALSE)</f>
        <v>43.318164825439453</v>
      </c>
      <c r="L9" s="124">
        <f>VLOOKUP(A9,'2022_PAPI_Indicators'!A4:J184,10,FALSE)</f>
        <v>43.731071472167969</v>
      </c>
      <c r="M9" s="124">
        <f>VLOOKUP(A9,'2022_PAPI_Indicators'!A4:K184,11,FALSE)</f>
        <v>43.898330688476563</v>
      </c>
      <c r="N9" s="124">
        <f>VLOOKUP(A9,'2022_PAPI_Indicators'!A4:L184,12,FALSE)</f>
        <v>42.396846771240234</v>
      </c>
      <c r="O9" s="124">
        <f>VLOOKUP(A9,'2022_PAPI_Indicators'!A4:M184,13,FALSE)</f>
        <v>43.283908843994141</v>
      </c>
      <c r="P9" s="124">
        <f>VLOOKUP(A9,'2022_PAPI_Indicators'!A4:N184,14,FALSE)</f>
        <v>45.095333099365234</v>
      </c>
      <c r="Q9" s="124">
        <f>VLOOKUP(A9,'2022_PAPI_Indicators'!A4:O184,15,FALSE)</f>
        <v>49.196876525878906</v>
      </c>
      <c r="R9" s="125">
        <f>VLOOKUP(A9,'2022_PAPI_Indicators'!A4:P184,16,FALSE)</f>
        <v>0</v>
      </c>
      <c r="S9" s="124">
        <f>VLOOKUP(A9,'2022_PAPI_Indicators'!A4:R184,17,FALSE)</f>
        <v>45.413009643554688</v>
      </c>
      <c r="T9" s="124">
        <f>VLOOKUP(A9,'2022_PAPI_Indicators'!A4:S184,18,FALSE)</f>
        <v>45.334701538085938</v>
      </c>
      <c r="U9" s="125">
        <f>VLOOKUP(A9,'2022_PAPI_Indicators'!A4:T184,19,FALSE)</f>
        <v>0</v>
      </c>
      <c r="V9" s="124">
        <f>VLOOKUP(A9,'2022_PAPI_Indicators'!A4:U184,20,FALSE)</f>
        <v>42.663585662841797</v>
      </c>
      <c r="W9" s="124">
        <f>VLOOKUP(A9,'2022_PAPI_Indicators'!A4:V184,21,FALSE)</f>
        <v>43.942600250244141</v>
      </c>
      <c r="X9" s="124">
        <f>VLOOKUP(A9,'2022_PAPI_Indicators'!A4:W184,22,FALSE)</f>
        <v>45.320243835449219</v>
      </c>
      <c r="Y9" s="124">
        <f>VLOOKUP(A9,'2022_PAPI_Indicators'!A4:X184,23,FALSE)</f>
        <v>44.299301147460938</v>
      </c>
      <c r="Z9" s="124">
        <f>VLOOKUP(A9,'2022_PAPI_Indicators'!A4:Y184,24,FALSE)</f>
        <v>43.930084228515625</v>
      </c>
      <c r="AA9" s="124">
        <f>VLOOKUP(A9,'2022_PAPI_Indicators'!A4:Z184,25,FALSE)</f>
        <v>43.548622131347656</v>
      </c>
      <c r="AB9" s="124">
        <f>VLOOKUP(A9,'2022_PAPI_Indicators'!A4:AA184,26,FALSE)</f>
        <v>43.571216583251953</v>
      </c>
      <c r="AC9" s="124">
        <f>VLOOKUP(A9,'2022_PAPI_Indicators'!A4:AB184,27,FALSE)</f>
        <v>46.304008483886719</v>
      </c>
      <c r="AD9" s="124">
        <f>VLOOKUP(A9,'2022_PAPI_Indicators'!A4:AC184,28,FALSE)</f>
        <v>43.667743682861328</v>
      </c>
      <c r="AE9" s="124">
        <f>VLOOKUP(A9,'2022_PAPI_Indicators'!A4:AD184,29,FALSE)</f>
        <v>45.491909027099609</v>
      </c>
      <c r="AF9" s="124">
        <f>VLOOKUP(A9,'2022_PAPI_Indicators'!A4:AE184,30,FALSE)</f>
        <v>43.427181243896484</v>
      </c>
      <c r="AG9" s="124">
        <f>VLOOKUP(A9,'2022_PAPI_Indicators'!A4:AF184,31,FALSE)</f>
        <v>43.590236663818359</v>
      </c>
      <c r="AH9" s="124">
        <f>VLOOKUP(A9,'2022_PAPI_Indicators'!A4:AG184,32,FALSE)</f>
        <v>45.846935272216797</v>
      </c>
      <c r="AI9" s="124">
        <f>VLOOKUP(A9,'2022_PAPI_Indicators'!A4:AH184,33,FALSE)</f>
        <v>43.040187835693359</v>
      </c>
      <c r="AJ9" s="124">
        <f>VLOOKUP(A9,'2022_PAPI_Indicators'!A4:AI184,34,FALSE)</f>
        <v>43.053691864013672</v>
      </c>
      <c r="AK9" s="124">
        <f>VLOOKUP(A9,'2022_PAPI_Indicators'!A4:AJ184,35,FALSE)</f>
        <v>43.314170837402344</v>
      </c>
      <c r="AL9" s="124">
        <f>VLOOKUP(A9,'2022_PAPI_Indicators'!A4:AK184,36,FALSE)</f>
        <v>43.028724670410156</v>
      </c>
      <c r="AM9" s="124">
        <f>VLOOKUP(A9,'2022_PAPI_Indicators'!A4:AL184,37,FALSE)</f>
        <v>42.165496826171875</v>
      </c>
      <c r="AN9" s="124">
        <f>VLOOKUP(A9,'2022_PAPI_Indicators'!A4:AM184,38,FALSE)</f>
        <v>44.524982452392578</v>
      </c>
      <c r="AO9" s="124">
        <f>VLOOKUP(A9,'2022_PAPI_Indicators'!A4:AN184,39,FALSE)</f>
        <v>49.327354431152344</v>
      </c>
      <c r="AP9" s="124">
        <f>VLOOKUP(A9,'2022_PAPI_Indicators'!A4:AO184,40,FALSE)</f>
        <v>47.752555847167969</v>
      </c>
      <c r="AQ9" s="157">
        <f>VLOOKUP(A9,'2022_PAPI_Indicators'!A4:AP184,41,FALSE)</f>
        <v>40.869693756103516</v>
      </c>
      <c r="AR9" s="124">
        <f>VLOOKUP(A9,'2022_PAPI_Indicators'!A4:AQ184,42,FALSE)</f>
        <v>41.283103942871094</v>
      </c>
      <c r="AS9" s="124">
        <f>VLOOKUP(A9,'2022_PAPI_Indicators'!A4:AR184,43,FALSE)</f>
        <v>43.977493286132813</v>
      </c>
      <c r="AT9" s="124">
        <f>VLOOKUP(A9,'2022_PAPI_Indicators'!A4:AS184,44,FALSE)</f>
        <v>41.648468017578125</v>
      </c>
      <c r="AU9" s="124">
        <f>VLOOKUP(A9,'2022_PAPI_Indicators'!A4:AT184,45,FALSE)</f>
        <v>41.357017517089844</v>
      </c>
      <c r="AV9" s="124">
        <f>VLOOKUP(A9,'2022_PAPI_Indicators'!A4:AU184,46,FALSE)</f>
        <v>40.667568206787109</v>
      </c>
      <c r="AW9" s="124">
        <f>VLOOKUP(A9,'2022_PAPI_Indicators'!A4:AV184,47,FALSE)</f>
        <v>40.41558837890625</v>
      </c>
      <c r="AX9" s="124">
        <f>VLOOKUP(A9,'2022_PAPI_Indicators'!A4:AW184,48,FALSE)</f>
        <v>49.445640563964844</v>
      </c>
      <c r="AY9" s="124">
        <f>VLOOKUP(A9,'2022_PAPI_Indicators'!A4:AX184,49,FALSE)</f>
        <v>41.853271484375</v>
      </c>
      <c r="AZ9" s="124">
        <f>VLOOKUP(A9,'2022_PAPI_Indicators'!A4:AY184,50,FALSE)</f>
        <v>43.162654876708984</v>
      </c>
      <c r="BA9" s="124">
        <f>VLOOKUP(A9,'2022_PAPI_Indicators'!A4:AZ184,51,FALSE)</f>
        <v>41.56182861328125</v>
      </c>
      <c r="BB9" s="124">
        <f>VLOOKUP(A9,'2022_PAPI_Indicators'!A4:BA184,52,FALSE)</f>
        <v>40.306831359863281</v>
      </c>
      <c r="BC9" s="124">
        <f>VLOOKUP(A9,'2022_PAPI_Indicators'!A4:BB184,53,FALSE)</f>
        <v>43.24365234375</v>
      </c>
      <c r="BD9" s="124">
        <f>VLOOKUP(A9,'2022_PAPI_Indicators'!A4:BC184,54,FALSE)</f>
        <v>43.005504608154297</v>
      </c>
      <c r="BE9" s="124">
        <f>VLOOKUP(A9,'2022_PAPI_Indicators'!A4:BD184,55,FALSE)</f>
        <v>42.024581909179688</v>
      </c>
      <c r="BF9" s="124">
        <f>VLOOKUP(A9,'2022_PAPI_Indicators'!A4:BE184,56,FALSE)</f>
        <v>43.831691741943359</v>
      </c>
      <c r="BG9" s="124">
        <f>VLOOKUP(A9,'2022_PAPI_Indicators'!A4:BF184,57,FALSE)</f>
        <v>43.364570617675781</v>
      </c>
      <c r="BH9" s="124">
        <f>VLOOKUP(A9,'2022_PAPI_Indicators'!A4:BG184,58,FALSE)</f>
        <v>41.457923889160156</v>
      </c>
      <c r="BI9" s="124">
        <f>VLOOKUP(A9,'2022_PAPI_Indicators'!A4:BH184,59,FALSE)</f>
        <v>40.684795379638672</v>
      </c>
      <c r="BJ9" s="124">
        <f>VLOOKUP(A9,'2022_PAPI_Indicators'!A4:BI184,60,FALSE)</f>
        <v>40.486175537109375</v>
      </c>
      <c r="BK9" s="124">
        <f>VLOOKUP(A9,'2022_PAPI_Indicators'!A4:BJ184,61,FALSE)</f>
        <v>44.077861785888672</v>
      </c>
      <c r="BL9" s="124">
        <f>VLOOKUP(A9,'2022_PAPI_Indicators'!A4:BK184,62,FALSE)</f>
        <v>42.855907440185547</v>
      </c>
      <c r="BM9" s="124">
        <f>VLOOKUP(A9,'2022_PAPI_Indicators'!A4:BL184,63,FALSE)</f>
        <v>44.911422729492188</v>
      </c>
      <c r="BN9" s="124">
        <f>VLOOKUP(A9,'2022_PAPI_Indicators'!A4:BM184,64,FALSE)</f>
        <v>41.874588012695313</v>
      </c>
    </row>
    <row r="10" spans="1:66" x14ac:dyDescent="0.2">
      <c r="A10" s="70" t="s">
        <v>81</v>
      </c>
      <c r="B10" s="70" t="s">
        <v>82</v>
      </c>
      <c r="C10" s="89"/>
      <c r="D10" s="124">
        <f>VLOOKUP(A10,'2022_PAPI_Indicators'!A6:B186,2,FALSE)</f>
        <v>0.23516178131103516</v>
      </c>
      <c r="E10" s="124">
        <f>VLOOKUP(A10,'2022_PAPI_Indicators'!A5:C185,3,FALSE)</f>
        <v>0.27435117959976196</v>
      </c>
      <c r="F10" s="124">
        <f>VLOOKUP(A10,'2022_PAPI_Indicators'!A5:D185,4,FALSE)</f>
        <v>0.39640721678733826</v>
      </c>
      <c r="G10" s="124">
        <f>VLOOKUP(A10,'2022_PAPI_Indicators'!A5:E185,5,FALSE)</f>
        <v>0.87375491857528687</v>
      </c>
      <c r="H10" s="124">
        <f>VLOOKUP(A10,'2022_PAPI_Indicators'!A5:F185,6,FALSE)</f>
        <v>0.29072669148445129</v>
      </c>
      <c r="I10" s="124">
        <f>VLOOKUP(A10,'2022_PAPI_Indicators'!A5:G185,7,FALSE)</f>
        <v>0.63439029455184937</v>
      </c>
      <c r="J10" s="124">
        <f>VLOOKUP(A10,'2022_PAPI_Indicators'!A5:H185,8,FALSE)</f>
        <v>1.6960736513137817</v>
      </c>
      <c r="K10" s="124">
        <f>VLOOKUP(A10,'2022_PAPI_Indicators'!A5:I185,9,FALSE)</f>
        <v>0.3814774751663208</v>
      </c>
      <c r="L10" s="124">
        <f>VLOOKUP(A10,'2022_PAPI_Indicators'!A5:J185,10,FALSE)</f>
        <v>1.7396801710128784</v>
      </c>
      <c r="M10" s="124">
        <f>VLOOKUP(A10,'2022_PAPI_Indicators'!A5:K185,11,FALSE)</f>
        <v>1.2564470767974854</v>
      </c>
      <c r="N10" s="124">
        <f>VLOOKUP(A10,'2022_PAPI_Indicators'!A5:L185,12,FALSE)</f>
        <v>0.84443938732147217</v>
      </c>
      <c r="O10" s="124">
        <f>VLOOKUP(A10,'2022_PAPI_Indicators'!A5:M185,13,FALSE)</f>
        <v>0.16271914541721344</v>
      </c>
      <c r="P10" s="124">
        <f>VLOOKUP(A10,'2022_PAPI_Indicators'!A5:N185,14,FALSE)</f>
        <v>0.75856733322143555</v>
      </c>
      <c r="Q10" s="124">
        <f>VLOOKUP(A10,'2022_PAPI_Indicators'!A5:O185,15,FALSE)</f>
        <v>0.80279803276062012</v>
      </c>
      <c r="R10" s="125">
        <f>VLOOKUP(A10,'2022_PAPI_Indicators'!A5:P185,16,FALSE)</f>
        <v>0</v>
      </c>
      <c r="S10" s="124">
        <f>VLOOKUP(A10,'2022_PAPI_Indicators'!A5:R185,17,FALSE)</f>
        <v>0.70898169279098511</v>
      </c>
      <c r="T10" s="124">
        <f>VLOOKUP(A10,'2022_PAPI_Indicators'!A5:S185,18,FALSE)</f>
        <v>0.62390369176864624</v>
      </c>
      <c r="U10" s="125">
        <f>VLOOKUP(A10,'2022_PAPI_Indicators'!A5:T185,19,FALSE)</f>
        <v>0</v>
      </c>
      <c r="V10" s="124">
        <f>VLOOKUP(A10,'2022_PAPI_Indicators'!A5:U185,20,FALSE)</f>
        <v>0.31615680456161499</v>
      </c>
      <c r="W10" s="124">
        <f>VLOOKUP(A10,'2022_PAPI_Indicators'!A5:V185,21,FALSE)</f>
        <v>0.20612636208534241</v>
      </c>
      <c r="X10" s="124">
        <f>VLOOKUP(A10,'2022_PAPI_Indicators'!A5:W185,22,FALSE)</f>
        <v>0.69127780199050903</v>
      </c>
      <c r="Y10" s="124">
        <f>VLOOKUP(A10,'2022_PAPI_Indicators'!A5:X185,23,FALSE)</f>
        <v>0.47736823558807373</v>
      </c>
      <c r="Z10" s="124">
        <f>VLOOKUP(A10,'2022_PAPI_Indicators'!A5:Y185,24,FALSE)</f>
        <v>0.72765040397644043</v>
      </c>
      <c r="AA10" s="124">
        <f>VLOOKUP(A10,'2022_PAPI_Indicators'!A5:Z185,25,FALSE)</f>
        <v>0.24081306159496307</v>
      </c>
      <c r="AB10" s="124">
        <f>VLOOKUP(A10,'2022_PAPI_Indicators'!A5:AA185,26,FALSE)</f>
        <v>0.24721676111221313</v>
      </c>
      <c r="AC10" s="124">
        <f>VLOOKUP(A10,'2022_PAPI_Indicators'!A5:AB185,27,FALSE)</f>
        <v>0.17546980082988739</v>
      </c>
      <c r="AD10" s="124">
        <f>VLOOKUP(A10,'2022_PAPI_Indicators'!A5:AC185,28,FALSE)</f>
        <v>0.25396627187728882</v>
      </c>
      <c r="AE10" s="124">
        <f>VLOOKUP(A10,'2022_PAPI_Indicators'!A5:AD185,29,FALSE)</f>
        <v>0.71617573499679565</v>
      </c>
      <c r="AF10" s="124">
        <f>VLOOKUP(A10,'2022_PAPI_Indicators'!A5:AE185,30,FALSE)</f>
        <v>0.40471655130386353</v>
      </c>
      <c r="AG10" s="124">
        <f>VLOOKUP(A10,'2022_PAPI_Indicators'!A5:AF185,31,FALSE)</f>
        <v>1.1039977073669434</v>
      </c>
      <c r="AH10" s="124">
        <f>VLOOKUP(A10,'2022_PAPI_Indicators'!A5:AG185,32,FALSE)</f>
        <v>0.28114432096481323</v>
      </c>
      <c r="AI10" s="124">
        <f>VLOOKUP(A10,'2022_PAPI_Indicators'!A5:AH185,33,FALSE)</f>
        <v>0.28562003374099731</v>
      </c>
      <c r="AJ10" s="124">
        <f>VLOOKUP(A10,'2022_PAPI_Indicators'!A5:AI185,34,FALSE)</f>
        <v>0.49605339765548706</v>
      </c>
      <c r="AK10" s="124">
        <f>VLOOKUP(A10,'2022_PAPI_Indicators'!A5:AJ185,35,FALSE)</f>
        <v>0.23454149067401886</v>
      </c>
      <c r="AL10" s="124">
        <f>VLOOKUP(A10,'2022_PAPI_Indicators'!A5:AK185,36,FALSE)</f>
        <v>0.83201497793197632</v>
      </c>
      <c r="AM10" s="124">
        <f>VLOOKUP(A10,'2022_PAPI_Indicators'!A5:AL185,37,FALSE)</f>
        <v>0.8651655912399292</v>
      </c>
      <c r="AN10" s="124">
        <f>VLOOKUP(A10,'2022_PAPI_Indicators'!A5:AM185,38,FALSE)</f>
        <v>0.66147267818450928</v>
      </c>
      <c r="AO10" s="124">
        <f>VLOOKUP(A10,'2022_PAPI_Indicators'!A5:AN185,39,FALSE)</f>
        <v>2.0226173400878906</v>
      </c>
      <c r="AP10" s="124">
        <f>VLOOKUP(A10,'2022_PAPI_Indicators'!A5:AO185,40,FALSE)</f>
        <v>1.953112006187439</v>
      </c>
      <c r="AQ10" s="157">
        <f>VLOOKUP(A10,'2022_PAPI_Indicators'!A5:AP185,41,FALSE)</f>
        <v>0.54353111982345581</v>
      </c>
      <c r="AR10" s="124">
        <f>VLOOKUP(A10,'2022_PAPI_Indicators'!A5:AQ185,42,FALSE)</f>
        <v>0.9784245491027832</v>
      </c>
      <c r="AS10" s="124">
        <f>VLOOKUP(A10,'2022_PAPI_Indicators'!A5:AR185,43,FALSE)</f>
        <v>1.7356934547424316</v>
      </c>
      <c r="AT10" s="124">
        <f>VLOOKUP(A10,'2022_PAPI_Indicators'!A5:AS185,44,FALSE)</f>
        <v>0.68149513006210327</v>
      </c>
      <c r="AU10" s="124">
        <f>VLOOKUP(A10,'2022_PAPI_Indicators'!A5:AT185,45,FALSE)</f>
        <v>0.3935055136680603</v>
      </c>
      <c r="AV10" s="124">
        <f>VLOOKUP(A10,'2022_PAPI_Indicators'!A5:AU185,46,FALSE)</f>
        <v>0.44568711519241333</v>
      </c>
      <c r="AW10" s="124">
        <f>VLOOKUP(A10,'2022_PAPI_Indicators'!A5:AV185,47,FALSE)</f>
        <v>0.60703444480895996</v>
      </c>
      <c r="AX10" s="124">
        <f>VLOOKUP(A10,'2022_PAPI_Indicators'!A5:AW185,48,FALSE)</f>
        <v>1.2139120101928711</v>
      </c>
      <c r="AY10" s="124">
        <f>VLOOKUP(A10,'2022_PAPI_Indicators'!A5:AX185,49,FALSE)</f>
        <v>0.35873579978942871</v>
      </c>
      <c r="AZ10" s="124">
        <f>VLOOKUP(A10,'2022_PAPI_Indicators'!A5:AY185,50,FALSE)</f>
        <v>0.71108895540237427</v>
      </c>
      <c r="BA10" s="124">
        <f>VLOOKUP(A10,'2022_PAPI_Indicators'!A5:AZ185,51,FALSE)</f>
        <v>0.32915464043617249</v>
      </c>
      <c r="BB10" s="124">
        <f>VLOOKUP(A10,'2022_PAPI_Indicators'!A5:BA185,52,FALSE)</f>
        <v>0.30249527096748352</v>
      </c>
      <c r="BC10" s="124">
        <f>VLOOKUP(A10,'2022_PAPI_Indicators'!A5:BB185,53,FALSE)</f>
        <v>1.3780559301376343</v>
      </c>
      <c r="BD10" s="124">
        <f>VLOOKUP(A10,'2022_PAPI_Indicators'!A5:BC185,54,FALSE)</f>
        <v>1.4640754461288452</v>
      </c>
      <c r="BE10" s="124">
        <f>VLOOKUP(A10,'2022_PAPI_Indicators'!A5:BD185,55,FALSE)</f>
        <v>0.79476118087768555</v>
      </c>
      <c r="BF10" s="124">
        <f>VLOOKUP(A10,'2022_PAPI_Indicators'!A5:BE185,56,FALSE)</f>
        <v>0.49057510495185852</v>
      </c>
      <c r="BG10" s="124">
        <f>VLOOKUP(A10,'2022_PAPI_Indicators'!A5:BF185,57,FALSE)</f>
        <v>0.73848694562911987</v>
      </c>
      <c r="BH10" s="124">
        <f>VLOOKUP(A10,'2022_PAPI_Indicators'!A5:BG185,58,FALSE)</f>
        <v>0.27707952260971069</v>
      </c>
      <c r="BI10" s="124">
        <f>VLOOKUP(A10,'2022_PAPI_Indicators'!A5:BH185,59,FALSE)</f>
        <v>0.39192813634872437</v>
      </c>
      <c r="BJ10" s="124">
        <f>VLOOKUP(A10,'2022_PAPI_Indicators'!A5:BI185,60,FALSE)</f>
        <v>0.31090512871742249</v>
      </c>
      <c r="BK10" s="124">
        <f>VLOOKUP(A10,'2022_PAPI_Indicators'!A5:BJ185,61,FALSE)</f>
        <v>0.90351772308349609</v>
      </c>
      <c r="BL10" s="124">
        <f>VLOOKUP(A10,'2022_PAPI_Indicators'!A5:BK185,62,FALSE)</f>
        <v>0</v>
      </c>
      <c r="BM10" s="124">
        <f>VLOOKUP(A10,'2022_PAPI_Indicators'!A5:BL185,63,FALSE)</f>
        <v>0</v>
      </c>
      <c r="BN10" s="124">
        <f>VLOOKUP(A10,'2022_PAPI_Indicators'!A5:BM185,64,FALSE)</f>
        <v>0</v>
      </c>
    </row>
    <row r="11" spans="1:66" s="75" customFormat="1" x14ac:dyDescent="0.2">
      <c r="A11" s="75" t="s">
        <v>83</v>
      </c>
      <c r="B11" s="76" t="s">
        <v>84</v>
      </c>
      <c r="C11" s="91" t="s">
        <v>447</v>
      </c>
      <c r="D11" s="129">
        <f>VLOOKUP(A11,'2022_PAPI_Indicators'!A6:B186,2,)</f>
        <v>5.8254475593566895</v>
      </c>
      <c r="E11" s="129">
        <f>VLOOKUP(A11,'2022_PAPI_Indicators'!A6:C186,3,FALSE)</f>
        <v>4.9973363876342773</v>
      </c>
      <c r="F11" s="129">
        <f>VLOOKUP(A11,'2022_PAPI_Indicators'!A6:D186,4,FALSE)</f>
        <v>4.4906935691833496</v>
      </c>
      <c r="G11" s="129">
        <f>VLOOKUP(A11,'2022_PAPI_Indicators'!A6:E186,5,FALSE)</f>
        <v>5.3885054588317871</v>
      </c>
      <c r="H11" s="129">
        <f>VLOOKUP(A11,'2022_PAPI_Indicators'!A6:F186,6,FALSE)</f>
        <v>5.2460126876831055</v>
      </c>
      <c r="I11" s="129">
        <f>VLOOKUP(A11,'2022_PAPI_Indicators'!A6:G186,7,FALSE)</f>
        <v>5.027559757232666</v>
      </c>
      <c r="J11" s="129">
        <f>VLOOKUP(A11,'2022_PAPI_Indicators'!A6:H186,8,FALSE)</f>
        <v>4.4382929801940918</v>
      </c>
      <c r="K11" s="129">
        <f>VLOOKUP(A11,'2022_PAPI_Indicators'!A6:I186,9,FALSE)</f>
        <v>5.5805296897888184</v>
      </c>
      <c r="L11" s="129">
        <f>VLOOKUP(A11,'2022_PAPI_Indicators'!A6:J186,10,FALSE)</f>
        <v>4.7769064903259277</v>
      </c>
      <c r="M11" s="129">
        <f>VLOOKUP(A11,'2022_PAPI_Indicators'!A6:K186,11,FALSE)</f>
        <v>4.9544053077697754</v>
      </c>
      <c r="N11" s="129">
        <f>VLOOKUP(A11,'2022_PAPI_Indicators'!A6:L186,12,FALSE)</f>
        <v>5.0889663696289062</v>
      </c>
      <c r="O11" s="129">
        <f>VLOOKUP(A11,'2022_PAPI_Indicators'!A6:M186,13,FALSE)</f>
        <v>5.3816070556640625</v>
      </c>
      <c r="P11" s="129">
        <f>VLOOKUP(A11,'2022_PAPI_Indicators'!A6:N186,14,FALSE)</f>
        <v>5.8164401054382324</v>
      </c>
      <c r="Q11" s="129">
        <f>VLOOKUP(A11,'2022_PAPI_Indicators'!A6:O186,15,FALSE)</f>
        <v>5.7475762367248535</v>
      </c>
      <c r="R11" s="130">
        <f>VLOOKUP(A11,'2022_PAPI_Indicators'!A6:P186,16,FALSE)</f>
        <v>0</v>
      </c>
      <c r="S11" s="129">
        <f>VLOOKUP(A11,'2022_PAPI_Indicators'!A6:R186,17,FALSE)</f>
        <v>5.7516822814941406</v>
      </c>
      <c r="T11" s="129">
        <f>VLOOKUP(A11,'2022_PAPI_Indicators'!A6:S186,18,FALSE)</f>
        <v>5.4361572265625</v>
      </c>
      <c r="U11" s="130">
        <f>VLOOKUP(A11,'2022_PAPI_Indicators'!A6:T186,19,FALSE)</f>
        <v>5.817415714263916</v>
      </c>
      <c r="V11" s="129">
        <f>VLOOKUP(A11,'2022_PAPI_Indicators'!A6:U186,20,FALSE)</f>
        <v>5.3344759941101074</v>
      </c>
      <c r="W11" s="129">
        <f>VLOOKUP(A11,'2022_PAPI_Indicators'!A6:V186,21,FALSE)</f>
        <v>5.3938641548156738</v>
      </c>
      <c r="X11" s="129">
        <f>VLOOKUP(A11,'2022_PAPI_Indicators'!A6:W186,22,FALSE)</f>
        <v>5.4940962791442871</v>
      </c>
      <c r="Y11" s="129">
        <f>VLOOKUP(A11,'2022_PAPI_Indicators'!A6:X186,23,FALSE)</f>
        <v>5.3871197700500488</v>
      </c>
      <c r="Z11" s="129">
        <f>VLOOKUP(A11,'2022_PAPI_Indicators'!A6:Y186,24,FALSE)</f>
        <v>5.0631165504455566</v>
      </c>
      <c r="AA11" s="129">
        <f>VLOOKUP(A11,'2022_PAPI_Indicators'!A6:Z186,25,FALSE)</f>
        <v>5.6298561096191406</v>
      </c>
      <c r="AB11" s="129">
        <f>VLOOKUP(A11,'2022_PAPI_Indicators'!A6:AA186,26,FALSE)</f>
        <v>5.2587337493896484</v>
      </c>
      <c r="AC11" s="129">
        <f>VLOOKUP(A11,'2022_PAPI_Indicators'!A6:AB186,27,FALSE)</f>
        <v>6.1073641777038574</v>
      </c>
      <c r="AD11" s="129">
        <f>VLOOKUP(A11,'2022_PAPI_Indicators'!A6:AC186,28,FALSE)</f>
        <v>5.609349250793457</v>
      </c>
      <c r="AE11" s="129">
        <f>VLOOKUP(A11,'2022_PAPI_Indicators'!A6:AD186,29,FALSE)</f>
        <v>5.3757567405700684</v>
      </c>
      <c r="AF11" s="129">
        <f>VLOOKUP(A11,'2022_PAPI_Indicators'!A6:AE186,30,FALSE)</f>
        <v>4.9196991920471191</v>
      </c>
      <c r="AG11" s="129">
        <f>VLOOKUP(A11,'2022_PAPI_Indicators'!A6:AF186,31,FALSE)</f>
        <v>4.9741263389587402</v>
      </c>
      <c r="AH11" s="129">
        <f>VLOOKUP(A11,'2022_PAPI_Indicators'!A6:AG186,32,FALSE)</f>
        <v>5.772118091583252</v>
      </c>
      <c r="AI11" s="129">
        <f>VLOOKUP(A11,'2022_PAPI_Indicators'!A6:AH186,33,FALSE)</f>
        <v>4.4935173988342285</v>
      </c>
      <c r="AJ11" s="129">
        <f>VLOOKUP(A11,'2022_PAPI_Indicators'!A6:AI186,34,FALSE)</f>
        <v>4.7812652587890625</v>
      </c>
      <c r="AK11" s="129">
        <f>VLOOKUP(A11,'2022_PAPI_Indicators'!A6:AJ186,35,FALSE)</f>
        <v>5.0435991287231445</v>
      </c>
      <c r="AL11" s="129">
        <f>VLOOKUP(A11,'2022_PAPI_Indicators'!A6:AK186,36,FALSE)</f>
        <v>4.3365435600280762</v>
      </c>
      <c r="AM11" s="129">
        <f>VLOOKUP(A11,'2022_PAPI_Indicators'!A6:AL186,37,FALSE)</f>
        <v>4.3876118659973145</v>
      </c>
      <c r="AN11" s="129">
        <f>VLOOKUP(A11,'2022_PAPI_Indicators'!A6:AM186,38,FALSE)</f>
        <v>4.4982848167419434</v>
      </c>
      <c r="AO11" s="129">
        <f>VLOOKUP(A11,'2022_PAPI_Indicators'!A6:AN186,39,FALSE)</f>
        <v>5.4048333168029785</v>
      </c>
      <c r="AP11" s="129">
        <f>VLOOKUP(A11,'2022_PAPI_Indicators'!A6:AO186,40,FALSE)</f>
        <v>5.4278936386108398</v>
      </c>
      <c r="AQ11" s="122">
        <f>VLOOKUP(A11,'2022_PAPI_Indicators'!A6:AP186,41,FALSE)</f>
        <v>4.7477836608886719</v>
      </c>
      <c r="AR11" s="129">
        <f>VLOOKUP(A11,'2022_PAPI_Indicators'!A6:AQ186,42,FALSE)</f>
        <v>5.0252842903137207</v>
      </c>
      <c r="AS11" s="129">
        <f>VLOOKUP(A11,'2022_PAPI_Indicators'!A6:AR186,43,FALSE)</f>
        <v>5.1387872695922852</v>
      </c>
      <c r="AT11" s="129">
        <f>VLOOKUP(A11,'2022_PAPI_Indicators'!A6:AS186,44,FALSE)</f>
        <v>4.7923436164855957</v>
      </c>
      <c r="AU11" s="129">
        <f>VLOOKUP(A11,'2022_PAPI_Indicators'!A6:AT186,45,FALSE)</f>
        <v>5.0606522560119629</v>
      </c>
      <c r="AV11" s="129">
        <f>VLOOKUP(A11,'2022_PAPI_Indicators'!A6:AU186,46,FALSE)</f>
        <v>5.0272536277770996</v>
      </c>
      <c r="AW11" s="129">
        <f>VLOOKUP(A11,'2022_PAPI_Indicators'!A6:AV186,47,FALSE)</f>
        <v>4.2720084190368652</v>
      </c>
      <c r="AX11" s="129">
        <f>VLOOKUP(A11,'2022_PAPI_Indicators'!A6:AW186,48,FALSE)</f>
        <v>5.9493718147277832</v>
      </c>
      <c r="AY11" s="129">
        <f>VLOOKUP(A11,'2022_PAPI_Indicators'!A6:AX186,49,FALSE)</f>
        <v>4.776759147644043</v>
      </c>
      <c r="AZ11" s="129">
        <f>VLOOKUP(A11,'2022_PAPI_Indicators'!A6:AY186,50,FALSE)</f>
        <v>4.3234724998474121</v>
      </c>
      <c r="BA11" s="129">
        <f>VLOOKUP(A11,'2022_PAPI_Indicators'!A6:AZ186,51,FALSE)</f>
        <v>4.5682454109191895</v>
      </c>
      <c r="BB11" s="129">
        <f>VLOOKUP(A11,'2022_PAPI_Indicators'!A6:BA186,52,FALSE)</f>
        <v>4.8123226165771484</v>
      </c>
      <c r="BC11" s="129">
        <f>VLOOKUP(A11,'2022_PAPI_Indicators'!A6:BB186,53,FALSE)</f>
        <v>4.0631680488586426</v>
      </c>
      <c r="BD11" s="129">
        <f>VLOOKUP(A11,'2022_PAPI_Indicators'!A6:BC186,54,FALSE)</f>
        <v>4.2259783744812012</v>
      </c>
      <c r="BE11" s="129">
        <f>VLOOKUP(A11,'2022_PAPI_Indicators'!A6:BD186,55,FALSE)</f>
        <v>4.1161255836486816</v>
      </c>
      <c r="BF11" s="129">
        <f>VLOOKUP(A11,'2022_PAPI_Indicators'!A6:BE186,56,FALSE)</f>
        <v>4.5832972526550293</v>
      </c>
      <c r="BG11" s="129">
        <f>VLOOKUP(A11,'2022_PAPI_Indicators'!A6:BF186,57,FALSE)</f>
        <v>4.3295116424560547</v>
      </c>
      <c r="BH11" s="129">
        <f>VLOOKUP(A11,'2022_PAPI_Indicators'!A6:BG186,58,FALSE)</f>
        <v>4.4517912864685059</v>
      </c>
      <c r="BI11" s="129">
        <f>VLOOKUP(A11,'2022_PAPI_Indicators'!A6:BH186,59,FALSE)</f>
        <v>3.7754788398742676</v>
      </c>
      <c r="BJ11" s="129">
        <f>VLOOKUP(A11,'2022_PAPI_Indicators'!A6:BI186,60,FALSE)</f>
        <v>3.7111270427703857</v>
      </c>
      <c r="BK11" s="129">
        <f>VLOOKUP(A11,'2022_PAPI_Indicators'!A6:BJ186,61,FALSE)</f>
        <v>4.2705483436584473</v>
      </c>
      <c r="BL11" s="129">
        <f>VLOOKUP(A11,'2022_PAPI_Indicators'!A6:BK186,62,FALSE)</f>
        <v>4.492063045501709</v>
      </c>
      <c r="BM11" s="129">
        <f>VLOOKUP(A11,'2022_PAPI_Indicators'!A6:BL186,63,FALSE)</f>
        <v>5.0389547348022461</v>
      </c>
      <c r="BN11" s="129">
        <f>VLOOKUP(A11,'2022_PAPI_Indicators'!A6:BM186,64,FALSE)</f>
        <v>4.1778039932250977</v>
      </c>
    </row>
    <row r="12" spans="1:66" s="77" customFormat="1" x14ac:dyDescent="0.2">
      <c r="A12" s="77" t="s">
        <v>86</v>
      </c>
      <c r="B12" s="77" t="s">
        <v>87</v>
      </c>
      <c r="C12" s="92" t="s">
        <v>88</v>
      </c>
      <c r="D12" s="131">
        <f>VLOOKUP(A12,'2022_PAPI_Indicators'!A7:B187,2,)</f>
        <v>1.2902536392211914</v>
      </c>
      <c r="E12" s="131">
        <f>VLOOKUP(A12,'2022_PAPI_Indicators'!A7:C187,3,FALSE)</f>
        <v>0.85242849588394165</v>
      </c>
      <c r="F12" s="131">
        <f>VLOOKUP(A12,'2022_PAPI_Indicators'!A7:D187,4,FALSE)</f>
        <v>0.85104495286941528</v>
      </c>
      <c r="G12" s="131">
        <f>VLOOKUP(A12,'2022_PAPI_Indicators'!A7:E187,5,FALSE)</f>
        <v>1.0590184926986694</v>
      </c>
      <c r="H12" s="131">
        <f>VLOOKUP(A12,'2022_PAPI_Indicators'!A7:F187,6,FALSE)</f>
        <v>0.9204832911491394</v>
      </c>
      <c r="I12" s="131">
        <f>VLOOKUP(A12,'2022_PAPI_Indicators'!A7:G187,7,FALSE)</f>
        <v>0.92007863521575928</v>
      </c>
      <c r="J12" s="131">
        <f>VLOOKUP(A12,'2022_PAPI_Indicators'!A7:H187,8,FALSE)</f>
        <v>0.67026370763778687</v>
      </c>
      <c r="K12" s="131">
        <f>VLOOKUP(A12,'2022_PAPI_Indicators'!A7:I187,9,FALSE)</f>
        <v>1.1388193368911743</v>
      </c>
      <c r="L12" s="131">
        <f>VLOOKUP(A12,'2022_PAPI_Indicators'!A7:J187,10,FALSE)</f>
        <v>0.89840739965438843</v>
      </c>
      <c r="M12" s="131">
        <f>VLOOKUP(A12,'2022_PAPI_Indicators'!A7:K187,11,FALSE)</f>
        <v>0.93147164583206177</v>
      </c>
      <c r="N12" s="131">
        <f>VLOOKUP(A12,'2022_PAPI_Indicators'!A7:L187,12,FALSE)</f>
        <v>0.88282299041748047</v>
      </c>
      <c r="O12" s="131">
        <f>VLOOKUP(A12,'2022_PAPI_Indicators'!A7:M187,13,FALSE)</f>
        <v>1.1097712516784668</v>
      </c>
      <c r="P12" s="131">
        <f>VLOOKUP(A12,'2022_PAPI_Indicators'!A7:N187,14,FALSE)</f>
        <v>1.0883382558822632</v>
      </c>
      <c r="Q12" s="131">
        <f>VLOOKUP(A12,'2022_PAPI_Indicators'!A7:O187,15,FALSE)</f>
        <v>1.3968126773834229</v>
      </c>
      <c r="R12" s="132">
        <f>VLOOKUP(A12,'2022_PAPI_Indicators'!A7:P187,16,FALSE)</f>
        <v>0</v>
      </c>
      <c r="S12" s="131">
        <f>VLOOKUP(A12,'2022_PAPI_Indicators'!A7:R187,17,FALSE)</f>
        <v>1.1729801893234253</v>
      </c>
      <c r="T12" s="131">
        <f>VLOOKUP(A12,'2022_PAPI_Indicators'!A7:S187,18,FALSE)</f>
        <v>1.1823511123657227</v>
      </c>
      <c r="U12" s="132">
        <f>VLOOKUP(A12,'2022_PAPI_Indicators'!A7:T187,19,FALSE)</f>
        <v>1.3509466648101807</v>
      </c>
      <c r="V12" s="131">
        <f>VLOOKUP(A12,'2022_PAPI_Indicators'!A7:U187,20,FALSE)</f>
        <v>1.0244767665863037</v>
      </c>
      <c r="W12" s="131">
        <f>VLOOKUP(A12,'2022_PAPI_Indicators'!A7:V187,21,FALSE)</f>
        <v>0.99291950464248657</v>
      </c>
      <c r="X12" s="131">
        <f>VLOOKUP(A12,'2022_PAPI_Indicators'!A7:W187,22,FALSE)</f>
        <v>1.1268379688262939</v>
      </c>
      <c r="Y12" s="131">
        <f>VLOOKUP(A12,'2022_PAPI_Indicators'!A7:X187,23,FALSE)</f>
        <v>1.1201975345611572</v>
      </c>
      <c r="Z12" s="131">
        <f>VLOOKUP(A12,'2022_PAPI_Indicators'!A7:Y187,24,FALSE)</f>
        <v>0.99119818210601807</v>
      </c>
      <c r="AA12" s="131">
        <f>VLOOKUP(A12,'2022_PAPI_Indicators'!A7:Z187,25,FALSE)</f>
        <v>1.0403043031692505</v>
      </c>
      <c r="AB12" s="131">
        <f>VLOOKUP(A12,'2022_PAPI_Indicators'!A7:AA187,26,FALSE)</f>
        <v>1.0206526517868042</v>
      </c>
      <c r="AC12" s="131">
        <f>VLOOKUP(A12,'2022_PAPI_Indicators'!A7:AB187,27,FALSE)</f>
        <v>1.2935106754302979</v>
      </c>
      <c r="AD12" s="131">
        <f>VLOOKUP(A12,'2022_PAPI_Indicators'!A7:AC187,28,FALSE)</f>
        <v>1.1703758239746094</v>
      </c>
      <c r="AE12" s="131">
        <f>VLOOKUP(A12,'2022_PAPI_Indicators'!A7:AD187,29,FALSE)</f>
        <v>1.0169486999511719</v>
      </c>
      <c r="AF12" s="131">
        <f>VLOOKUP(A12,'2022_PAPI_Indicators'!A7:AE187,30,FALSE)</f>
        <v>0.97641450166702271</v>
      </c>
      <c r="AG12" s="131">
        <f>VLOOKUP(A12,'2022_PAPI_Indicators'!A7:AF187,31,FALSE)</f>
        <v>0.93942248821258545</v>
      </c>
      <c r="AH12" s="131">
        <f>VLOOKUP(A12,'2022_PAPI_Indicators'!A7:AG187,32,FALSE)</f>
        <v>1.1248074769973755</v>
      </c>
      <c r="AI12" s="131">
        <f>VLOOKUP(A12,'2022_PAPI_Indicators'!A7:AH187,33,FALSE)</f>
        <v>1.1115047931671143</v>
      </c>
      <c r="AJ12" s="131">
        <f>VLOOKUP(A12,'2022_PAPI_Indicators'!A7:AI187,34,FALSE)</f>
        <v>1.1121009588241577</v>
      </c>
      <c r="AK12" s="131">
        <f>VLOOKUP(A12,'2022_PAPI_Indicators'!A7:AJ187,35,FALSE)</f>
        <v>1.1002645492553711</v>
      </c>
      <c r="AL12" s="131">
        <f>VLOOKUP(A12,'2022_PAPI_Indicators'!A7:AK187,36,FALSE)</f>
        <v>0.88206303119659424</v>
      </c>
      <c r="AM12" s="131">
        <f>VLOOKUP(A12,'2022_PAPI_Indicators'!A7:AL187,37,FALSE)</f>
        <v>0.87195920944213867</v>
      </c>
      <c r="AN12" s="131">
        <f>VLOOKUP(A12,'2022_PAPI_Indicators'!A7:AM187,38,FALSE)</f>
        <v>1.0463155508041382</v>
      </c>
      <c r="AO12" s="131">
        <f>VLOOKUP(A12,'2022_PAPI_Indicators'!A7:AN187,39,FALSE)</f>
        <v>1.2066787481307983</v>
      </c>
      <c r="AP12" s="131">
        <f>VLOOKUP(A12,'2022_PAPI_Indicators'!A7:AO187,40,FALSE)</f>
        <v>0.95389139652252197</v>
      </c>
      <c r="AQ12" s="159">
        <f>VLOOKUP(A12,'2022_PAPI_Indicators'!A7:AP187,41,FALSE)</f>
        <v>0.83089882135391235</v>
      </c>
      <c r="AR12" s="131">
        <f>VLOOKUP(A12,'2022_PAPI_Indicators'!A7:AQ187,42,FALSE)</f>
        <v>0.90518897771835327</v>
      </c>
      <c r="AS12" s="131">
        <f>VLOOKUP(A12,'2022_PAPI_Indicators'!A7:AR187,43,FALSE)</f>
        <v>0.99547278881072998</v>
      </c>
      <c r="AT12" s="131">
        <f>VLOOKUP(A12,'2022_PAPI_Indicators'!A7:AS187,44,FALSE)</f>
        <v>0.96308302879333496</v>
      </c>
      <c r="AU12" s="131">
        <f>VLOOKUP(A12,'2022_PAPI_Indicators'!A7:AT187,45,FALSE)</f>
        <v>1.0140576362609863</v>
      </c>
      <c r="AV12" s="131">
        <f>VLOOKUP(A12,'2022_PAPI_Indicators'!A7:AU187,46,FALSE)</f>
        <v>1.0476225614547729</v>
      </c>
      <c r="AW12" s="131">
        <f>VLOOKUP(A12,'2022_PAPI_Indicators'!A7:AV187,47,FALSE)</f>
        <v>0.85741972923278809</v>
      </c>
      <c r="AX12" s="131">
        <f>VLOOKUP(A12,'2022_PAPI_Indicators'!A7:AW187,48,FALSE)</f>
        <v>1.256569504737854</v>
      </c>
      <c r="AY12" s="131">
        <f>VLOOKUP(A12,'2022_PAPI_Indicators'!A7:AX187,49,FALSE)</f>
        <v>1.0599448680877686</v>
      </c>
      <c r="AZ12" s="131">
        <f>VLOOKUP(A12,'2022_PAPI_Indicators'!A7:AY187,50,FALSE)</f>
        <v>1.1245033740997314</v>
      </c>
      <c r="BA12" s="131">
        <f>VLOOKUP(A12,'2022_PAPI_Indicators'!A7:AZ187,51,FALSE)</f>
        <v>0.92631185054779053</v>
      </c>
      <c r="BB12" s="131">
        <f>VLOOKUP(A12,'2022_PAPI_Indicators'!A7:BA187,52,FALSE)</f>
        <v>0.90381020307540894</v>
      </c>
      <c r="BC12" s="131">
        <f>VLOOKUP(A12,'2022_PAPI_Indicators'!A7:BB187,53,FALSE)</f>
        <v>0.84060412645339966</v>
      </c>
      <c r="BD12" s="131">
        <f>VLOOKUP(A12,'2022_PAPI_Indicators'!A7:BC187,54,FALSE)</f>
        <v>0.74693989753723145</v>
      </c>
      <c r="BE12" s="131">
        <f>VLOOKUP(A12,'2022_PAPI_Indicators'!A7:BD187,55,FALSE)</f>
        <v>0.86559450626373291</v>
      </c>
      <c r="BF12" s="131">
        <f>VLOOKUP(A12,'2022_PAPI_Indicators'!A7:BE187,56,FALSE)</f>
        <v>1.0388256311416626</v>
      </c>
      <c r="BG12" s="131">
        <f>VLOOKUP(A12,'2022_PAPI_Indicators'!A7:BF187,57,FALSE)</f>
        <v>0.79635429382324219</v>
      </c>
      <c r="BH12" s="131">
        <f>VLOOKUP(A12,'2022_PAPI_Indicators'!A7:BG187,58,FALSE)</f>
        <v>0.75430393218994141</v>
      </c>
      <c r="BI12" s="131">
        <f>VLOOKUP(A12,'2022_PAPI_Indicators'!A7:BH187,59,FALSE)</f>
        <v>0.76570641994476318</v>
      </c>
      <c r="BJ12" s="131">
        <f>VLOOKUP(A12,'2022_PAPI_Indicators'!A7:BI187,60,FALSE)</f>
        <v>0.70996755361557007</v>
      </c>
      <c r="BK12" s="131">
        <f>VLOOKUP(A12,'2022_PAPI_Indicators'!A7:BJ187,61,FALSE)</f>
        <v>0.93277734518051147</v>
      </c>
      <c r="BL12" s="131">
        <f>VLOOKUP(A12,'2022_PAPI_Indicators'!A7:BK187,62,FALSE)</f>
        <v>0.88113147020339966</v>
      </c>
      <c r="BM12" s="131">
        <f>VLOOKUP(A12,'2022_PAPI_Indicators'!A7:BL187,63,FALSE)</f>
        <v>1.1367943286895752</v>
      </c>
      <c r="BN12" s="131">
        <f>VLOOKUP(A12,'2022_PAPI_Indicators'!A7:BM187,64,FALSE)</f>
        <v>0.98122859001159668</v>
      </c>
    </row>
    <row r="13" spans="1:66" x14ac:dyDescent="0.2">
      <c r="A13" s="70" t="s">
        <v>548</v>
      </c>
      <c r="B13" s="70" t="s">
        <v>417</v>
      </c>
      <c r="C13" s="89" t="s">
        <v>90</v>
      </c>
      <c r="D13" s="133">
        <f>VLOOKUP(A13,'2022_PAPI_Indicators'!A8:B188,2, FALSE)</f>
        <v>0.67658984661102295</v>
      </c>
      <c r="E13" s="134">
        <v>0.43581902980804443</v>
      </c>
      <c r="F13" s="134">
        <v>0.44629555940628052</v>
      </c>
      <c r="G13" s="134">
        <v>0.57596635818481445</v>
      </c>
      <c r="H13" s="134">
        <v>0.46699661016464233</v>
      </c>
      <c r="I13" s="134">
        <v>0.48171156644821167</v>
      </c>
      <c r="J13" s="134">
        <v>0.31916141510009766</v>
      </c>
      <c r="K13" s="134">
        <v>0.5284467339515686</v>
      </c>
      <c r="L13" s="134">
        <v>0.46629402041435242</v>
      </c>
      <c r="M13" s="134">
        <v>0.50095611810684204</v>
      </c>
      <c r="N13" s="134">
        <v>0.46893587708473206</v>
      </c>
      <c r="O13" s="134">
        <v>0.54792606830596924</v>
      </c>
      <c r="P13" s="134">
        <v>0.53961515426635742</v>
      </c>
      <c r="Q13" s="134">
        <v>0.69288843870162964</v>
      </c>
      <c r="R13" s="135">
        <f>VLOOKUP(A13,'2022_PAPI_Indicators'!A8:P188,16,FALSE)</f>
        <v>0</v>
      </c>
      <c r="S13" s="134">
        <v>0.53720682859420776</v>
      </c>
      <c r="T13" s="134">
        <v>0.57189351320266724</v>
      </c>
      <c r="U13" s="136">
        <v>0.81537097692489624</v>
      </c>
      <c r="V13" s="134">
        <v>0.46294346451759338</v>
      </c>
      <c r="W13" s="134">
        <v>0.4122714102268219</v>
      </c>
      <c r="X13" s="134">
        <v>0.55237966775894165</v>
      </c>
      <c r="Y13" s="134">
        <v>0.46917620301246643</v>
      </c>
      <c r="Z13" s="134">
        <v>0.44025751948356628</v>
      </c>
      <c r="AA13" s="134">
        <v>0.52450960874557495</v>
      </c>
      <c r="AB13" s="134">
        <v>0.38741013407707214</v>
      </c>
      <c r="AC13" s="134">
        <v>0.63067543506622314</v>
      </c>
      <c r="AD13" s="134">
        <v>0.66341233253479004</v>
      </c>
      <c r="AE13" s="134">
        <v>0.52679646015167236</v>
      </c>
      <c r="AF13" s="134">
        <v>0.54764711856842041</v>
      </c>
      <c r="AG13" s="134">
        <v>0.55660521984100342</v>
      </c>
      <c r="AH13" s="134">
        <v>0.62320166826248169</v>
      </c>
      <c r="AI13" s="134">
        <v>0.61847615242004395</v>
      </c>
      <c r="AJ13" s="134">
        <v>0.57207858562469482</v>
      </c>
      <c r="AK13" s="134">
        <v>0.60019683837890625</v>
      </c>
      <c r="AL13" s="134">
        <v>0.42103680968284607</v>
      </c>
      <c r="AM13" s="134">
        <v>0.39798355102539063</v>
      </c>
      <c r="AN13" s="134">
        <v>0.64878660440444946</v>
      </c>
      <c r="AO13" s="134">
        <v>0.691489577293396</v>
      </c>
      <c r="AP13" s="134">
        <v>0.63496541976928711</v>
      </c>
      <c r="AQ13" s="160">
        <v>0.46864169836044312</v>
      </c>
      <c r="AR13" s="134">
        <v>0.50565880537033081</v>
      </c>
      <c r="AS13" s="134">
        <v>0.48533183336257935</v>
      </c>
      <c r="AT13" s="134">
        <v>0.55154967308044434</v>
      </c>
      <c r="AU13" s="134">
        <v>0.64805692434310913</v>
      </c>
      <c r="AV13" s="134">
        <v>0.39637374877929688</v>
      </c>
      <c r="AW13" s="134">
        <v>0.38860177993774414</v>
      </c>
      <c r="AX13" s="134">
        <v>0.80665302276611328</v>
      </c>
      <c r="AY13" s="134">
        <v>0.56285899877548218</v>
      </c>
      <c r="AZ13" s="134">
        <v>0.60105675458908081</v>
      </c>
      <c r="BA13" s="134">
        <v>0.49248683452606201</v>
      </c>
      <c r="BB13" s="134">
        <v>0.45162779092788696</v>
      </c>
      <c r="BC13" s="134">
        <v>0.39247626066207886</v>
      </c>
      <c r="BD13" s="134">
        <v>0.30962282419204712</v>
      </c>
      <c r="BE13" s="134">
        <v>0.38950347900390625</v>
      </c>
      <c r="BF13" s="134">
        <v>0.56799775362014771</v>
      </c>
      <c r="BG13" s="134">
        <v>0.39571806788444519</v>
      </c>
      <c r="BH13" s="134">
        <v>0.34405887126922607</v>
      </c>
      <c r="BI13" s="134">
        <v>0.34905931353569031</v>
      </c>
      <c r="BJ13" s="134">
        <v>0.37604686617851257</v>
      </c>
      <c r="BK13" s="134">
        <v>0.46141800284385681</v>
      </c>
      <c r="BL13" s="134">
        <v>0.39220702648162842</v>
      </c>
      <c r="BM13" s="134">
        <v>0.60810333490371704</v>
      </c>
      <c r="BN13" s="134">
        <v>0.51529181003570557</v>
      </c>
    </row>
    <row r="14" spans="1:66" x14ac:dyDescent="0.2">
      <c r="A14" s="70" t="s">
        <v>91</v>
      </c>
      <c r="B14" s="70" t="s">
        <v>418</v>
      </c>
      <c r="C14" s="89" t="s">
        <v>90</v>
      </c>
      <c r="D14" s="133">
        <f>VLOOKUP(A14,'2022_PAPI_Indicators'!A9:B189,2, FALSE)</f>
        <v>0.58637499809265137</v>
      </c>
      <c r="E14" s="133">
        <f>VLOOKUP(A14,'2022_PAPI_Indicators'!A9:C189,3,FALSE)</f>
        <v>0.31758248805999756</v>
      </c>
      <c r="F14" s="133">
        <f>VLOOKUP(A14,'2022_PAPI_Indicators'!A9:D189,4,FALSE)</f>
        <v>0.31111440062522888</v>
      </c>
      <c r="G14" s="133">
        <f>VLOOKUP(A14,'2022_PAPI_Indicators'!A9:E189,5,FALSE)</f>
        <v>0.43114441633224487</v>
      </c>
      <c r="H14" s="133">
        <f>VLOOKUP(A14,'2022_PAPI_Indicators'!A9:F189,6,FALSE)</f>
        <v>0.36248683929443359</v>
      </c>
      <c r="I14" s="133">
        <f>VLOOKUP(A14,'2022_PAPI_Indicators'!A9:G189,7,FALSE)</f>
        <v>0.35476964712142944</v>
      </c>
      <c r="J14" s="133">
        <f>VLOOKUP(A14,'2022_PAPI_Indicators'!A9:H189,8,FALSE)</f>
        <v>0.21398705244064331</v>
      </c>
      <c r="K14" s="133">
        <f>VLOOKUP(A14,'2022_PAPI_Indicators'!A9:I189,9,FALSE)</f>
        <v>0.52583825588226318</v>
      </c>
      <c r="L14" s="133">
        <f>VLOOKUP(A14,'2022_PAPI_Indicators'!A9:J189,10,FALSE)</f>
        <v>0.34321510791778564</v>
      </c>
      <c r="M14" s="133">
        <f>VLOOKUP(A14,'2022_PAPI_Indicators'!A9:K189,11,FALSE)</f>
        <v>0.35527452826499939</v>
      </c>
      <c r="N14" s="133">
        <f>VLOOKUP(A14,'2022_PAPI_Indicators'!A9:L189,12,FALSE)</f>
        <v>0.32804137468338013</v>
      </c>
      <c r="O14" s="133">
        <f>VLOOKUP(A14,'2022_PAPI_Indicators'!A9:M189,13,FALSE)</f>
        <v>0.49027806520462036</v>
      </c>
      <c r="P14" s="133">
        <f>VLOOKUP(A14,'2022_PAPI_Indicators'!A9:N189,14,FALSE)</f>
        <v>0.475382000207901</v>
      </c>
      <c r="Q14" s="133">
        <f>VLOOKUP(A14,'2022_PAPI_Indicators'!A9:O189,15,FALSE)</f>
        <v>0.67294484376907349</v>
      </c>
      <c r="R14" s="135">
        <f>VLOOKUP(A14,'2022_PAPI_Indicators'!A9:P189,16,FALSE)</f>
        <v>0</v>
      </c>
      <c r="S14" s="133">
        <f>VLOOKUP(A14,'2022_PAPI_Indicators'!A9:R189,17,FALSE)</f>
        <v>0.55182343721389771</v>
      </c>
      <c r="T14" s="133">
        <f>VLOOKUP(A14,'2022_PAPI_Indicators'!A9:S189,18,FALSE)</f>
        <v>0.54280978441238403</v>
      </c>
      <c r="U14" s="135">
        <f>VLOOKUP(A14,'2022_PAPI_Indicators'!A9:T189,19,FALSE)</f>
        <v>0.5709337592124939</v>
      </c>
      <c r="V14" s="133">
        <f>VLOOKUP(A14,'2022_PAPI_Indicators'!A9:U189,20,FALSE)</f>
        <v>0.45695209503173828</v>
      </c>
      <c r="W14" s="133">
        <f>VLOOKUP(A14,'2022_PAPI_Indicators'!A9:V189,21,FALSE)</f>
        <v>0.45423722267150879</v>
      </c>
      <c r="X14" s="133">
        <f>VLOOKUP(A14,'2022_PAPI_Indicators'!A9:W189,22,FALSE)</f>
        <v>0.50322169065475464</v>
      </c>
      <c r="Y14" s="133">
        <f>VLOOKUP(A14,'2022_PAPI_Indicators'!A9:X189,23,FALSE)</f>
        <v>0.5389208197593689</v>
      </c>
      <c r="Z14" s="133">
        <f>VLOOKUP(A14,'2022_PAPI_Indicators'!A9:Y189,24,FALSE)</f>
        <v>0.43871405720710754</v>
      </c>
      <c r="AA14" s="133">
        <f>VLOOKUP(A14,'2022_PAPI_Indicators'!A9:Z189,25,FALSE)</f>
        <v>0.44023793935775757</v>
      </c>
      <c r="AB14" s="133">
        <f>VLOOKUP(A14,'2022_PAPI_Indicators'!A9:AA189,26,FALSE)</f>
        <v>0.49131956696510315</v>
      </c>
      <c r="AC14" s="133">
        <f>VLOOKUP(A14,'2022_PAPI_Indicators'!A9:AB189,27,FALSE)</f>
        <v>0.61222732067108154</v>
      </c>
      <c r="AD14" s="133">
        <f>VLOOKUP(A14,'2022_PAPI_Indicators'!A9:AC189,28,FALSE)</f>
        <v>0.48640567064285278</v>
      </c>
      <c r="AE14" s="133">
        <f>VLOOKUP(A14,'2022_PAPI_Indicators'!A9:AD189,29,FALSE)</f>
        <v>0.41833394765853882</v>
      </c>
      <c r="AF14" s="133">
        <f>VLOOKUP(A14,'2022_PAPI_Indicators'!A9:AE189,30,FALSE)</f>
        <v>0.3718782365322113</v>
      </c>
      <c r="AG14" s="133">
        <f>VLOOKUP(A14,'2022_PAPI_Indicators'!A9:AF189,31,FALSE)</f>
        <v>0.33451738953590393</v>
      </c>
      <c r="AH14" s="133">
        <f>VLOOKUP(A14,'2022_PAPI_Indicators'!A9:AG189,32,FALSE)</f>
        <v>0.46600586175918579</v>
      </c>
      <c r="AI14" s="133">
        <f>VLOOKUP(A14,'2022_PAPI_Indicators'!A9:AH189,33,FALSE)</f>
        <v>0.45654395222663879</v>
      </c>
      <c r="AJ14" s="133">
        <f>VLOOKUP(A14,'2022_PAPI_Indicators'!A9:AI189,34,FALSE)</f>
        <v>0.48027265071868896</v>
      </c>
      <c r="AK14" s="133">
        <f>VLOOKUP(A14,'2022_PAPI_Indicators'!A9:AJ189,35,FALSE)</f>
        <v>0.45569226145744324</v>
      </c>
      <c r="AL14" s="133">
        <f>VLOOKUP(A14,'2022_PAPI_Indicators'!A9:AK189,36,FALSE)</f>
        <v>0.35131537914276123</v>
      </c>
      <c r="AM14" s="133">
        <f>VLOOKUP(A14,'2022_PAPI_Indicators'!A9:AL189,37,FALSE)</f>
        <v>0.35386085510253906</v>
      </c>
      <c r="AN14" s="133">
        <f>VLOOKUP(A14,'2022_PAPI_Indicators'!A9:AM189,38,FALSE)</f>
        <v>0.38344272971153259</v>
      </c>
      <c r="AO14" s="133">
        <f>VLOOKUP(A14,'2022_PAPI_Indicators'!A9:AN189,39,FALSE)</f>
        <v>0.50463634729385376</v>
      </c>
      <c r="AP14" s="133">
        <f>VLOOKUP(A14,'2022_PAPI_Indicators'!A9:AO189,40,FALSE)</f>
        <v>0.30819854140281677</v>
      </c>
      <c r="AQ14" s="161">
        <f>VLOOKUP(A14,'2022_PAPI_Indicators'!A9:AP189,41,FALSE)</f>
        <v>0.28203365206718445</v>
      </c>
      <c r="AR14" s="133">
        <f>VLOOKUP(A14,'2022_PAPI_Indicators'!A9:AQ189,42,FALSE)</f>
        <v>0.329560786485672</v>
      </c>
      <c r="AS14" s="133">
        <f>VLOOKUP(A14,'2022_PAPI_Indicators'!A9:AR189,43,FALSE)</f>
        <v>0.41997656226158142</v>
      </c>
      <c r="AT14" s="133">
        <f>VLOOKUP(A14,'2022_PAPI_Indicators'!A9:AS189,44,FALSE)</f>
        <v>0.35807675123214722</v>
      </c>
      <c r="AU14" s="133">
        <f>VLOOKUP(A14,'2022_PAPI_Indicators'!A9:AT189,45,FALSE)</f>
        <v>0.35513392090797424</v>
      </c>
      <c r="AV14" s="133">
        <f>VLOOKUP(A14,'2022_PAPI_Indicators'!A9:AU189,46,FALSE)</f>
        <v>0.5108109712600708</v>
      </c>
      <c r="AW14" s="133">
        <f>VLOOKUP(A14,'2022_PAPI_Indicators'!A9:AV189,47,FALSE)</f>
        <v>0.34562772512435913</v>
      </c>
      <c r="AX14" s="133">
        <f>VLOOKUP(A14,'2022_PAPI_Indicators'!A9:AW189,48,FALSE)</f>
        <v>0.49140191078186035</v>
      </c>
      <c r="AY14" s="133">
        <f>VLOOKUP(A14,'2022_PAPI_Indicators'!A9:AX189,49,FALSE)</f>
        <v>0.43852153420448303</v>
      </c>
      <c r="AZ14" s="133">
        <f>VLOOKUP(A14,'2022_PAPI_Indicators'!A9:AY189,50,FALSE)</f>
        <v>0.47680795192718506</v>
      </c>
      <c r="BA14" s="133">
        <f>VLOOKUP(A14,'2022_PAPI_Indicators'!A9:AZ189,51,FALSE)</f>
        <v>0.35492265224456787</v>
      </c>
      <c r="BB14" s="133">
        <f>VLOOKUP(A14,'2022_PAPI_Indicators'!A9:BA189,52,FALSE)</f>
        <v>0.35535070300102234</v>
      </c>
      <c r="BC14" s="133">
        <f>VLOOKUP(A14,'2022_PAPI_Indicators'!A9:BB189,53,FALSE)</f>
        <v>0.32874330878257751</v>
      </c>
      <c r="BD14" s="133">
        <f>VLOOKUP(A14,'2022_PAPI_Indicators'!A9:BC189,54,FALSE)</f>
        <v>0.2869129478931427</v>
      </c>
      <c r="BE14" s="133">
        <f>VLOOKUP(A14,'2022_PAPI_Indicators'!A9:BD189,55,FALSE)</f>
        <v>0.3524433970451355</v>
      </c>
      <c r="BF14" s="133">
        <f>VLOOKUP(A14,'2022_PAPI_Indicators'!A9:BE189,56,FALSE)</f>
        <v>0.41717946529388428</v>
      </c>
      <c r="BG14" s="133">
        <f>VLOOKUP(A14,'2022_PAPI_Indicators'!A9:BF189,57,FALSE)</f>
        <v>0.28778922557830811</v>
      </c>
      <c r="BH14" s="133">
        <f>VLOOKUP(A14,'2022_PAPI_Indicators'!A9:BG189,58,FALSE)</f>
        <v>0.27624070644378662</v>
      </c>
      <c r="BI14" s="133">
        <f>VLOOKUP(A14,'2022_PAPI_Indicators'!A9:BH189,59,FALSE)</f>
        <v>0.28387603163719177</v>
      </c>
      <c r="BJ14" s="133">
        <f>VLOOKUP(A14,'2022_PAPI_Indicators'!A9:BI189,60,FALSE)</f>
        <v>0.22083662450313568</v>
      </c>
      <c r="BK14" s="133">
        <f>VLOOKUP(A14,'2022_PAPI_Indicators'!A9:BJ189,61,FALSE)</f>
        <v>0.37620419263839722</v>
      </c>
      <c r="BL14" s="133">
        <f>VLOOKUP(A14,'2022_PAPI_Indicators'!A9:BK189,62,FALSE)</f>
        <v>0.36490225791931152</v>
      </c>
      <c r="BM14" s="133">
        <f>VLOOKUP(A14,'2022_PAPI_Indicators'!A9:BL189,63,FALSE)</f>
        <v>0.48420998454093933</v>
      </c>
      <c r="BN14" s="133">
        <f>VLOOKUP(A14,'2022_PAPI_Indicators'!A9:BM189,64,FALSE)</f>
        <v>0.39233505725860596</v>
      </c>
    </row>
    <row r="15" spans="1:66" s="77" customFormat="1" x14ac:dyDescent="0.2">
      <c r="A15" s="77" t="s">
        <v>93</v>
      </c>
      <c r="B15" s="77" t="s">
        <v>94</v>
      </c>
      <c r="C15" s="92" t="s">
        <v>448</v>
      </c>
      <c r="D15" s="137">
        <f>VLOOKUP(A15,'2022_PAPI_Indicators'!A10:B190,2, FALSE)</f>
        <v>1.6858891248703003</v>
      </c>
      <c r="E15" s="137">
        <f>VLOOKUP(A15,'2022_PAPI_Indicators'!A10:C190,3,FALSE)</f>
        <v>1.6748725175857544</v>
      </c>
      <c r="F15" s="137">
        <f>VLOOKUP(A15,'2022_PAPI_Indicators'!A10:D190,4,FALSE)</f>
        <v>1.4802312850952148</v>
      </c>
      <c r="G15" s="137">
        <f>VLOOKUP(A15,'2022_PAPI_Indicators'!A10:E190,5,FALSE)</f>
        <v>1.7379497289657593</v>
      </c>
      <c r="H15" s="137">
        <f>VLOOKUP(A15,'2022_PAPI_Indicators'!A10:F190,6,FALSE)</f>
        <v>1.4591823816299438</v>
      </c>
      <c r="I15" s="137">
        <f>VLOOKUP(A15,'2022_PAPI_Indicators'!A10:G190,7,FALSE)</f>
        <v>1.5429831743240356</v>
      </c>
      <c r="J15" s="137">
        <f>VLOOKUP(A15,'2022_PAPI_Indicators'!A10:H190,8,FALSE)</f>
        <v>1.4482297897338867</v>
      </c>
      <c r="K15" s="137">
        <f>VLOOKUP(A15,'2022_PAPI_Indicators'!A10:I190,9,FALSE)</f>
        <v>1.6255340576171875</v>
      </c>
      <c r="L15" s="137">
        <f>VLOOKUP(A15,'2022_PAPI_Indicators'!A10:J190,10,FALSE)</f>
        <v>1.4918340444564819</v>
      </c>
      <c r="M15" s="137">
        <f>VLOOKUP(A15,'2022_PAPI_Indicators'!A10:K190,11,FALSE)</f>
        <v>1.4510060548782349</v>
      </c>
      <c r="N15" s="137">
        <f>VLOOKUP(A15,'2022_PAPI_Indicators'!A10:L190,12,FALSE)</f>
        <v>1.6131387948989868</v>
      </c>
      <c r="O15" s="137">
        <f>VLOOKUP(A15,'2022_PAPI_Indicators'!A10:M190,13,FALSE)</f>
        <v>1.6466629505157471</v>
      </c>
      <c r="P15" s="137">
        <f>VLOOKUP(A15,'2022_PAPI_Indicators'!A10:N190,14,FALSE)</f>
        <v>1.8705708980560303</v>
      </c>
      <c r="Q15" s="137">
        <f>VLOOKUP(A15,'2022_PAPI_Indicators'!A10:O190,15,FALSE)</f>
        <v>1.7197328805923462</v>
      </c>
      <c r="R15" s="130">
        <f>VLOOKUP(A15,'2022_PAPI_Indicators'!A10:P190,16,FALSE)</f>
        <v>0</v>
      </c>
      <c r="S15" s="137">
        <f>VLOOKUP(A15,'2022_PAPI_Indicators'!A10:R190,17,FALSE)</f>
        <v>1.688754677772522</v>
      </c>
      <c r="T15" s="137">
        <f>VLOOKUP(A15,'2022_PAPI_Indicators'!A10:S190,18,FALSE)</f>
        <v>1.5847506523132324</v>
      </c>
      <c r="U15" s="130">
        <f>VLOOKUP(A15,'2022_PAPI_Indicators'!A10:T190,19,FALSE)</f>
        <v>1.6553537845611572</v>
      </c>
      <c r="V15" s="137">
        <f>VLOOKUP(A15,'2022_PAPI_Indicators'!A10:U190,20,FALSE)</f>
        <v>1.5862804651260376</v>
      </c>
      <c r="W15" s="137">
        <f>VLOOKUP(A15,'2022_PAPI_Indicators'!A10:V190,21,FALSE)</f>
        <v>1.6587525606155396</v>
      </c>
      <c r="X15" s="137">
        <f>VLOOKUP(A15,'2022_PAPI_Indicators'!A10:W190,22,FALSE)</f>
        <v>1.7242151498794556</v>
      </c>
      <c r="Y15" s="137">
        <f>VLOOKUP(A15,'2022_PAPI_Indicators'!A10:X190,23,FALSE)</f>
        <v>1.6582760810852051</v>
      </c>
      <c r="Z15" s="137">
        <f>VLOOKUP(A15,'2022_PAPI_Indicators'!A10:Y190,24,FALSE)</f>
        <v>1.3520112037658691</v>
      </c>
      <c r="AA15" s="137">
        <f>VLOOKUP(A15,'2022_PAPI_Indicators'!A10:Z190,25,FALSE)</f>
        <v>1.8323445320129395</v>
      </c>
      <c r="AB15" s="137">
        <f>VLOOKUP(A15,'2022_PAPI_Indicators'!A10:AA190,26,FALSE)</f>
        <v>1.5946207046508789</v>
      </c>
      <c r="AC15" s="137">
        <f>VLOOKUP(A15,'2022_PAPI_Indicators'!A10:AB190,27,FALSE)</f>
        <v>1.8365793228149414</v>
      </c>
      <c r="AD15" s="137">
        <f>VLOOKUP(A15,'2022_PAPI_Indicators'!A10:AC190,28,FALSE)</f>
        <v>1.6218816041946411</v>
      </c>
      <c r="AE15" s="137">
        <f>VLOOKUP(A15,'2022_PAPI_Indicators'!A10:AD190,29,FALSE)</f>
        <v>1.5555830001831055</v>
      </c>
      <c r="AF15" s="137">
        <f>VLOOKUP(A15,'2022_PAPI_Indicators'!A10:AE190,30,FALSE)</f>
        <v>1.4092005491256714</v>
      </c>
      <c r="AG15" s="137">
        <f>VLOOKUP(A15,'2022_PAPI_Indicators'!A10:AF190,31,FALSE)</f>
        <v>1.6192209720611572</v>
      </c>
      <c r="AH15" s="137">
        <f>VLOOKUP(A15,'2022_PAPI_Indicators'!A10:AG190,32,FALSE)</f>
        <v>1.757871150970459</v>
      </c>
      <c r="AI15" s="137">
        <f>VLOOKUP(A15,'2022_PAPI_Indicators'!A10:AH190,33,FALSE)</f>
        <v>1.2245727777481079</v>
      </c>
      <c r="AJ15" s="137">
        <f>VLOOKUP(A15,'2022_PAPI_Indicators'!A10:AI190,34,FALSE)</f>
        <v>1.4838569164276123</v>
      </c>
      <c r="AK15" s="137">
        <f>VLOOKUP(A15,'2022_PAPI_Indicators'!A10:AJ190,35,FALSE)</f>
        <v>1.3661905527114868</v>
      </c>
      <c r="AL15" s="137">
        <f>VLOOKUP(A15,'2022_PAPI_Indicators'!A10:AK190,36,FALSE)</f>
        <v>1.2528047561645508</v>
      </c>
      <c r="AM15" s="137">
        <f>VLOOKUP(A15,'2022_PAPI_Indicators'!A10:AL190,37,FALSE)</f>
        <v>1.2769681215286255</v>
      </c>
      <c r="AN15" s="137">
        <f>VLOOKUP(A15,'2022_PAPI_Indicators'!A10:AM190,38,FALSE)</f>
        <v>1.2934740781784058</v>
      </c>
      <c r="AO15" s="137">
        <f>VLOOKUP(A15,'2022_PAPI_Indicators'!A10:AN190,39,FALSE)</f>
        <v>1.5693753957748413</v>
      </c>
      <c r="AP15" s="137">
        <f>VLOOKUP(A15,'2022_PAPI_Indicators'!A10:AO190,40,FALSE)</f>
        <v>1.4772862195968628</v>
      </c>
      <c r="AQ15" s="122">
        <f>VLOOKUP(A15,'2022_PAPI_Indicators'!A10:AP190,41,FALSE)</f>
        <v>1.2758796215057373</v>
      </c>
      <c r="AR15" s="137">
        <f>VLOOKUP(A15,'2022_PAPI_Indicators'!A10:AQ190,42,FALSE)</f>
        <v>1.37796950340271</v>
      </c>
      <c r="AS15" s="137">
        <f>VLOOKUP(A15,'2022_PAPI_Indicators'!A10:AR190,43,FALSE)</f>
        <v>1.2940777540206909</v>
      </c>
      <c r="AT15" s="137">
        <f>VLOOKUP(A15,'2022_PAPI_Indicators'!A10:AS190,44,FALSE)</f>
        <v>1.3254146575927734</v>
      </c>
      <c r="AU15" s="137">
        <f>VLOOKUP(A15,'2022_PAPI_Indicators'!A10:AT190,45,FALSE)</f>
        <v>1.6073617935180664</v>
      </c>
      <c r="AV15" s="137">
        <f>VLOOKUP(A15,'2022_PAPI_Indicators'!A10:AU190,46,FALSE)</f>
        <v>1.4291592836380005</v>
      </c>
      <c r="AW15" s="137">
        <f>VLOOKUP(A15,'2022_PAPI_Indicators'!A10:AV190,47,FALSE)</f>
        <v>1.3203039169311523</v>
      </c>
      <c r="AX15" s="137">
        <f>VLOOKUP(A15,'2022_PAPI_Indicators'!A10:AW190,48,FALSE)</f>
        <v>1.6840083599090576</v>
      </c>
      <c r="AY15" s="137">
        <f>VLOOKUP(A15,'2022_PAPI_Indicators'!A10:AX190,49,FALSE)</f>
        <v>1.2321833372116089</v>
      </c>
      <c r="AZ15" s="137">
        <f>VLOOKUP(A15,'2022_PAPI_Indicators'!A10:AY190,50,FALSE)</f>
        <v>1.156220555305481</v>
      </c>
      <c r="BA15" s="137">
        <f>VLOOKUP(A15,'2022_PAPI_Indicators'!A10:AZ190,51,FALSE)</f>
        <v>1.1008694171905518</v>
      </c>
      <c r="BB15" s="137">
        <f>VLOOKUP(A15,'2022_PAPI_Indicators'!A10:BA190,52,FALSE)</f>
        <v>1.2320647239685059</v>
      </c>
      <c r="BC15" s="137">
        <f>VLOOKUP(A15,'2022_PAPI_Indicators'!A10:BB190,53,FALSE)</f>
        <v>1.018795371055603</v>
      </c>
      <c r="BD15" s="137">
        <f>VLOOKUP(A15,'2022_PAPI_Indicators'!A10:BC190,54,FALSE)</f>
        <v>1.2090013027191162</v>
      </c>
      <c r="BE15" s="137">
        <f>VLOOKUP(A15,'2022_PAPI_Indicators'!A10:BD190,55,FALSE)</f>
        <v>1.022661566734314</v>
      </c>
      <c r="BF15" s="137">
        <f>VLOOKUP(A15,'2022_PAPI_Indicators'!A10:BE190,56,FALSE)</f>
        <v>1.2073088884353638</v>
      </c>
      <c r="BG15" s="137">
        <f>VLOOKUP(A15,'2022_PAPI_Indicators'!A10:BF190,57,FALSE)</f>
        <v>1.0155619382858276</v>
      </c>
      <c r="BH15" s="137">
        <f>VLOOKUP(A15,'2022_PAPI_Indicators'!A10:BG190,58,FALSE)</f>
        <v>1.1896966695785522</v>
      </c>
      <c r="BI15" s="137">
        <f>VLOOKUP(A15,'2022_PAPI_Indicators'!A10:BH190,59,FALSE)</f>
        <v>1.0306090116500854</v>
      </c>
      <c r="BJ15" s="137">
        <f>VLOOKUP(A15,'2022_PAPI_Indicators'!A10:BI190,60,FALSE)</f>
        <v>0.93527644872665405</v>
      </c>
      <c r="BK15" s="137">
        <f>VLOOKUP(A15,'2022_PAPI_Indicators'!A10:BJ190,61,FALSE)</f>
        <v>1.0808249711990356</v>
      </c>
      <c r="BL15" s="137">
        <f>VLOOKUP(A15,'2022_PAPI_Indicators'!A10:BK190,62,FALSE)</f>
        <v>1.0260127782821655</v>
      </c>
      <c r="BM15" s="137">
        <f>VLOOKUP(A15,'2022_PAPI_Indicators'!A10:BL190,63,FALSE)</f>
        <v>1.3811184167861938</v>
      </c>
      <c r="BN15" s="137">
        <f>VLOOKUP(A15,'2022_PAPI_Indicators'!A10:BM190,64,FALSE)</f>
        <v>1.0920784473419189</v>
      </c>
    </row>
    <row r="16" spans="1:66" x14ac:dyDescent="0.2">
      <c r="A16" s="70" t="s">
        <v>95</v>
      </c>
      <c r="B16" s="70" t="s">
        <v>452</v>
      </c>
      <c r="C16" s="89" t="s">
        <v>90</v>
      </c>
      <c r="D16" s="133">
        <f>VLOOKUP(A16,'2022_PAPI_Indicators'!A11:B191,2,)</f>
        <v>0.52566236257553101</v>
      </c>
      <c r="E16" s="133">
        <f>VLOOKUP(A16,'2022_PAPI_Indicators'!A11:C191,3,FALSE)</f>
        <v>0.48129656910896301</v>
      </c>
      <c r="F16" s="133">
        <f>VLOOKUP(A16,'2022_PAPI_Indicators'!A11:D191,4,FALSE)</f>
        <v>0.45272406935691833</v>
      </c>
      <c r="G16" s="133">
        <f>VLOOKUP(A16,'2022_PAPI_Indicators'!A11:E191,5,FALSE)</f>
        <v>0.51974356174468994</v>
      </c>
      <c r="H16" s="133">
        <f>VLOOKUP(A16,'2022_PAPI_Indicators'!A11:F191,6,FALSE)</f>
        <v>0.68701881170272827</v>
      </c>
      <c r="I16" s="133">
        <f>VLOOKUP(A16,'2022_PAPI_Indicators'!A11:G191,7,FALSE)</f>
        <v>0.50485867261886597</v>
      </c>
      <c r="J16" s="133">
        <f>VLOOKUP(A16,'2022_PAPI_Indicators'!A11:H191,8,FALSE)</f>
        <v>0.56712836027145386</v>
      </c>
      <c r="K16" s="133">
        <f>VLOOKUP(A16,'2022_PAPI_Indicators'!A11:I191,9,FALSE)</f>
        <v>0.46878966689109802</v>
      </c>
      <c r="L16" s="133">
        <f>VLOOKUP(A16,'2022_PAPI_Indicators'!A11:J191,10,FALSE)</f>
        <v>0.50693106651306152</v>
      </c>
      <c r="M16" s="133">
        <f>VLOOKUP(A16,'2022_PAPI_Indicators'!A11:K191,11,FALSE)</f>
        <v>0.69093894958496094</v>
      </c>
      <c r="N16" s="133">
        <f>VLOOKUP(A16,'2022_PAPI_Indicators'!A11:L191,12,FALSE)</f>
        <v>0.5513836145401001</v>
      </c>
      <c r="O16" s="133">
        <f>VLOOKUP(A16,'2022_PAPI_Indicators'!A11:M191,13,FALSE)</f>
        <v>0.65295714139938354</v>
      </c>
      <c r="P16" s="133">
        <f>VLOOKUP(A16,'2022_PAPI_Indicators'!A11:N191,14,FALSE)</f>
        <v>0.58380204439163208</v>
      </c>
      <c r="Q16" s="133">
        <f>VLOOKUP(A16,'2022_PAPI_Indicators'!A11:O191,15,FALSE)</f>
        <v>0.67091429233551025</v>
      </c>
      <c r="R16" s="135">
        <f>VLOOKUP(A16,'2022_PAPI_Indicators'!A11:P191,16,FALSE)</f>
        <v>0</v>
      </c>
      <c r="S16" s="133">
        <f>VLOOKUP(A16,'2022_PAPI_Indicators'!A11:R191,17,FALSE)</f>
        <v>0.59723258018493652</v>
      </c>
      <c r="T16" s="133">
        <f>VLOOKUP(A16,'2022_PAPI_Indicators'!A11:S191,18,FALSE)</f>
        <v>0.56564223766326904</v>
      </c>
      <c r="U16" s="135">
        <f>VLOOKUP(A16,'2022_PAPI_Indicators'!A11:T191,19,FALSE)</f>
        <v>0.53478014469146729</v>
      </c>
      <c r="V16" s="133">
        <f>VLOOKUP(A16,'2022_PAPI_Indicators'!A11:U191,20,FALSE)</f>
        <v>0.55125588178634644</v>
      </c>
      <c r="W16" s="133">
        <f>VLOOKUP(A16,'2022_PAPI_Indicators'!A11:V191,21,FALSE)</f>
        <v>0.51898491382598877</v>
      </c>
      <c r="X16" s="133">
        <f>VLOOKUP(A16,'2022_PAPI_Indicators'!A11:W191,22,FALSE)</f>
        <v>0.66233783960342407</v>
      </c>
      <c r="Y16" s="133">
        <f>VLOOKUP(A16,'2022_PAPI_Indicators'!A11:X191,23,FALSE)</f>
        <v>0.69022464752197266</v>
      </c>
      <c r="Z16" s="133">
        <f>VLOOKUP(A16,'2022_PAPI_Indicators'!A11:Y191,24,FALSE)</f>
        <v>0.45192742347717285</v>
      </c>
      <c r="AA16" s="133">
        <f>VLOOKUP(A16,'2022_PAPI_Indicators'!A11:Z191,25,FALSE)</f>
        <v>0.65854811668395996</v>
      </c>
      <c r="AB16" s="133">
        <f>VLOOKUP(A16,'2022_PAPI_Indicators'!A11:AA191,26,FALSE)</f>
        <v>0.55086159706115723</v>
      </c>
      <c r="AC16" s="133">
        <f>VLOOKUP(A16,'2022_PAPI_Indicators'!A11:AB191,27,FALSE)</f>
        <v>0.61385464668273926</v>
      </c>
      <c r="AD16" s="133">
        <f>VLOOKUP(A16,'2022_PAPI_Indicators'!A11:AC191,28,FALSE)</f>
        <v>0.67189449071884155</v>
      </c>
      <c r="AE16" s="133">
        <f>VLOOKUP(A16,'2022_PAPI_Indicators'!A11:AD191,29,FALSE)</f>
        <v>0.67384642362594604</v>
      </c>
      <c r="AF16" s="133">
        <f>VLOOKUP(A16,'2022_PAPI_Indicators'!A11:AE191,30,FALSE)</f>
        <v>0.44953349232673645</v>
      </c>
      <c r="AG16" s="133">
        <f>VLOOKUP(A16,'2022_PAPI_Indicators'!A11:AF191,31,FALSE)</f>
        <v>0.54843676090240479</v>
      </c>
      <c r="AH16" s="133">
        <f>VLOOKUP(A16,'2022_PAPI_Indicators'!A11:AG191,32,FALSE)</f>
        <v>0.65091663599014282</v>
      </c>
      <c r="AI16" s="133">
        <f>VLOOKUP(A16,'2022_PAPI_Indicators'!A11:AH191,33,FALSE)</f>
        <v>0.35081803798675537</v>
      </c>
      <c r="AJ16" s="133">
        <f>VLOOKUP(A16,'2022_PAPI_Indicators'!A11:AI191,34,FALSE)</f>
        <v>0.3107323944568634</v>
      </c>
      <c r="AK16" s="133">
        <f>VLOOKUP(A16,'2022_PAPI_Indicators'!A11:AJ191,35,FALSE)</f>
        <v>0.39753115177154541</v>
      </c>
      <c r="AL16" s="133">
        <f>VLOOKUP(A16,'2022_PAPI_Indicators'!A11:AK191,36,FALSE)</f>
        <v>0.37559840083122253</v>
      </c>
      <c r="AM16" s="133">
        <f>VLOOKUP(A16,'2022_PAPI_Indicators'!A11:AL191,37,FALSE)</f>
        <v>0.33180427551269531</v>
      </c>
      <c r="AN16" s="133">
        <f>VLOOKUP(A16,'2022_PAPI_Indicators'!A11:AM191,38,FALSE)</f>
        <v>0.4814186692237854</v>
      </c>
      <c r="AO16" s="133">
        <f>VLOOKUP(A16,'2022_PAPI_Indicators'!A11:AN191,39,FALSE)</f>
        <v>0.40470030903816223</v>
      </c>
      <c r="AP16" s="133">
        <f>VLOOKUP(A16,'2022_PAPI_Indicators'!A11:AO191,40,FALSE)</f>
        <v>0.38609644770622253</v>
      </c>
      <c r="AQ16" s="161">
        <f>VLOOKUP(A16,'2022_PAPI_Indicators'!A11:AP191,41,FALSE)</f>
        <v>0.3882199227809906</v>
      </c>
      <c r="AR16" s="133">
        <f>VLOOKUP(A16,'2022_PAPI_Indicators'!A11:AQ191,42,FALSE)</f>
        <v>0.54527056217193604</v>
      </c>
      <c r="AS16" s="133">
        <f>VLOOKUP(A16,'2022_PAPI_Indicators'!A11:AR191,43,FALSE)</f>
        <v>0.38720458745956421</v>
      </c>
      <c r="AT16" s="133">
        <f>VLOOKUP(A16,'2022_PAPI_Indicators'!A11:AS191,44,FALSE)</f>
        <v>0.42482137680053711</v>
      </c>
      <c r="AU16" s="133">
        <f>VLOOKUP(A16,'2022_PAPI_Indicators'!A11:AT191,45,FALSE)</f>
        <v>0.42008301615715027</v>
      </c>
      <c r="AV16" s="133">
        <f>VLOOKUP(A16,'2022_PAPI_Indicators'!A11:AU191,46,FALSE)</f>
        <v>0.47275978326797485</v>
      </c>
      <c r="AW16" s="133">
        <f>VLOOKUP(A16,'2022_PAPI_Indicators'!A11:AV191,47,FALSE)</f>
        <v>0.23596447706222534</v>
      </c>
      <c r="AX16" s="133">
        <f>VLOOKUP(A16,'2022_PAPI_Indicators'!A11:AW191,48,FALSE)</f>
        <v>0.34234365820884705</v>
      </c>
      <c r="AY16" s="133">
        <f>VLOOKUP(A16,'2022_PAPI_Indicators'!A11:AX191,49,FALSE)</f>
        <v>0.31424996256828308</v>
      </c>
      <c r="AZ16" s="133">
        <f>VLOOKUP(A16,'2022_PAPI_Indicators'!A11:AY191,50,FALSE)</f>
        <v>0.30161711573600769</v>
      </c>
      <c r="BA16" s="133">
        <f>VLOOKUP(A16,'2022_PAPI_Indicators'!A11:AZ191,51,FALSE)</f>
        <v>0.24093547463417053</v>
      </c>
      <c r="BB16" s="133">
        <f>VLOOKUP(A16,'2022_PAPI_Indicators'!A11:BA191,52,FALSE)</f>
        <v>0.17811302840709686</v>
      </c>
      <c r="BC16" s="133">
        <f>VLOOKUP(A16,'2022_PAPI_Indicators'!A11:BB191,53,FALSE)</f>
        <v>0.17473338544368744</v>
      </c>
      <c r="BD16" s="133">
        <f>VLOOKUP(A16,'2022_PAPI_Indicators'!A11:BC191,54,FALSE)</f>
        <v>0.37331843376159668</v>
      </c>
      <c r="BE16" s="133">
        <f>VLOOKUP(A16,'2022_PAPI_Indicators'!A11:BD191,55,FALSE)</f>
        <v>0.26923525333404541</v>
      </c>
      <c r="BF16" s="133">
        <f>VLOOKUP(A16,'2022_PAPI_Indicators'!A11:BE191,56,FALSE)</f>
        <v>0.3864627480506897</v>
      </c>
      <c r="BG16" s="133">
        <f>VLOOKUP(A16,'2022_PAPI_Indicators'!A11:BF191,57,FALSE)</f>
        <v>0.29203346371650696</v>
      </c>
      <c r="BH16" s="133">
        <f>VLOOKUP(A16,'2022_PAPI_Indicators'!A11:BG191,58,FALSE)</f>
        <v>0.18118789792060852</v>
      </c>
      <c r="BI16" s="133">
        <f>VLOOKUP(A16,'2022_PAPI_Indicators'!A11:BH191,59,FALSE)</f>
        <v>0.25242012739181519</v>
      </c>
      <c r="BJ16" s="133">
        <f>VLOOKUP(A16,'2022_PAPI_Indicators'!A11:BI191,60,FALSE)</f>
        <v>0.15665367245674133</v>
      </c>
      <c r="BK16" s="133">
        <f>VLOOKUP(A16,'2022_PAPI_Indicators'!A11:BJ191,61,FALSE)</f>
        <v>0.27813601493835449</v>
      </c>
      <c r="BL16" s="133">
        <f>VLOOKUP(A16,'2022_PAPI_Indicators'!A11:BK191,62,FALSE)</f>
        <v>0.25828972458839417</v>
      </c>
      <c r="BM16" s="133">
        <f>VLOOKUP(A16,'2022_PAPI_Indicators'!A11:BL191,63,FALSE)</f>
        <v>0.29723966121673584</v>
      </c>
      <c r="BN16" s="133">
        <f>VLOOKUP(A16,'2022_PAPI_Indicators'!A11:BM191,64,FALSE)</f>
        <v>0.39738056063652039</v>
      </c>
    </row>
    <row r="17" spans="1:66" x14ac:dyDescent="0.2">
      <c r="A17" s="70" t="s">
        <v>97</v>
      </c>
      <c r="B17" s="70" t="s">
        <v>453</v>
      </c>
      <c r="C17" s="89" t="s">
        <v>90</v>
      </c>
      <c r="D17" s="133">
        <f>VLOOKUP(A17,'2022_PAPI_Indicators'!A12:B192,2,)</f>
        <v>0.21529261767864227</v>
      </c>
      <c r="E17" s="133">
        <f>VLOOKUP(A17,'2022_PAPI_Indicators'!A12:C192,3,FALSE)</f>
        <v>0.14160050451755524</v>
      </c>
      <c r="F17" s="133">
        <f>VLOOKUP(A17,'2022_PAPI_Indicators'!A12:D192,4,FALSE)</f>
        <v>6.3408643007278442E-2</v>
      </c>
      <c r="G17" s="133">
        <f>VLOOKUP(A17,'2022_PAPI_Indicators'!A12:E192,5,FALSE)</f>
        <v>0.16764527559280396</v>
      </c>
      <c r="H17" s="133">
        <f>VLOOKUP(A17,'2022_PAPI_Indicators'!A12:F192,6,FALSE)</f>
        <v>0.18536883592605591</v>
      </c>
      <c r="I17" s="133">
        <f>VLOOKUP(A17,'2022_PAPI_Indicators'!A12:G192,7,FALSE)</f>
        <v>0.21418330073356628</v>
      </c>
      <c r="J17" s="133">
        <f>VLOOKUP(A17,'2022_PAPI_Indicators'!A12:H192,8,FALSE)</f>
        <v>0.1486513763666153</v>
      </c>
      <c r="K17" s="133">
        <f>VLOOKUP(A17,'2022_PAPI_Indicators'!A12:I192,9,FALSE)</f>
        <v>0.1083027720451355</v>
      </c>
      <c r="L17" s="133">
        <f>VLOOKUP(A17,'2022_PAPI_Indicators'!A12:J192,10,FALSE)</f>
        <v>0.11076121032238007</v>
      </c>
      <c r="M17" s="133">
        <f>VLOOKUP(A17,'2022_PAPI_Indicators'!A12:K192,11,FALSE)</f>
        <v>0.20469045639038086</v>
      </c>
      <c r="N17" s="133">
        <f>VLOOKUP(A17,'2022_PAPI_Indicators'!A12:L192,12,FALSE)</f>
        <v>0.14050678908824921</v>
      </c>
      <c r="O17" s="133">
        <f>VLOOKUP(A17,'2022_PAPI_Indicators'!A12:M192,13,FALSE)</f>
        <v>0.17394798994064331</v>
      </c>
      <c r="P17" s="133">
        <f>VLOOKUP(A17,'2022_PAPI_Indicators'!A12:N192,14,FALSE)</f>
        <v>0.15009549260139465</v>
      </c>
      <c r="Q17" s="133">
        <f>VLOOKUP(A17,'2022_PAPI_Indicators'!A12:O192,15,FALSE)</f>
        <v>0.28384074568748474</v>
      </c>
      <c r="R17" s="135">
        <f>VLOOKUP(A17,'2022_PAPI_Indicators'!A12:P192,16,FALSE)</f>
        <v>0</v>
      </c>
      <c r="S17" s="133">
        <f>VLOOKUP(A17,'2022_PAPI_Indicators'!A12:R192,17,FALSE)</f>
        <v>0.22493557631969452</v>
      </c>
      <c r="T17" s="133">
        <f>VLOOKUP(A17,'2022_PAPI_Indicators'!A12:S192,18,FALSE)</f>
        <v>0.17097297310829163</v>
      </c>
      <c r="U17" s="135">
        <f>VLOOKUP(A17,'2022_PAPI_Indicators'!A12:T192,19,FALSE)</f>
        <v>0.30540964007377625</v>
      </c>
      <c r="V17" s="133">
        <f>VLOOKUP(A17,'2022_PAPI_Indicators'!A12:U192,20,FALSE)</f>
        <v>0.15984135866165161</v>
      </c>
      <c r="W17" s="133">
        <f>VLOOKUP(A17,'2022_PAPI_Indicators'!A12:V192,21,FALSE)</f>
        <v>0.12693870067596436</v>
      </c>
      <c r="X17" s="133">
        <f>VLOOKUP(A17,'2022_PAPI_Indicators'!A12:W192,22,FALSE)</f>
        <v>0.22197172045707703</v>
      </c>
      <c r="Y17" s="133">
        <f>VLOOKUP(A17,'2022_PAPI_Indicators'!A12:X192,23,FALSE)</f>
        <v>0.10595744103193283</v>
      </c>
      <c r="Z17" s="133">
        <f>VLOOKUP(A17,'2022_PAPI_Indicators'!A12:Y192,24,FALSE)</f>
        <v>0.13277366757392883</v>
      </c>
      <c r="AA17" s="133">
        <f>VLOOKUP(A17,'2022_PAPI_Indicators'!A12:Z192,25,FALSE)</f>
        <v>0.24444712698459625</v>
      </c>
      <c r="AB17" s="133">
        <f>VLOOKUP(A17,'2022_PAPI_Indicators'!A12:AA192,26,FALSE)</f>
        <v>0.21257717907428741</v>
      </c>
      <c r="AC17" s="133">
        <f>VLOOKUP(A17,'2022_PAPI_Indicators'!A12:AB192,27,FALSE)</f>
        <v>0.23494346439838409</v>
      </c>
      <c r="AD17" s="133">
        <f>VLOOKUP(A17,'2022_PAPI_Indicators'!A12:AC192,28,FALSE)</f>
        <v>0.231697678565979</v>
      </c>
      <c r="AE17" s="133">
        <f>VLOOKUP(A17,'2022_PAPI_Indicators'!A12:AD192,29,FALSE)</f>
        <v>0.23831787705421448</v>
      </c>
      <c r="AF17" s="133">
        <f>VLOOKUP(A17,'2022_PAPI_Indicators'!A12:AE192,30,FALSE)</f>
        <v>0.2290547639131546</v>
      </c>
      <c r="AG17" s="133">
        <f>VLOOKUP(A17,'2022_PAPI_Indicators'!A12:AF192,31,FALSE)</f>
        <v>0.125</v>
      </c>
      <c r="AH17" s="133">
        <f>VLOOKUP(A17,'2022_PAPI_Indicators'!A12:AG192,32,FALSE)</f>
        <v>0.17572054266929626</v>
      </c>
      <c r="AI17" s="133">
        <f>VLOOKUP(A17,'2022_PAPI_Indicators'!A12:AH192,33,FALSE)</f>
        <v>0.10579033195972443</v>
      </c>
      <c r="AJ17" s="133">
        <f>VLOOKUP(A17,'2022_PAPI_Indicators'!A12:AI192,34,FALSE)</f>
        <v>0.10249673575162888</v>
      </c>
      <c r="AK17" s="133">
        <f>VLOOKUP(A17,'2022_PAPI_Indicators'!A12:AJ192,35,FALSE)</f>
        <v>9.4414383172988892E-2</v>
      </c>
      <c r="AL17" s="133">
        <f>VLOOKUP(A17,'2022_PAPI_Indicators'!A12:AK192,36,FALSE)</f>
        <v>6.8271555006504059E-2</v>
      </c>
      <c r="AM17" s="133">
        <f>VLOOKUP(A17,'2022_PAPI_Indicators'!A12:AL192,37,FALSE)</f>
        <v>0.125</v>
      </c>
      <c r="AN17" s="133">
        <f>VLOOKUP(A17,'2022_PAPI_Indicators'!A12:AM192,38,FALSE)</f>
        <v>8.5443250834941864E-2</v>
      </c>
      <c r="AO17" s="133">
        <f>VLOOKUP(A17,'2022_PAPI_Indicators'!A12:AN192,39,FALSE)</f>
        <v>9.2847071588039398E-2</v>
      </c>
      <c r="AP17" s="133">
        <f>VLOOKUP(A17,'2022_PAPI_Indicators'!A12:AO192,40,FALSE)</f>
        <v>8.0389268696308136E-2</v>
      </c>
      <c r="AQ17" s="161">
        <f>VLOOKUP(A17,'2022_PAPI_Indicators'!A12:AP192,41,FALSE)</f>
        <v>0.18305300176143646</v>
      </c>
      <c r="AR17" s="133">
        <f>VLOOKUP(A17,'2022_PAPI_Indicators'!A12:AQ192,42,FALSE)</f>
        <v>0.14197646081447601</v>
      </c>
      <c r="AS17" s="133">
        <f>VLOOKUP(A17,'2022_PAPI_Indicators'!A12:AR192,43,FALSE)</f>
        <v>4.7440119087696075E-2</v>
      </c>
      <c r="AT17" s="133">
        <f>VLOOKUP(A17,'2022_PAPI_Indicators'!A12:AS192,44,FALSE)</f>
        <v>0.12188565731048584</v>
      </c>
      <c r="AU17" s="133">
        <f>VLOOKUP(A17,'2022_PAPI_Indicators'!A12:AT192,45,FALSE)</f>
        <v>0.11246698349714279</v>
      </c>
      <c r="AV17" s="133">
        <f>VLOOKUP(A17,'2022_PAPI_Indicators'!A12:AU192,46,FALSE)</f>
        <v>0.10320074111223221</v>
      </c>
      <c r="AW17" s="133">
        <f>VLOOKUP(A17,'2022_PAPI_Indicators'!A12:AV192,47,FALSE)</f>
        <v>4.648975282907486E-2</v>
      </c>
      <c r="AX17" s="133">
        <f>VLOOKUP(A17,'2022_PAPI_Indicators'!A12:AW192,48,FALSE)</f>
        <v>0.11278020590543747</v>
      </c>
      <c r="AY17" s="133">
        <f>VLOOKUP(A17,'2022_PAPI_Indicators'!A12:AX192,49,FALSE)</f>
        <v>9.0927697718143463E-2</v>
      </c>
      <c r="AZ17" s="133">
        <f>VLOOKUP(A17,'2022_PAPI_Indicators'!A12:AY192,50,FALSE)</f>
        <v>0.1035693883895874</v>
      </c>
      <c r="BA17" s="133">
        <f>VLOOKUP(A17,'2022_PAPI_Indicators'!A12:AZ192,51,FALSE)</f>
        <v>6.6570714116096497E-2</v>
      </c>
      <c r="BB17" s="133">
        <f>VLOOKUP(A17,'2022_PAPI_Indicators'!A12:BA192,52,FALSE)</f>
        <v>5.0726983696222305E-2</v>
      </c>
      <c r="BC17" s="133">
        <f>VLOOKUP(A17,'2022_PAPI_Indicators'!A12:BB192,53,FALSE)</f>
        <v>7.4875973165035248E-2</v>
      </c>
      <c r="BD17" s="133">
        <f>VLOOKUP(A17,'2022_PAPI_Indicators'!A12:BC192,54,FALSE)</f>
        <v>0.12232926487922668</v>
      </c>
      <c r="BE17" s="133">
        <f>VLOOKUP(A17,'2022_PAPI_Indicators'!A12:BD192,55,FALSE)</f>
        <v>0.10454213619232178</v>
      </c>
      <c r="BF17" s="133">
        <f>VLOOKUP(A17,'2022_PAPI_Indicators'!A12:BE192,56,FALSE)</f>
        <v>0.1026880145072937</v>
      </c>
      <c r="BG17" s="133">
        <f>VLOOKUP(A17,'2022_PAPI_Indicators'!A12:BF192,57,FALSE)</f>
        <v>0.13069038093090057</v>
      </c>
      <c r="BH17" s="133">
        <f>VLOOKUP(A17,'2022_PAPI_Indicators'!A12:BG192,58,FALSE)</f>
        <v>0.12772396206855774</v>
      </c>
      <c r="BI17" s="133">
        <f>VLOOKUP(A17,'2022_PAPI_Indicators'!A12:BH192,59,FALSE)</f>
        <v>7.5922273099422455E-2</v>
      </c>
      <c r="BJ17" s="133">
        <f>VLOOKUP(A17,'2022_PAPI_Indicators'!A12:BI192,60,FALSE)</f>
        <v>0.18827076256275177</v>
      </c>
      <c r="BK17" s="133">
        <f>VLOOKUP(A17,'2022_PAPI_Indicators'!A12:BJ192,61,FALSE)</f>
        <v>0.1350475400686264</v>
      </c>
      <c r="BL17" s="133">
        <f>VLOOKUP(A17,'2022_PAPI_Indicators'!A12:BK192,62,FALSE)</f>
        <v>0.10149556398391724</v>
      </c>
      <c r="BM17" s="133">
        <f>VLOOKUP(A17,'2022_PAPI_Indicators'!A12:BL192,63,FALSE)</f>
        <v>0.12244928628206253</v>
      </c>
      <c r="BN17" s="133">
        <f>VLOOKUP(A17,'2022_PAPI_Indicators'!A12:BM192,64,FALSE)</f>
        <v>0.10049419850111008</v>
      </c>
    </row>
    <row r="18" spans="1:66" x14ac:dyDescent="0.2">
      <c r="A18" s="70" t="s">
        <v>99</v>
      </c>
      <c r="B18" s="70" t="s">
        <v>100</v>
      </c>
      <c r="C18" s="89" t="s">
        <v>90</v>
      </c>
      <c r="D18" s="133">
        <f>VLOOKUP(A18,'2022_PAPI_Indicators'!A13:B193,2,)</f>
        <v>0.74945217370986938</v>
      </c>
      <c r="E18" s="133">
        <f>VLOOKUP(A18,'2022_PAPI_Indicators'!A13:C193,3,FALSE)</f>
        <v>0.78490155935287476</v>
      </c>
      <c r="F18" s="133">
        <f>VLOOKUP(A18,'2022_PAPI_Indicators'!A13:D193,4,FALSE)</f>
        <v>0.7020648717880249</v>
      </c>
      <c r="G18" s="133">
        <f>VLOOKUP(A18,'2022_PAPI_Indicators'!A13:E193,5,FALSE)</f>
        <v>0.77806049585342407</v>
      </c>
      <c r="H18" s="133">
        <f>VLOOKUP(A18,'2022_PAPI_Indicators'!A13:F193,6,FALSE)</f>
        <v>0.57972806692123413</v>
      </c>
      <c r="I18" s="133">
        <f>VLOOKUP(A18,'2022_PAPI_Indicators'!A13:G193,7,FALSE)</f>
        <v>0.7112044095993042</v>
      </c>
      <c r="J18" s="133">
        <f>VLOOKUP(A18,'2022_PAPI_Indicators'!A13:H193,8,FALSE)</f>
        <v>0.57454067468643188</v>
      </c>
      <c r="K18" s="133">
        <f>VLOOKUP(A18,'2022_PAPI_Indicators'!A13:I193,9,FALSE)</f>
        <v>0.77319324016571045</v>
      </c>
      <c r="L18" s="133">
        <f>VLOOKUP(A18,'2022_PAPI_Indicators'!A13:J193,10,FALSE)</f>
        <v>0.75557577610015869</v>
      </c>
      <c r="M18" s="133">
        <f>VLOOKUP(A18,'2022_PAPI_Indicators'!A13:K193,11,FALSE)</f>
        <v>0.54948943853378296</v>
      </c>
      <c r="N18" s="133">
        <f>VLOOKUP(A18,'2022_PAPI_Indicators'!A13:L193,12,FALSE)</f>
        <v>0.75360602140426636</v>
      </c>
      <c r="O18" s="133">
        <f>VLOOKUP(A18,'2022_PAPI_Indicators'!A13:M193,13,FALSE)</f>
        <v>0.72394591569900513</v>
      </c>
      <c r="P18" s="133">
        <f>VLOOKUP(A18,'2022_PAPI_Indicators'!A13:N193,14,FALSE)</f>
        <v>0.82326102256774902</v>
      </c>
      <c r="Q18" s="133">
        <f>VLOOKUP(A18,'2022_PAPI_Indicators'!A13:O193,15,FALSE)</f>
        <v>0.77582472562789917</v>
      </c>
      <c r="R18" s="135">
        <f>VLOOKUP(A18,'2022_PAPI_Indicators'!A13:P193,16,FALSE)</f>
        <v>0</v>
      </c>
      <c r="S18" s="133">
        <f>VLOOKUP(A18,'2022_PAPI_Indicators'!A13:R193,17,FALSE)</f>
        <v>0.71761077642440796</v>
      </c>
      <c r="T18" s="133">
        <f>VLOOKUP(A18,'2022_PAPI_Indicators'!A13:S193,18,FALSE)</f>
        <v>0.799721360206604</v>
      </c>
      <c r="U18" s="135">
        <f>VLOOKUP(A18,'2022_PAPI_Indicators'!A13:T193,19,FALSE)</f>
        <v>0.80611944198608398</v>
      </c>
      <c r="V18" s="133">
        <f>VLOOKUP(A18,'2022_PAPI_Indicators'!A13:U193,20,FALSE)</f>
        <v>0.68382573127746582</v>
      </c>
      <c r="W18" s="133">
        <f>VLOOKUP(A18,'2022_PAPI_Indicators'!A13:V193,21,FALSE)</f>
        <v>0.57827544212341309</v>
      </c>
      <c r="X18" s="133">
        <f>VLOOKUP(A18,'2022_PAPI_Indicators'!A13:W193,22,FALSE)</f>
        <v>0.78605717420578003</v>
      </c>
      <c r="Y18" s="133">
        <f>VLOOKUP(A18,'2022_PAPI_Indicators'!A13:X193,23,FALSE)</f>
        <v>0.75141447782516479</v>
      </c>
      <c r="Z18" s="133">
        <f>VLOOKUP(A18,'2022_PAPI_Indicators'!A13:Y193,24,FALSE)</f>
        <v>0.81099420785903931</v>
      </c>
      <c r="AA18" s="133">
        <f>VLOOKUP(A18,'2022_PAPI_Indicators'!A13:Z193,25,FALSE)</f>
        <v>0.70796769857406616</v>
      </c>
      <c r="AB18" s="133">
        <f>VLOOKUP(A18,'2022_PAPI_Indicators'!A13:AA193,26,FALSE)</f>
        <v>0.66199976205825806</v>
      </c>
      <c r="AC18" s="133">
        <f>VLOOKUP(A18,'2022_PAPI_Indicators'!A13:AB193,27,FALSE)</f>
        <v>0.66692262887954712</v>
      </c>
      <c r="AD18" s="133">
        <f>VLOOKUP(A18,'2022_PAPI_Indicators'!A13:AC193,28,FALSE)</f>
        <v>0.8054613471031189</v>
      </c>
      <c r="AE18" s="133">
        <f>VLOOKUP(A18,'2022_PAPI_Indicators'!A13:AD193,29,FALSE)</f>
        <v>0.79755926132202148</v>
      </c>
      <c r="AF18" s="133">
        <f>VLOOKUP(A18,'2022_PAPI_Indicators'!A13:AE193,30,FALSE)</f>
        <v>0.58251774311065674</v>
      </c>
      <c r="AG18" s="133">
        <f>VLOOKUP(A18,'2022_PAPI_Indicators'!A13:AF193,31,FALSE)</f>
        <v>0.72376513481140137</v>
      </c>
      <c r="AH18" s="133">
        <f>VLOOKUP(A18,'2022_PAPI_Indicators'!A13:AG193,32,FALSE)</f>
        <v>0.6231081485748291</v>
      </c>
      <c r="AI18" s="133">
        <f>VLOOKUP(A18,'2022_PAPI_Indicators'!A13:AH193,33,FALSE)</f>
        <v>0.60801738500595093</v>
      </c>
      <c r="AJ18" s="133">
        <f>VLOOKUP(A18,'2022_PAPI_Indicators'!A13:AI193,34,FALSE)</f>
        <v>0.63452303409576416</v>
      </c>
      <c r="AK18" s="133">
        <f>VLOOKUP(A18,'2022_PAPI_Indicators'!A13:AJ193,35,FALSE)</f>
        <v>0.57710814476013184</v>
      </c>
      <c r="AL18" s="133">
        <f>VLOOKUP(A18,'2022_PAPI_Indicators'!A13:AK193,36,FALSE)</f>
        <v>0.72496795654296875</v>
      </c>
      <c r="AM18" s="133">
        <f>VLOOKUP(A18,'2022_PAPI_Indicators'!A13:AL193,37,FALSE)</f>
        <v>0.67858713865280151</v>
      </c>
      <c r="AN18" s="133">
        <f>VLOOKUP(A18,'2022_PAPI_Indicators'!A13:AM193,38,FALSE)</f>
        <v>0.57040071487426758</v>
      </c>
      <c r="AO18" s="133">
        <f>VLOOKUP(A18,'2022_PAPI_Indicators'!A13:AN193,39,FALSE)</f>
        <v>0.60393029451370239</v>
      </c>
      <c r="AP18" s="133">
        <f>VLOOKUP(A18,'2022_PAPI_Indicators'!A13:AO193,40,FALSE)</f>
        <v>0.61632484197616577</v>
      </c>
      <c r="AQ18" s="161">
        <f>VLOOKUP(A18,'2022_PAPI_Indicators'!A13:AP193,41,FALSE)</f>
        <v>0.60337746143341064</v>
      </c>
      <c r="AR18" s="133">
        <f>VLOOKUP(A18,'2022_PAPI_Indicators'!A13:AQ193,42,FALSE)</f>
        <v>0.71357142925262451</v>
      </c>
      <c r="AS18" s="133">
        <f>VLOOKUP(A18,'2022_PAPI_Indicators'!A13:AR193,43,FALSE)</f>
        <v>0.67906099557876587</v>
      </c>
      <c r="AT18" s="133">
        <f>VLOOKUP(A18,'2022_PAPI_Indicators'!A13:AS193,44,FALSE)</f>
        <v>0.66793531179428101</v>
      </c>
      <c r="AU18" s="133">
        <f>VLOOKUP(A18,'2022_PAPI_Indicators'!A13:AT193,45,FALSE)</f>
        <v>0.77918815612792969</v>
      </c>
      <c r="AV18" s="133">
        <f>VLOOKUP(A18,'2022_PAPI_Indicators'!A13:AU193,46,FALSE)</f>
        <v>0.57612454891204834</v>
      </c>
      <c r="AW18" s="133">
        <f>VLOOKUP(A18,'2022_PAPI_Indicators'!A13:AV193,47,FALSE)</f>
        <v>0.51796430349349976</v>
      </c>
      <c r="AX18" s="133">
        <f>VLOOKUP(A18,'2022_PAPI_Indicators'!A13:AW193,48,FALSE)</f>
        <v>0.51670730113983154</v>
      </c>
      <c r="AY18" s="133">
        <f>VLOOKUP(A18,'2022_PAPI_Indicators'!A13:AX193,49,FALSE)</f>
        <v>0.64657574892044067</v>
      </c>
      <c r="AZ18" s="133">
        <f>VLOOKUP(A18,'2022_PAPI_Indicators'!A13:AY193,50,FALSE)</f>
        <v>0.55870592594146729</v>
      </c>
      <c r="BA18" s="133">
        <f>VLOOKUP(A18,'2022_PAPI_Indicators'!A13:AZ193,51,FALSE)</f>
        <v>0.59736275672912598</v>
      </c>
      <c r="BB18" s="133">
        <f>VLOOKUP(A18,'2022_PAPI_Indicators'!A13:BA193,52,FALSE)</f>
        <v>0.50526750087738037</v>
      </c>
      <c r="BC18" s="133">
        <f>VLOOKUP(A18,'2022_PAPI_Indicators'!A13:BB193,53,FALSE)</f>
        <v>0.56855392456054688</v>
      </c>
      <c r="BD18" s="133">
        <f>VLOOKUP(A18,'2022_PAPI_Indicators'!A13:BC193,54,FALSE)</f>
        <v>0.48033282160758972</v>
      </c>
      <c r="BE18" s="133">
        <f>VLOOKUP(A18,'2022_PAPI_Indicators'!A13:BD193,55,FALSE)</f>
        <v>0.56879323720932007</v>
      </c>
      <c r="BF18" s="133">
        <f>VLOOKUP(A18,'2022_PAPI_Indicators'!A13:BE193,56,FALSE)</f>
        <v>0.47233474254608154</v>
      </c>
      <c r="BG18" s="133">
        <f>VLOOKUP(A18,'2022_PAPI_Indicators'!A13:BF193,57,FALSE)</f>
        <v>0.42368891835212708</v>
      </c>
      <c r="BH18" s="133">
        <f>VLOOKUP(A18,'2022_PAPI_Indicators'!A13:BG193,58,FALSE)</f>
        <v>0.53832972049713135</v>
      </c>
      <c r="BI18" s="133">
        <f>VLOOKUP(A18,'2022_PAPI_Indicators'!A13:BH193,59,FALSE)</f>
        <v>0.47403484582901001</v>
      </c>
      <c r="BJ18" s="133">
        <f>VLOOKUP(A18,'2022_PAPI_Indicators'!A13:BI193,60,FALSE)</f>
        <v>0.59213095903396606</v>
      </c>
      <c r="BK18" s="133">
        <f>VLOOKUP(A18,'2022_PAPI_Indicators'!A13:BJ193,61,FALSE)</f>
        <v>0.47905722260475159</v>
      </c>
      <c r="BL18" s="133">
        <f>VLOOKUP(A18,'2022_PAPI_Indicators'!A13:BK193,62,FALSE)</f>
        <v>0</v>
      </c>
      <c r="BM18" s="133">
        <f>VLOOKUP(A18,'2022_PAPI_Indicators'!A13:BL193,63,FALSE)</f>
        <v>0</v>
      </c>
      <c r="BN18" s="133">
        <f>VLOOKUP(A18,'2022_PAPI_Indicators'!A13:BM193,64,FALSE)</f>
        <v>0</v>
      </c>
    </row>
    <row r="19" spans="1:66" x14ac:dyDescent="0.2">
      <c r="A19" s="70" t="s">
        <v>101</v>
      </c>
      <c r="B19" s="70" t="s">
        <v>102</v>
      </c>
      <c r="C19" s="89" t="s">
        <v>90</v>
      </c>
      <c r="D19" s="133">
        <f>VLOOKUP(A19,'2022_PAPI_Indicators'!A14:B194,2,)</f>
        <v>0.74786281585693359</v>
      </c>
      <c r="E19" s="133">
        <f>VLOOKUP(A19,'2022_PAPI_Indicators'!A14:C194,3,FALSE)</f>
        <v>0.81020534038543701</v>
      </c>
      <c r="F19" s="133">
        <f>VLOOKUP(A19,'2022_PAPI_Indicators'!A14:D194,4,FALSE)</f>
        <v>0.65154463052749634</v>
      </c>
      <c r="G19" s="133">
        <f>VLOOKUP(A19,'2022_PAPI_Indicators'!A14:E194,5,FALSE)</f>
        <v>0.7971348762512207</v>
      </c>
      <c r="H19" s="133">
        <f>VLOOKUP(A19,'2022_PAPI_Indicators'!A14:F194,6,FALSE)</f>
        <v>0.640281081199646</v>
      </c>
      <c r="I19" s="133">
        <f>VLOOKUP(A19,'2022_PAPI_Indicators'!A14:G194,7,FALSE)</f>
        <v>0.63832634687423706</v>
      </c>
      <c r="J19" s="133">
        <f>VLOOKUP(A19,'2022_PAPI_Indicators'!A14:H194,8,FALSE)</f>
        <v>0.6530224084854126</v>
      </c>
      <c r="K19" s="133">
        <f>VLOOKUP(A19,'2022_PAPI_Indicators'!A14:I194,9,FALSE)</f>
        <v>0.68732178211212158</v>
      </c>
      <c r="L19" s="133">
        <f>VLOOKUP(A19,'2022_PAPI_Indicators'!A14:J194,10,FALSE)</f>
        <v>0.57294529676437378</v>
      </c>
      <c r="M19" s="133">
        <f>VLOOKUP(A19,'2022_PAPI_Indicators'!A14:K194,11,FALSE)</f>
        <v>0.63508313894271851</v>
      </c>
      <c r="N19" s="133">
        <f>VLOOKUP(A19,'2022_PAPI_Indicators'!A14:L194,12,FALSE)</f>
        <v>0.73902440071105957</v>
      </c>
      <c r="O19" s="133">
        <f>VLOOKUP(A19,'2022_PAPI_Indicators'!A14:M194,13,FALSE)</f>
        <v>0.70200347900390625</v>
      </c>
      <c r="P19" s="133">
        <f>VLOOKUP(A19,'2022_PAPI_Indicators'!A14:N194,14,FALSE)</f>
        <v>0.8723568320274353</v>
      </c>
      <c r="Q19" s="133">
        <f>VLOOKUP(A19,'2022_PAPI_Indicators'!A14:O194,15,FALSE)</f>
        <v>0.71905934810638428</v>
      </c>
      <c r="R19" s="135">
        <f>VLOOKUP(A19,'2022_PAPI_Indicators'!A14:P194,16,FALSE)</f>
        <v>0</v>
      </c>
      <c r="S19" s="133">
        <f>VLOOKUP(A19,'2022_PAPI_Indicators'!A14:R194,17,FALSE)</f>
        <v>0.66345316171646118</v>
      </c>
      <c r="T19" s="133">
        <f>VLOOKUP(A19,'2022_PAPI_Indicators'!A14:S194,18,FALSE)</f>
        <v>0.66774159669876099</v>
      </c>
      <c r="U19" s="135">
        <f>VLOOKUP(A19,'2022_PAPI_Indicators'!A14:T194,19,FALSE)</f>
        <v>0.66360032558441162</v>
      </c>
      <c r="V19" s="133">
        <f>VLOOKUP(A19,'2022_PAPI_Indicators'!A14:U194,20,FALSE)</f>
        <v>0.69982826709747314</v>
      </c>
      <c r="W19" s="133">
        <f>VLOOKUP(A19,'2022_PAPI_Indicators'!A14:V194,21,FALSE)</f>
        <v>0.63248181343078613</v>
      </c>
      <c r="X19" s="133">
        <f>VLOOKUP(A19,'2022_PAPI_Indicators'!A14:W194,22,FALSE)</f>
        <v>0.81698119640350342</v>
      </c>
      <c r="Y19" s="133">
        <f>VLOOKUP(A19,'2022_PAPI_Indicators'!A14:X194,23,FALSE)</f>
        <v>0.60431832075119019</v>
      </c>
      <c r="Z19" s="133">
        <f>VLOOKUP(A19,'2022_PAPI_Indicators'!A14:Y194,24,FALSE)</f>
        <v>0.78528416156768799</v>
      </c>
      <c r="AA19" s="133">
        <f>VLOOKUP(A19,'2022_PAPI_Indicators'!A14:Z194,25,FALSE)</f>
        <v>0.5956529974937439</v>
      </c>
      <c r="AB19" s="133">
        <f>VLOOKUP(A19,'2022_PAPI_Indicators'!A14:AA194,26,FALSE)</f>
        <v>0.62172561883926392</v>
      </c>
      <c r="AC19" s="133">
        <f>VLOOKUP(A19,'2022_PAPI_Indicators'!A14:AB194,27,FALSE)</f>
        <v>0.53379136323928833</v>
      </c>
      <c r="AD19" s="133">
        <f>VLOOKUP(A19,'2022_PAPI_Indicators'!A14:AC194,28,FALSE)</f>
        <v>0.62806379795074463</v>
      </c>
      <c r="AE19" s="133">
        <f>VLOOKUP(A19,'2022_PAPI_Indicators'!A14:AD194,29,FALSE)</f>
        <v>0.7345956563949585</v>
      </c>
      <c r="AF19" s="133">
        <f>VLOOKUP(A19,'2022_PAPI_Indicators'!A14:AE194,30,FALSE)</f>
        <v>0.53900277614593506</v>
      </c>
      <c r="AG19" s="133">
        <f>VLOOKUP(A19,'2022_PAPI_Indicators'!A14:AF194,31,FALSE)</f>
        <v>0.64591604471206665</v>
      </c>
      <c r="AH19" s="133">
        <f>VLOOKUP(A19,'2022_PAPI_Indicators'!A14:AG194,32,FALSE)</f>
        <v>0.5900646448135376</v>
      </c>
      <c r="AI19" s="133">
        <f>VLOOKUP(A19,'2022_PAPI_Indicators'!A14:AH194,33,FALSE)</f>
        <v>0.50648635625839233</v>
      </c>
      <c r="AJ19" s="133">
        <f>VLOOKUP(A19,'2022_PAPI_Indicators'!A14:AI194,34,FALSE)</f>
        <v>0.52722281217575073</v>
      </c>
      <c r="AK19" s="133">
        <f>VLOOKUP(A19,'2022_PAPI_Indicators'!A14:AJ194,35,FALSE)</f>
        <v>0.59253489971160889</v>
      </c>
      <c r="AL19" s="133">
        <f>VLOOKUP(A19,'2022_PAPI_Indicators'!A14:AK194,36,FALSE)</f>
        <v>0.7200162410736084</v>
      </c>
      <c r="AM19" s="133">
        <f>VLOOKUP(A19,'2022_PAPI_Indicators'!A14:AL194,37,FALSE)</f>
        <v>0.640330970287323</v>
      </c>
      <c r="AN19" s="133">
        <f>VLOOKUP(A19,'2022_PAPI_Indicators'!A14:AM194,38,FALSE)</f>
        <v>0.50780099630355835</v>
      </c>
      <c r="AO19" s="133">
        <f>VLOOKUP(A19,'2022_PAPI_Indicators'!A14:AN194,39,FALSE)</f>
        <v>0.58055680990219116</v>
      </c>
      <c r="AP19" s="133">
        <f>VLOOKUP(A19,'2022_PAPI_Indicators'!A14:AO194,40,FALSE)</f>
        <v>0.59338021278381348</v>
      </c>
      <c r="AQ19" s="161">
        <f>VLOOKUP(A19,'2022_PAPI_Indicators'!A14:AP194,41,FALSE)</f>
        <v>0.59001821279525757</v>
      </c>
      <c r="AR19" s="133">
        <f>VLOOKUP(A19,'2022_PAPI_Indicators'!A14:AQ194,42,FALSE)</f>
        <v>0.77508091926574707</v>
      </c>
      <c r="AS19" s="133">
        <f>VLOOKUP(A19,'2022_PAPI_Indicators'!A14:AR194,43,FALSE)</f>
        <v>0.60980206727981567</v>
      </c>
      <c r="AT19" s="133">
        <f>VLOOKUP(A19,'2022_PAPI_Indicators'!A14:AS194,44,FALSE)</f>
        <v>0.60837554931640625</v>
      </c>
      <c r="AU19" s="133">
        <f>VLOOKUP(A19,'2022_PAPI_Indicators'!A14:AT194,45,FALSE)</f>
        <v>0.79589575529098511</v>
      </c>
      <c r="AV19" s="133">
        <f>VLOOKUP(A19,'2022_PAPI_Indicators'!A14:AU194,46,FALSE)</f>
        <v>0.58272933959960938</v>
      </c>
      <c r="AW19" s="133">
        <f>VLOOKUP(A19,'2022_PAPI_Indicators'!A14:AV194,47,FALSE)</f>
        <v>0.5129774808883667</v>
      </c>
      <c r="AX19" s="133">
        <f>VLOOKUP(A19,'2022_PAPI_Indicators'!A14:AW194,48,FALSE)</f>
        <v>0.56269955635070801</v>
      </c>
      <c r="AY19" s="133">
        <f>VLOOKUP(A19,'2022_PAPI_Indicators'!A14:AX194,49,FALSE)</f>
        <v>0.58700370788574219</v>
      </c>
      <c r="AZ19" s="133">
        <f>VLOOKUP(A19,'2022_PAPI_Indicators'!A14:AY194,50,FALSE)</f>
        <v>0.44138121604919434</v>
      </c>
      <c r="BA19" s="133">
        <f>VLOOKUP(A19,'2022_PAPI_Indicators'!A14:AZ194,51,FALSE)</f>
        <v>0.49736574292182922</v>
      </c>
      <c r="BB19" s="133">
        <f>VLOOKUP(A19,'2022_PAPI_Indicators'!A14:BA194,52,FALSE)</f>
        <v>0.41325011849403381</v>
      </c>
      <c r="BC19" s="133">
        <f>VLOOKUP(A19,'2022_PAPI_Indicators'!A14:BB194,53,FALSE)</f>
        <v>0.47878551483154297</v>
      </c>
      <c r="BD19" s="133">
        <f>VLOOKUP(A19,'2022_PAPI_Indicators'!A14:BC194,54,FALSE)</f>
        <v>0.49789798259735107</v>
      </c>
      <c r="BE19" s="133">
        <f>VLOOKUP(A19,'2022_PAPI_Indicators'!A14:BD194,55,FALSE)</f>
        <v>0.59215062856674194</v>
      </c>
      <c r="BF19" s="133">
        <f>VLOOKUP(A19,'2022_PAPI_Indicators'!A14:BE194,56,FALSE)</f>
        <v>0.48060467839241028</v>
      </c>
      <c r="BG19" s="133">
        <f>VLOOKUP(A19,'2022_PAPI_Indicators'!A14:BF194,57,FALSE)</f>
        <v>0.40239909291267395</v>
      </c>
      <c r="BH19" s="133">
        <f>VLOOKUP(A19,'2022_PAPI_Indicators'!A14:BG194,58,FALSE)</f>
        <v>0.4556100070476532</v>
      </c>
      <c r="BI19" s="133">
        <f>VLOOKUP(A19,'2022_PAPI_Indicators'!A14:BH194,59,FALSE)</f>
        <v>0.55975407361984253</v>
      </c>
      <c r="BJ19" s="133">
        <f>VLOOKUP(A19,'2022_PAPI_Indicators'!A14:BI194,60,FALSE)</f>
        <v>0.657520592212677</v>
      </c>
      <c r="BK19" s="133">
        <f>VLOOKUP(A19,'2022_PAPI_Indicators'!A14:BJ194,61,FALSE)</f>
        <v>0.49570414423942566</v>
      </c>
      <c r="BL19" s="133">
        <f>VLOOKUP(A19,'2022_PAPI_Indicators'!A14:BK194,62,FALSE)</f>
        <v>0</v>
      </c>
      <c r="BM19" s="133">
        <f>VLOOKUP(A19,'2022_PAPI_Indicators'!A14:BL194,63,FALSE)</f>
        <v>0</v>
      </c>
      <c r="BN19" s="133">
        <f>VLOOKUP(A19,'2022_PAPI_Indicators'!A14:BM194,64,FALSE)</f>
        <v>0</v>
      </c>
    </row>
    <row r="20" spans="1:66" x14ac:dyDescent="0.2">
      <c r="A20" s="70" t="s">
        <v>103</v>
      </c>
      <c r="B20" s="70" t="s">
        <v>104</v>
      </c>
      <c r="C20" s="89" t="s">
        <v>90</v>
      </c>
      <c r="D20" s="133">
        <f>VLOOKUP(A20,'2022_PAPI_Indicators'!A15:B195,2,)</f>
        <v>0.86841863393783569</v>
      </c>
      <c r="E20" s="133">
        <f>VLOOKUP(A20,'2022_PAPI_Indicators'!A15:C195,3,FALSE)</f>
        <v>0.79100942611694336</v>
      </c>
      <c r="F20" s="133">
        <f>VLOOKUP(A20,'2022_PAPI_Indicators'!A15:D195,4,FALSE)</f>
        <v>0.79261016845703125</v>
      </c>
      <c r="G20" s="133">
        <f>VLOOKUP(A20,'2022_PAPI_Indicators'!A15:E195,5,FALSE)</f>
        <v>0.92215698957443237</v>
      </c>
      <c r="H20" s="133">
        <f>VLOOKUP(A20,'2022_PAPI_Indicators'!A15:F195,6,FALSE)</f>
        <v>0.87788784503936768</v>
      </c>
      <c r="I20" s="133">
        <f>VLOOKUP(A20,'2022_PAPI_Indicators'!A15:G195,7,FALSE)</f>
        <v>0.86809897422790527</v>
      </c>
      <c r="J20" s="133">
        <f>VLOOKUP(A20,'2022_PAPI_Indicators'!A15:H195,8,FALSE)</f>
        <v>0.86338818073272705</v>
      </c>
      <c r="K20" s="133">
        <f>VLOOKUP(A20,'2022_PAPI_Indicators'!A15:I195,9,FALSE)</f>
        <v>0.83012336492538452</v>
      </c>
      <c r="L20" s="133">
        <f>VLOOKUP(A20,'2022_PAPI_Indicators'!A15:J195,10,FALSE)</f>
        <v>0.83767026662826538</v>
      </c>
      <c r="M20" s="133">
        <f>VLOOKUP(A20,'2022_PAPI_Indicators'!A15:K195,11,FALSE)</f>
        <v>0.84792077541351318</v>
      </c>
      <c r="N20" s="133">
        <f>VLOOKUP(A20,'2022_PAPI_Indicators'!A15:L195,12,FALSE)</f>
        <v>0.7813035249710083</v>
      </c>
      <c r="O20" s="133">
        <f>VLOOKUP(A20,'2022_PAPI_Indicators'!A15:M195,13,FALSE)</f>
        <v>0.89617025852203369</v>
      </c>
      <c r="P20" s="133">
        <f>VLOOKUP(A20,'2022_PAPI_Indicators'!A15:N195,14,FALSE)</f>
        <v>0.88557583093643188</v>
      </c>
      <c r="Q20" s="133">
        <f>VLOOKUP(A20,'2022_PAPI_Indicators'!A15:O195,15,FALSE)</f>
        <v>0.95623272657394409</v>
      </c>
      <c r="R20" s="135">
        <f>VLOOKUP(A20,'2022_PAPI_Indicators'!A15:P195,16,FALSE)</f>
        <v>0</v>
      </c>
      <c r="S20" s="133">
        <f>VLOOKUP(A20,'2022_PAPI_Indicators'!A15:R195,17,FALSE)</f>
        <v>0.92063790559768677</v>
      </c>
      <c r="T20" s="133">
        <f>VLOOKUP(A20,'2022_PAPI_Indicators'!A15:S195,18,FALSE)</f>
        <v>0.91736865043640137</v>
      </c>
      <c r="U20" s="135">
        <f>VLOOKUP(A20,'2022_PAPI_Indicators'!A15:T195,19,FALSE)</f>
        <v>0.91506880521774292</v>
      </c>
      <c r="V20" s="133">
        <f>VLOOKUP(A20,'2022_PAPI_Indicators'!A15:U195,20,FALSE)</f>
        <v>0.89457482099533081</v>
      </c>
      <c r="W20" s="133">
        <f>VLOOKUP(A20,'2022_PAPI_Indicators'!A15:V195,21,FALSE)</f>
        <v>0.95623517036437988</v>
      </c>
      <c r="X20" s="133">
        <f>VLOOKUP(A20,'2022_PAPI_Indicators'!A15:W195,22,FALSE)</f>
        <v>0.84585517644882202</v>
      </c>
      <c r="Y20" s="133">
        <f>VLOOKUP(A20,'2022_PAPI_Indicators'!A15:X195,23,FALSE)</f>
        <v>0.93753015995025635</v>
      </c>
      <c r="Z20" s="133">
        <f>VLOOKUP(A20,'2022_PAPI_Indicators'!A15:Y195,24,FALSE)</f>
        <v>0.85152840614318848</v>
      </c>
      <c r="AA20" s="133">
        <f>VLOOKUP(A20,'2022_PAPI_Indicators'!A15:Z195,25,FALSE)</f>
        <v>0.8828510046005249</v>
      </c>
      <c r="AB20" s="133">
        <f>VLOOKUP(A20,'2022_PAPI_Indicators'!A15:AA195,26,FALSE)</f>
        <v>0.93203443288803101</v>
      </c>
      <c r="AC20" s="133">
        <f>VLOOKUP(A20,'2022_PAPI_Indicators'!A15:AB195,27,FALSE)</f>
        <v>0.91861081123352051</v>
      </c>
      <c r="AD20" s="133">
        <f>VLOOKUP(A20,'2022_PAPI_Indicators'!A15:AC195,28,FALSE)</f>
        <v>0.93023455142974854</v>
      </c>
      <c r="AE20" s="133">
        <f>VLOOKUP(A20,'2022_PAPI_Indicators'!A15:AD195,29,FALSE)</f>
        <v>0.89456784725189209</v>
      </c>
      <c r="AF20" s="133">
        <f>VLOOKUP(A20,'2022_PAPI_Indicators'!A15:AE195,30,FALSE)</f>
        <v>0.90103036165237427</v>
      </c>
      <c r="AG20" s="133">
        <f>VLOOKUP(A20,'2022_PAPI_Indicators'!A15:AF195,31,FALSE)</f>
        <v>0.86782675981521606</v>
      </c>
      <c r="AH20" s="133">
        <f>VLOOKUP(A20,'2022_PAPI_Indicators'!A15:AG195,32,FALSE)</f>
        <v>0.9066544771194458</v>
      </c>
      <c r="AI20" s="133">
        <f>VLOOKUP(A20,'2022_PAPI_Indicators'!A15:AH195,33,FALSE)</f>
        <v>0.88017266988754272</v>
      </c>
      <c r="AJ20" s="133">
        <f>VLOOKUP(A20,'2022_PAPI_Indicators'!A15:AI195,34,FALSE)</f>
        <v>0.91964417695999146</v>
      </c>
      <c r="AK20" s="133">
        <f>VLOOKUP(A20,'2022_PAPI_Indicators'!A15:AJ195,35,FALSE)</f>
        <v>0.85373198986053467</v>
      </c>
      <c r="AL20" s="133">
        <f>VLOOKUP(A20,'2022_PAPI_Indicators'!A15:AK195,36,FALSE)</f>
        <v>0.83606439828872681</v>
      </c>
      <c r="AM20" s="133">
        <f>VLOOKUP(A20,'2022_PAPI_Indicators'!A15:AL195,37,FALSE)</f>
        <v>0.80147171020507813</v>
      </c>
      <c r="AN20" s="133">
        <f>VLOOKUP(A20,'2022_PAPI_Indicators'!A15:AM195,38,FALSE)</f>
        <v>0.84614408016204834</v>
      </c>
      <c r="AO20" s="133">
        <f>VLOOKUP(A20,'2022_PAPI_Indicators'!A15:AN195,39,FALSE)</f>
        <v>0.85885632038116455</v>
      </c>
      <c r="AP20" s="133">
        <f>VLOOKUP(A20,'2022_PAPI_Indicators'!A15:AO195,40,FALSE)</f>
        <v>0.85326123237609863</v>
      </c>
      <c r="AQ20" s="161">
        <f>VLOOKUP(A20,'2022_PAPI_Indicators'!A15:AP195,41,FALSE)</f>
        <v>0.87643986940383911</v>
      </c>
      <c r="AR20" s="133">
        <f>VLOOKUP(A20,'2022_PAPI_Indicators'!A15:AQ195,42,FALSE)</f>
        <v>0.88775342702865601</v>
      </c>
      <c r="AS20" s="133">
        <f>VLOOKUP(A20,'2022_PAPI_Indicators'!A15:AR195,43,FALSE)</f>
        <v>0.86428683996200562</v>
      </c>
      <c r="AT20" s="133">
        <f>VLOOKUP(A20,'2022_PAPI_Indicators'!A15:AS195,44,FALSE)</f>
        <v>0.83208423852920532</v>
      </c>
      <c r="AU20" s="133">
        <f>VLOOKUP(A20,'2022_PAPI_Indicators'!A15:AT195,45,FALSE)</f>
        <v>0.79304695129394531</v>
      </c>
      <c r="AV20" s="133">
        <f>VLOOKUP(A20,'2022_PAPI_Indicators'!A15:AU195,46,FALSE)</f>
        <v>0.83342790603637695</v>
      </c>
      <c r="AW20" s="133">
        <f>VLOOKUP(A20,'2022_PAPI_Indicators'!A15:AV195,47,FALSE)</f>
        <v>0.76661068201065063</v>
      </c>
      <c r="AX20" s="133">
        <f>VLOOKUP(A20,'2022_PAPI_Indicators'!A15:AW195,48,FALSE)</f>
        <v>0.88706272840499878</v>
      </c>
      <c r="AY20" s="133">
        <f>VLOOKUP(A20,'2022_PAPI_Indicators'!A15:AX195,49,FALSE)</f>
        <v>0.74251306056976318</v>
      </c>
      <c r="AZ20" s="133">
        <f>VLOOKUP(A20,'2022_PAPI_Indicators'!A15:AY195,50,FALSE)</f>
        <v>0.79556155204772949</v>
      </c>
      <c r="BA20" s="133">
        <f>VLOOKUP(A20,'2022_PAPI_Indicators'!A15:AZ195,51,FALSE)</f>
        <v>0.64379507303237915</v>
      </c>
      <c r="BB20" s="133">
        <f>VLOOKUP(A20,'2022_PAPI_Indicators'!A15:BA195,52,FALSE)</f>
        <v>0.72860729694366455</v>
      </c>
      <c r="BC20" s="133">
        <f>VLOOKUP(A20,'2022_PAPI_Indicators'!A15:BB195,53,FALSE)</f>
        <v>0.78942537307739258</v>
      </c>
      <c r="BD20" s="133">
        <f>VLOOKUP(A20,'2022_PAPI_Indicators'!A15:BC195,54,FALSE)</f>
        <v>0.7408212423324585</v>
      </c>
      <c r="BE20" s="133">
        <f>VLOOKUP(A20,'2022_PAPI_Indicators'!A15:BD195,55,FALSE)</f>
        <v>0.79280751943588257</v>
      </c>
      <c r="BF20" s="133">
        <f>VLOOKUP(A20,'2022_PAPI_Indicators'!A15:BE195,56,FALSE)</f>
        <v>0.84337717294692993</v>
      </c>
      <c r="BG20" s="133">
        <f>VLOOKUP(A20,'2022_PAPI_Indicators'!A15:BF195,57,FALSE)</f>
        <v>0.73692154884338379</v>
      </c>
      <c r="BH20" s="133">
        <f>VLOOKUP(A20,'2022_PAPI_Indicators'!A15:BG195,58,FALSE)</f>
        <v>0.81287127733230591</v>
      </c>
      <c r="BI20" s="133">
        <f>VLOOKUP(A20,'2022_PAPI_Indicators'!A15:BH195,59,FALSE)</f>
        <v>0.74273955821990967</v>
      </c>
      <c r="BJ20" s="133">
        <f>VLOOKUP(A20,'2022_PAPI_Indicators'!A15:BI195,60,FALSE)</f>
        <v>0.79330426454544067</v>
      </c>
      <c r="BK20" s="133">
        <f>VLOOKUP(A20,'2022_PAPI_Indicators'!A15:BJ195,61,FALSE)</f>
        <v>0.76446980237960815</v>
      </c>
      <c r="BL20" s="133">
        <f>VLOOKUP(A20,'2022_PAPI_Indicators'!A15:BK195,62,FALSE)</f>
        <v>0.78372502326965332</v>
      </c>
      <c r="BM20" s="133">
        <f>VLOOKUP(A20,'2022_PAPI_Indicators'!A15:BL195,63,FALSE)</f>
        <v>0.87556231021881104</v>
      </c>
      <c r="BN20" s="133">
        <f>VLOOKUP(A20,'2022_PAPI_Indicators'!A15:BM195,64,FALSE)</f>
        <v>0.77537405490875244</v>
      </c>
    </row>
    <row r="21" spans="1:66" x14ac:dyDescent="0.2">
      <c r="A21" s="70" t="s">
        <v>105</v>
      </c>
      <c r="B21" s="70" t="s">
        <v>106</v>
      </c>
      <c r="C21" s="89" t="s">
        <v>90</v>
      </c>
      <c r="D21" s="133">
        <f>VLOOKUP(A21,'2022_PAPI_Indicators'!A16:B196,2,)</f>
        <v>0.66519659757614136</v>
      </c>
      <c r="E21" s="133">
        <f>VLOOKUP(A21,'2022_PAPI_Indicators'!A16:C196,3,FALSE)</f>
        <v>0.63672322034835815</v>
      </c>
      <c r="F21" s="133">
        <f>VLOOKUP(A21,'2022_PAPI_Indicators'!A16:D196,4,FALSE)</f>
        <v>0.75196129083633423</v>
      </c>
      <c r="G21" s="133">
        <f>VLOOKUP(A21,'2022_PAPI_Indicators'!A16:E196,5,FALSE)</f>
        <v>0.62307429313659668</v>
      </c>
      <c r="H21" s="133">
        <f>VLOOKUP(A21,'2022_PAPI_Indicators'!A16:F196,6,FALSE)</f>
        <v>0.56721341609954834</v>
      </c>
      <c r="I21" s="133">
        <f>VLOOKUP(A21,'2022_PAPI_Indicators'!A16:G196,7,FALSE)</f>
        <v>0.65176492929458618</v>
      </c>
      <c r="J21" s="133">
        <f>VLOOKUP(A21,'2022_PAPI_Indicators'!A16:H196,8,FALSE)</f>
        <v>0.70107913017272949</v>
      </c>
      <c r="K21" s="133">
        <f>VLOOKUP(A21,'2022_PAPI_Indicators'!A16:I196,9,FALSE)</f>
        <v>0.7829059362411499</v>
      </c>
      <c r="L21" s="133">
        <f>VLOOKUP(A21,'2022_PAPI_Indicators'!A16:J196,10,FALSE)</f>
        <v>0.64704716205596924</v>
      </c>
      <c r="M21" s="133">
        <f>VLOOKUP(A21,'2022_PAPI_Indicators'!A16:K196,11,FALSE)</f>
        <v>0.64127576351165771</v>
      </c>
      <c r="N21" s="133">
        <f>VLOOKUP(A21,'2022_PAPI_Indicators'!A16:L196,12,FALSE)</f>
        <v>0.60073399543762207</v>
      </c>
      <c r="O21" s="133">
        <f>VLOOKUP(A21,'2022_PAPI_Indicators'!A16:M196,13,FALSE)</f>
        <v>0.60382378101348877</v>
      </c>
      <c r="P21" s="133">
        <f>VLOOKUP(A21,'2022_PAPI_Indicators'!A16:N196,14,FALSE)</f>
        <v>0.69285917282104492</v>
      </c>
      <c r="Q21" s="133">
        <f>VLOOKUP(A21,'2022_PAPI_Indicators'!A16:O196,15,FALSE)</f>
        <v>0.69863998889923096</v>
      </c>
      <c r="R21" s="135">
        <f>VLOOKUP(A21,'2022_PAPI_Indicators'!A16:P196,16,FALSE)</f>
        <v>0</v>
      </c>
      <c r="S21" s="133">
        <f>VLOOKUP(A21,'2022_PAPI_Indicators'!A16:R196,17,FALSE)</f>
        <v>0.53766196966171265</v>
      </c>
      <c r="T21" s="133">
        <f>VLOOKUP(A21,'2022_PAPI_Indicators'!A16:S196,18,FALSE)</f>
        <v>0.72016352415084839</v>
      </c>
      <c r="U21" s="135">
        <f>VLOOKUP(A21,'2022_PAPI_Indicators'!A16:T196,19,FALSE)</f>
        <v>0.77022594213485718</v>
      </c>
      <c r="V21" s="133">
        <f>VLOOKUP(A21,'2022_PAPI_Indicators'!A16:U196,20,FALSE)</f>
        <v>0.66666668653488159</v>
      </c>
      <c r="W21" s="133">
        <f>VLOOKUP(A21,'2022_PAPI_Indicators'!A16:V196,21,FALSE)</f>
        <v>0.64929252862930298</v>
      </c>
      <c r="X21" s="133">
        <f>VLOOKUP(A21,'2022_PAPI_Indicators'!A16:W196,22,FALSE)</f>
        <v>0.67914336919784546</v>
      </c>
      <c r="Y21" s="133">
        <f>VLOOKUP(A21,'2022_PAPI_Indicators'!A16:X196,23,FALSE)</f>
        <v>0.74724221229553223</v>
      </c>
      <c r="Z21" s="133">
        <f>VLOOKUP(A21,'2022_PAPI_Indicators'!A16:Y196,24,FALSE)</f>
        <v>0.63288187980651855</v>
      </c>
      <c r="AA21" s="133">
        <f>VLOOKUP(A21,'2022_PAPI_Indicators'!A16:Z196,25,FALSE)</f>
        <v>0.64689916372299194</v>
      </c>
      <c r="AB21" s="133">
        <f>VLOOKUP(A21,'2022_PAPI_Indicators'!A16:AA196,26,FALSE)</f>
        <v>0.64767730236053467</v>
      </c>
      <c r="AC21" s="133">
        <f>VLOOKUP(A21,'2022_PAPI_Indicators'!A16:AB196,27,FALSE)</f>
        <v>0.68651551008224487</v>
      </c>
      <c r="AD21" s="133">
        <f>VLOOKUP(A21,'2022_PAPI_Indicators'!A16:AC196,28,FALSE)</f>
        <v>0.70454365015029907</v>
      </c>
      <c r="AE21" s="133">
        <f>VLOOKUP(A21,'2022_PAPI_Indicators'!A16:AD196,29,FALSE)</f>
        <v>0.60355722904205322</v>
      </c>
      <c r="AF21" s="133">
        <f>VLOOKUP(A21,'2022_PAPI_Indicators'!A16:AE196,30,FALSE)</f>
        <v>0.61232644319534302</v>
      </c>
      <c r="AG21" s="133">
        <f>VLOOKUP(A21,'2022_PAPI_Indicators'!A16:AF196,31,FALSE)</f>
        <v>0.68768888711929321</v>
      </c>
      <c r="AH21" s="133">
        <f>VLOOKUP(A21,'2022_PAPI_Indicators'!A16:AG196,32,FALSE)</f>
        <v>0.65703439712524414</v>
      </c>
      <c r="AI21" s="133">
        <f>VLOOKUP(A21,'2022_PAPI_Indicators'!A16:AH196,33,FALSE)</f>
        <v>0.5623319149017334</v>
      </c>
      <c r="AJ21" s="133">
        <f>VLOOKUP(A21,'2022_PAPI_Indicators'!A16:AI196,34,FALSE)</f>
        <v>0.6818615198135376</v>
      </c>
      <c r="AK21" s="133">
        <f>VLOOKUP(A21,'2022_PAPI_Indicators'!A16:AJ196,35,FALSE)</f>
        <v>0.73341280221939087</v>
      </c>
      <c r="AL21" s="133">
        <f>VLOOKUP(A21,'2022_PAPI_Indicators'!A16:AK196,36,FALSE)</f>
        <v>0.72657406330108643</v>
      </c>
      <c r="AM21" s="133">
        <f>VLOOKUP(A21,'2022_PAPI_Indicators'!A16:AL196,37,FALSE)</f>
        <v>0.69053477048873901</v>
      </c>
      <c r="AN21" s="133">
        <f>VLOOKUP(A21,'2022_PAPI_Indicators'!A16:AM196,38,FALSE)</f>
        <v>0.56208455562591553</v>
      </c>
      <c r="AO21" s="133">
        <f>VLOOKUP(A21,'2022_PAPI_Indicators'!A16:AN196,39,FALSE)</f>
        <v>0.73108965158462524</v>
      </c>
      <c r="AP21" s="133">
        <f>VLOOKUP(A21,'2022_PAPI_Indicators'!A16:AO196,40,FALSE)</f>
        <v>0.8075869083404541</v>
      </c>
      <c r="AQ21" s="161">
        <f>VLOOKUP(A21,'2022_PAPI_Indicators'!A16:AP196,41,FALSE)</f>
        <v>0.69507920742034912</v>
      </c>
      <c r="AR21" s="133">
        <f>VLOOKUP(A21,'2022_PAPI_Indicators'!A16:AQ196,42,FALSE)</f>
        <v>0.6075434684753418</v>
      </c>
      <c r="AS21" s="133">
        <f>VLOOKUP(A21,'2022_PAPI_Indicators'!A16:AR196,43,FALSE)</f>
        <v>0.58688431978225708</v>
      </c>
      <c r="AT21" s="133">
        <f>VLOOKUP(A21,'2022_PAPI_Indicators'!A16:AS196,44,FALSE)</f>
        <v>0.64359015226364136</v>
      </c>
      <c r="AU21" s="133">
        <f>VLOOKUP(A21,'2022_PAPI_Indicators'!A16:AT196,45,FALSE)</f>
        <v>0.76414096355438232</v>
      </c>
      <c r="AV21" s="133">
        <f>VLOOKUP(A21,'2022_PAPI_Indicators'!A16:AU196,46,FALSE)</f>
        <v>0.65574705600738525</v>
      </c>
      <c r="AW21" s="133">
        <f>VLOOKUP(A21,'2022_PAPI_Indicators'!A16:AV196,47,FALSE)</f>
        <v>0.72671622037887573</v>
      </c>
      <c r="AX21" s="133">
        <f>VLOOKUP(A21,'2022_PAPI_Indicators'!A16:AW196,48,FALSE)</f>
        <v>0.76275360584259033</v>
      </c>
      <c r="AY21" s="133">
        <f>VLOOKUP(A21,'2022_PAPI_Indicators'!A16:AX196,49,FALSE)</f>
        <v>0.70866477489471436</v>
      </c>
      <c r="AZ21" s="133">
        <f>VLOOKUP(A21,'2022_PAPI_Indicators'!A16:AY196,50,FALSE)</f>
        <v>0.73915892839431763</v>
      </c>
      <c r="BA21" s="133">
        <f>VLOOKUP(A21,'2022_PAPI_Indicators'!A16:AZ196,51,FALSE)</f>
        <v>0.74930495023727417</v>
      </c>
      <c r="BB21" s="133">
        <f>VLOOKUP(A21,'2022_PAPI_Indicators'!A16:BA196,52,FALSE)</f>
        <v>0.71157586574554443</v>
      </c>
      <c r="BC21" s="133">
        <f>VLOOKUP(A21,'2022_PAPI_Indicators'!A16:BB196,53,FALSE)</f>
        <v>0.56058335304260254</v>
      </c>
      <c r="BD21" s="133">
        <f>VLOOKUP(A21,'2022_PAPI_Indicators'!A16:BC196,54,FALSE)</f>
        <v>0.63682317733764648</v>
      </c>
      <c r="BE21" s="133">
        <f>VLOOKUP(A21,'2022_PAPI_Indicators'!A16:BD196,55,FALSE)</f>
        <v>0.65179085731506348</v>
      </c>
      <c r="BF21" s="133">
        <f>VLOOKUP(A21,'2022_PAPI_Indicators'!A16:BE196,56,FALSE)</f>
        <v>0.65227454900741577</v>
      </c>
      <c r="BG21" s="133">
        <f>VLOOKUP(A21,'2022_PAPI_Indicators'!A16:BF196,57,FALSE)</f>
        <v>0.49787572026252747</v>
      </c>
      <c r="BH21" s="133">
        <f>VLOOKUP(A21,'2022_PAPI_Indicators'!A16:BG196,58,FALSE)</f>
        <v>0.61846923828125</v>
      </c>
      <c r="BI21" s="133">
        <f>VLOOKUP(A21,'2022_PAPI_Indicators'!A16:BH196,59,FALSE)</f>
        <v>0.70756250619888306</v>
      </c>
      <c r="BJ21" s="133">
        <f>VLOOKUP(A21,'2022_PAPI_Indicators'!A16:BI196,60,FALSE)</f>
        <v>0.64835351705551147</v>
      </c>
      <c r="BK21" s="133">
        <f>VLOOKUP(A21,'2022_PAPI_Indicators'!A16:BJ196,61,FALSE)</f>
        <v>0.62529921531677246</v>
      </c>
      <c r="BL21" s="133">
        <f>VLOOKUP(A21,'2022_PAPI_Indicators'!A16:BK196,62,FALSE)</f>
        <v>0.46180751919746399</v>
      </c>
      <c r="BM21" s="133">
        <f>VLOOKUP(A21,'2022_PAPI_Indicators'!A16:BL196,63,FALSE)</f>
        <v>0.76559585332870483</v>
      </c>
      <c r="BN21" s="133">
        <f>VLOOKUP(A21,'2022_PAPI_Indicators'!A16:BM196,64,FALSE)</f>
        <v>0.62808263301849365</v>
      </c>
    </row>
    <row r="22" spans="1:66" s="77" customFormat="1" x14ac:dyDescent="0.2">
      <c r="A22" s="77" t="s">
        <v>107</v>
      </c>
      <c r="B22" s="77" t="s">
        <v>108</v>
      </c>
      <c r="C22" s="92" t="s">
        <v>448</v>
      </c>
      <c r="D22" s="131">
        <v>1.57</v>
      </c>
      <c r="E22" s="138">
        <v>1.4906291961669922</v>
      </c>
      <c r="F22" s="138">
        <v>1.3542999029159546</v>
      </c>
      <c r="G22" s="138">
        <v>1.5870527029037476</v>
      </c>
      <c r="H22" s="138">
        <v>1.6415494680404663</v>
      </c>
      <c r="I22" s="138">
        <v>1.5213792324066162</v>
      </c>
      <c r="J22" s="138">
        <v>1.5614796876907349</v>
      </c>
      <c r="K22" s="138">
        <v>1.657256007194519</v>
      </c>
      <c r="L22" s="138">
        <v>1.5888326168060303</v>
      </c>
      <c r="M22" s="138">
        <v>1.5982706546783447</v>
      </c>
      <c r="N22" s="138">
        <v>1.6678363084793091</v>
      </c>
      <c r="O22" s="138">
        <v>1.5258307456970215</v>
      </c>
      <c r="P22" s="138">
        <v>1.6278514862060547</v>
      </c>
      <c r="Q22" s="138">
        <v>1.6884691715240479</v>
      </c>
      <c r="R22" s="132">
        <v>0</v>
      </c>
      <c r="S22" s="138">
        <v>1.6228774785995483</v>
      </c>
      <c r="T22" s="138">
        <v>1.5597567558288574</v>
      </c>
      <c r="U22" s="139">
        <v>1.5488507747650146</v>
      </c>
      <c r="V22" s="138">
        <v>1.4370353221893311</v>
      </c>
      <c r="W22" s="138">
        <v>1.7062480449676514</v>
      </c>
      <c r="X22" s="138">
        <v>1.463469386100769</v>
      </c>
      <c r="Y22" s="138">
        <v>1.6134048700332642</v>
      </c>
      <c r="Z22" s="138">
        <v>1.5275014638900757</v>
      </c>
      <c r="AA22" s="138">
        <v>1.7182655334472656</v>
      </c>
      <c r="AB22" s="138">
        <v>1.8106496334075928</v>
      </c>
      <c r="AC22" s="138">
        <v>1.6811701059341431</v>
      </c>
      <c r="AD22" s="138">
        <v>1.6509941816329956</v>
      </c>
      <c r="AE22" s="138">
        <v>1.5570337772369385</v>
      </c>
      <c r="AF22" s="138">
        <v>1.5893121957778931</v>
      </c>
      <c r="AG22" s="138">
        <v>1.5230404138565063</v>
      </c>
      <c r="AH22" s="138">
        <v>1.6185718774795532</v>
      </c>
      <c r="AI22" s="138">
        <v>1.518226146697998</v>
      </c>
      <c r="AJ22" s="138">
        <v>1.5303782224655151</v>
      </c>
      <c r="AK22" s="138">
        <v>1.535237193107605</v>
      </c>
      <c r="AL22" s="138">
        <v>1.2414790391921997</v>
      </c>
      <c r="AM22" s="138">
        <v>1.3686321973800659</v>
      </c>
      <c r="AN22" s="138">
        <v>1.4414080381393433</v>
      </c>
      <c r="AO22" s="138">
        <v>1.4235345125198364</v>
      </c>
      <c r="AP22" s="138">
        <v>1.4136414527893066</v>
      </c>
      <c r="AQ22" s="162">
        <v>1.4477218389511108</v>
      </c>
      <c r="AR22" s="138">
        <v>1.6083517074584961</v>
      </c>
      <c r="AS22" s="138">
        <v>1.4718841314315796</v>
      </c>
      <c r="AT22" s="138">
        <v>1.4108942747116089</v>
      </c>
      <c r="AU22" s="138">
        <v>1.5181446075439453</v>
      </c>
      <c r="AV22" s="138">
        <v>1.5657416582107544</v>
      </c>
      <c r="AW22" s="138">
        <v>1.320792555809021</v>
      </c>
      <c r="AX22" s="138">
        <v>1.5259820222854614</v>
      </c>
      <c r="AY22" s="138">
        <v>1.3610219955444336</v>
      </c>
      <c r="AZ22" s="138">
        <v>1.4413326978683472</v>
      </c>
      <c r="BA22" s="138">
        <v>1.3544250726699829</v>
      </c>
      <c r="BB22" s="138">
        <v>1.3185577392578125</v>
      </c>
      <c r="BC22" s="138">
        <v>1.1143624782562256</v>
      </c>
      <c r="BD22" s="138">
        <v>1.1160730123519897</v>
      </c>
      <c r="BE22" s="138">
        <v>1.3639845848083496</v>
      </c>
      <c r="BF22" s="138">
        <v>1.2757531404495239</v>
      </c>
      <c r="BG22" s="138">
        <v>1.5323896408081055</v>
      </c>
      <c r="BH22" s="138">
        <v>1.3957666158676147</v>
      </c>
      <c r="BI22" s="138">
        <v>1.1265089511871338</v>
      </c>
      <c r="BJ22" s="138">
        <v>1.0979491472244263</v>
      </c>
      <c r="BK22" s="138">
        <v>1.2464674711227417</v>
      </c>
      <c r="BL22" s="138">
        <v>1.3379437923431396</v>
      </c>
      <c r="BM22" s="138">
        <v>1.2676732540130615</v>
      </c>
      <c r="BN22" s="138">
        <v>1.3707789182662964</v>
      </c>
    </row>
    <row r="23" spans="1:66" x14ac:dyDescent="0.2">
      <c r="A23" s="70" t="s">
        <v>109</v>
      </c>
      <c r="B23" s="70" t="s">
        <v>110</v>
      </c>
      <c r="C23" s="89" t="s">
        <v>90</v>
      </c>
      <c r="D23" s="133">
        <f>VLOOKUP(A23,'2022_PAPI_Indicators'!A18:B198,2,)</f>
        <v>0.47496506571769714</v>
      </c>
      <c r="E23" s="133">
        <f>VLOOKUP(A23,'2022_PAPI_Indicators'!A18:C198,3,FALSE)</f>
        <v>0.34724214673042297</v>
      </c>
      <c r="F23" s="133">
        <f>VLOOKUP(A23,'2022_PAPI_Indicators'!A18:D198,4,FALSE)</f>
        <v>0.28284242749214172</v>
      </c>
      <c r="G23" s="133">
        <f>VLOOKUP(A23,'2022_PAPI_Indicators'!A18:E198,5,FALSE)</f>
        <v>0.56758052110671997</v>
      </c>
      <c r="H23" s="133">
        <f>VLOOKUP(A23,'2022_PAPI_Indicators'!A18:F198,6,FALSE)</f>
        <v>0.56160616874694824</v>
      </c>
      <c r="I23" s="133">
        <f>VLOOKUP(A23,'2022_PAPI_Indicators'!A18:G198,7,FALSE)</f>
        <v>0.42795103788375854</v>
      </c>
      <c r="J23" s="133">
        <f>VLOOKUP(A23,'2022_PAPI_Indicators'!A18:H198,8,FALSE)</f>
        <v>0.51302963495254517</v>
      </c>
      <c r="K23" s="133">
        <f>VLOOKUP(A23,'2022_PAPI_Indicators'!A18:I198,9,FALSE)</f>
        <v>0.63742345571517944</v>
      </c>
      <c r="L23" s="133">
        <f>VLOOKUP(A23,'2022_PAPI_Indicators'!A18:J198,10,FALSE)</f>
        <v>0.50815904140472412</v>
      </c>
      <c r="M23" s="133">
        <f>VLOOKUP(A23,'2022_PAPI_Indicators'!A18:K198,11,FALSE)</f>
        <v>0.54509657621383667</v>
      </c>
      <c r="N23" s="133">
        <f>VLOOKUP(A23,'2022_PAPI_Indicators'!A18:L198,12,FALSE)</f>
        <v>0.58060699701309204</v>
      </c>
      <c r="O23" s="133">
        <f>VLOOKUP(A23,'2022_PAPI_Indicators'!A18:M198,13,FALSE)</f>
        <v>0.44983822107315063</v>
      </c>
      <c r="P23" s="133">
        <f>VLOOKUP(A23,'2022_PAPI_Indicators'!A18:N198,14,FALSE)</f>
        <v>0.54860818386077881</v>
      </c>
      <c r="Q23" s="133">
        <f>VLOOKUP(A23,'2022_PAPI_Indicators'!A18:O198,15,FALSE)</f>
        <v>0.57543843984603882</v>
      </c>
      <c r="R23" s="135">
        <f>VLOOKUP(A23,'2022_PAPI_Indicators'!A18:P198,16,FALSE)</f>
        <v>0</v>
      </c>
      <c r="S23" s="133">
        <f>VLOOKUP(A23,'2022_PAPI_Indicators'!A18:R198,17,FALSE)</f>
        <v>0.50146585702896118</v>
      </c>
      <c r="T23" s="133">
        <f>VLOOKUP(A23,'2022_PAPI_Indicators'!A18:S198,18,FALSE)</f>
        <v>0.55993199348449707</v>
      </c>
      <c r="U23" s="135">
        <f>VLOOKUP(A23,'2022_PAPI_Indicators'!A18:T198,19,FALSE)</f>
        <v>0.63951587677001953</v>
      </c>
      <c r="V23" s="133">
        <f>VLOOKUP(A23,'2022_PAPI_Indicators'!A18:U198,20,FALSE)</f>
        <v>0.4668828547000885</v>
      </c>
      <c r="W23" s="133">
        <f>VLOOKUP(A23,'2022_PAPI_Indicators'!A18:V198,21,FALSE)</f>
        <v>0.65859293937683105</v>
      </c>
      <c r="X23" s="133">
        <f>VLOOKUP(A23,'2022_PAPI_Indicators'!A18:W198,22,FALSE)</f>
        <v>0.39671283960342407</v>
      </c>
      <c r="Y23" s="133">
        <f>VLOOKUP(A23,'2022_PAPI_Indicators'!A18:X198,23,FALSE)</f>
        <v>0.56613403558731079</v>
      </c>
      <c r="Z23" s="133">
        <f>VLOOKUP(A23,'2022_PAPI_Indicators'!A18:Y198,24,FALSE)</f>
        <v>0.42241382598876953</v>
      </c>
      <c r="AA23" s="133">
        <f>VLOOKUP(A23,'2022_PAPI_Indicators'!A18:Z198,25,FALSE)</f>
        <v>0.6434398889541626</v>
      </c>
      <c r="AB23" s="133">
        <f>VLOOKUP(A23,'2022_PAPI_Indicators'!A18:AA198,26,FALSE)</f>
        <v>0.7146989107131958</v>
      </c>
      <c r="AC23" s="133">
        <f>VLOOKUP(A23,'2022_PAPI_Indicators'!A18:AB198,27,FALSE)</f>
        <v>0.636607825756073</v>
      </c>
      <c r="AD23" s="133">
        <f>VLOOKUP(A23,'2022_PAPI_Indicators'!A18:AC198,28,FALSE)</f>
        <v>0.60084819793701172</v>
      </c>
      <c r="AE23" s="133">
        <f>VLOOKUP(A23,'2022_PAPI_Indicators'!A18:AD198,29,FALSE)</f>
        <v>0.5439910888671875</v>
      </c>
      <c r="AF23" s="133">
        <f>VLOOKUP(A23,'2022_PAPI_Indicators'!A18:AE198,30,FALSE)</f>
        <v>0.62677884101867676</v>
      </c>
      <c r="AG23" s="133">
        <f>VLOOKUP(A23,'2022_PAPI_Indicators'!A18:AF198,31,FALSE)</f>
        <v>0.59197390079498291</v>
      </c>
      <c r="AH23" s="133">
        <f>VLOOKUP(A23,'2022_PAPI_Indicators'!A18:AG198,32,FALSE)</f>
        <v>0.63903188705444336</v>
      </c>
      <c r="AI23" s="133">
        <f>VLOOKUP(A23,'2022_PAPI_Indicators'!A18:AH198,33,FALSE)</f>
        <v>0.54137158393859863</v>
      </c>
      <c r="AJ23" s="133">
        <f>VLOOKUP(A23,'2022_PAPI_Indicators'!A18:AI198,34,FALSE)</f>
        <v>0.57283788919448853</v>
      </c>
      <c r="AK23" s="133">
        <f>VLOOKUP(A23,'2022_PAPI_Indicators'!A18:AJ198,35,FALSE)</f>
        <v>0.49849081039428711</v>
      </c>
      <c r="AL23" s="133">
        <f>VLOOKUP(A23,'2022_PAPI_Indicators'!A18:AK198,36,FALSE)</f>
        <v>0.38908493518829346</v>
      </c>
      <c r="AM23" s="133">
        <f>VLOOKUP(A23,'2022_PAPI_Indicators'!A18:AL198,37,FALSE)</f>
        <v>0.40318551659584045</v>
      </c>
      <c r="AN23" s="133">
        <f>VLOOKUP(A23,'2022_PAPI_Indicators'!A18:AM198,38,FALSE)</f>
        <v>0.3720436692237854</v>
      </c>
      <c r="AO23" s="133">
        <f>VLOOKUP(A23,'2022_PAPI_Indicators'!A18:AN198,39,FALSE)</f>
        <v>0.53304314613342285</v>
      </c>
      <c r="AP23" s="133">
        <f>VLOOKUP(A23,'2022_PAPI_Indicators'!A18:AO198,40,FALSE)</f>
        <v>0.49230104684829712</v>
      </c>
      <c r="AQ23" s="161">
        <f>VLOOKUP(A23,'2022_PAPI_Indicators'!A18:AP198,41,FALSE)</f>
        <v>0.46067789196968079</v>
      </c>
      <c r="AR23" s="133">
        <f>VLOOKUP(A23,'2022_PAPI_Indicators'!A18:AQ198,42,FALSE)</f>
        <v>0.53116565942764282</v>
      </c>
      <c r="AS23" s="133">
        <f>VLOOKUP(A23,'2022_PAPI_Indicators'!A18:AR198,43,FALSE)</f>
        <v>0.43949636816978455</v>
      </c>
      <c r="AT23" s="133">
        <f>VLOOKUP(A23,'2022_PAPI_Indicators'!A18:AS198,44,FALSE)</f>
        <v>0.46742960810661316</v>
      </c>
      <c r="AU23" s="133">
        <f>VLOOKUP(A23,'2022_PAPI_Indicators'!A18:AT198,45,FALSE)</f>
        <v>0.50445747375488281</v>
      </c>
      <c r="AV23" s="133">
        <f>VLOOKUP(A23,'2022_PAPI_Indicators'!A18:AU198,46,FALSE)</f>
        <v>0.46728339791297913</v>
      </c>
      <c r="AW23" s="133">
        <f>VLOOKUP(A23,'2022_PAPI_Indicators'!A18:AV198,47,FALSE)</f>
        <v>0.26250135898590088</v>
      </c>
      <c r="AX23" s="133">
        <f>VLOOKUP(A23,'2022_PAPI_Indicators'!A18:AW198,48,FALSE)</f>
        <v>0.63730251789093018</v>
      </c>
      <c r="AY23" s="133">
        <f>VLOOKUP(A23,'2022_PAPI_Indicators'!A18:AX198,49,FALSE)</f>
        <v>0.32003402709960938</v>
      </c>
      <c r="AZ23" s="133">
        <f>VLOOKUP(A23,'2022_PAPI_Indicators'!A18:AY198,50,FALSE)</f>
        <v>0.51563882827758789</v>
      </c>
      <c r="BA23" s="133">
        <f>VLOOKUP(A23,'2022_PAPI_Indicators'!A18:AZ198,51,FALSE)</f>
        <v>0.24404644966125488</v>
      </c>
      <c r="BB23" s="133">
        <f>VLOOKUP(A23,'2022_PAPI_Indicators'!A18:BA198,52,FALSE)</f>
        <v>0.33738762140274048</v>
      </c>
      <c r="BC23" s="133">
        <f>VLOOKUP(A23,'2022_PAPI_Indicators'!A18:BB198,53,FALSE)</f>
        <v>0.23846633732318878</v>
      </c>
      <c r="BD23" s="133">
        <f>VLOOKUP(A23,'2022_PAPI_Indicators'!A18:BC198,54,FALSE)</f>
        <v>0.23540125787258148</v>
      </c>
      <c r="BE23" s="133">
        <f>VLOOKUP(A23,'2022_PAPI_Indicators'!A18:BD198,55,FALSE)</f>
        <v>0.53747403621673584</v>
      </c>
      <c r="BF23" s="133">
        <f>VLOOKUP(A23,'2022_PAPI_Indicators'!A18:BE198,56,FALSE)</f>
        <v>0.48977366089820862</v>
      </c>
      <c r="BG23" s="133">
        <f>VLOOKUP(A23,'2022_PAPI_Indicators'!A18:BF198,57,FALSE)</f>
        <v>0.39546653628349304</v>
      </c>
      <c r="BH23" s="133">
        <f>VLOOKUP(A23,'2022_PAPI_Indicators'!A18:BG198,58,FALSE)</f>
        <v>0.57574355602264404</v>
      </c>
      <c r="BI23" s="133">
        <f>VLOOKUP(A23,'2022_PAPI_Indicators'!A18:BH198,59,FALSE)</f>
        <v>0.30913588404655457</v>
      </c>
      <c r="BJ23" s="133">
        <f>VLOOKUP(A23,'2022_PAPI_Indicators'!A18:BI198,60,FALSE)</f>
        <v>0.24468235671520233</v>
      </c>
      <c r="BK23" s="133">
        <f>VLOOKUP(A23,'2022_PAPI_Indicators'!A18:BJ198,61,FALSE)</f>
        <v>0.32154145836830139</v>
      </c>
      <c r="BL23" s="133">
        <f>VLOOKUP(A23,'2022_PAPI_Indicators'!A18:BK198,62,FALSE)</f>
        <v>0.56858241558074951</v>
      </c>
      <c r="BM23" s="133">
        <f>VLOOKUP(A23,'2022_PAPI_Indicators'!A18:BL198,63,FALSE)</f>
        <v>0.47554567456245422</v>
      </c>
      <c r="BN23" s="133">
        <f>VLOOKUP(A23,'2022_PAPI_Indicators'!A18:BM198,64,FALSE)</f>
        <v>0.53378033638000488</v>
      </c>
    </row>
    <row r="24" spans="1:66" x14ac:dyDescent="0.2">
      <c r="A24" s="70" t="s">
        <v>111</v>
      </c>
      <c r="B24" s="70" t="s">
        <v>112</v>
      </c>
      <c r="C24" s="89" t="s">
        <v>90</v>
      </c>
      <c r="D24" s="133">
        <f>VLOOKUP(A24,'2022_PAPI_Indicators'!A19:B199,2,)</f>
        <v>0.5543065071105957</v>
      </c>
      <c r="E24" s="133">
        <f>VLOOKUP(A24,'2022_PAPI_Indicators'!A19:C199,3,FALSE)</f>
        <v>0.41778010129928589</v>
      </c>
      <c r="F24" s="133">
        <f>VLOOKUP(A24,'2022_PAPI_Indicators'!A19:D199,4,FALSE)</f>
        <v>0.33414357900619507</v>
      </c>
      <c r="G24" s="133">
        <f>VLOOKUP(A24,'2022_PAPI_Indicators'!A19:E199,5,FALSE)</f>
        <v>0.61308318376541138</v>
      </c>
      <c r="H24" s="133">
        <f>VLOOKUP(A24,'2022_PAPI_Indicators'!A19:F199,6,FALSE)</f>
        <v>0.67106747627258301</v>
      </c>
      <c r="I24" s="133">
        <f>VLOOKUP(A24,'2022_PAPI_Indicators'!A19:G199,7,FALSE)</f>
        <v>0.50878578424453735</v>
      </c>
      <c r="J24" s="133">
        <f>VLOOKUP(A24,'2022_PAPI_Indicators'!A19:H199,8,FALSE)</f>
        <v>0.65204936265945435</v>
      </c>
      <c r="K24" s="133">
        <f>VLOOKUP(A24,'2022_PAPI_Indicators'!A19:I199,9,FALSE)</f>
        <v>0.72957193851470947</v>
      </c>
      <c r="L24" s="133">
        <f>VLOOKUP(A24,'2022_PAPI_Indicators'!A19:J199,10,FALSE)</f>
        <v>0.60798877477645874</v>
      </c>
      <c r="M24" s="133">
        <f>VLOOKUP(A24,'2022_PAPI_Indicators'!A19:K199,11,FALSE)</f>
        <v>0.59973311424255371</v>
      </c>
      <c r="N24" s="133">
        <f>VLOOKUP(A24,'2022_PAPI_Indicators'!A19:L199,12,FALSE)</f>
        <v>0.73679083585739136</v>
      </c>
      <c r="O24" s="133">
        <f>VLOOKUP(A24,'2022_PAPI_Indicators'!A19:M199,13,FALSE)</f>
        <v>0.59879159927368164</v>
      </c>
      <c r="P24" s="133">
        <f>VLOOKUP(A24,'2022_PAPI_Indicators'!A19:N199,14,FALSE)</f>
        <v>0.68702250719070435</v>
      </c>
      <c r="Q24" s="133">
        <f>VLOOKUP(A24,'2022_PAPI_Indicators'!A19:O199,15,FALSE)</f>
        <v>0.74699944257736206</v>
      </c>
      <c r="R24" s="135">
        <f>VLOOKUP(A24,'2022_PAPI_Indicators'!A19:P199,16,FALSE)</f>
        <v>0</v>
      </c>
      <c r="S24" s="133">
        <f>VLOOKUP(A24,'2022_PAPI_Indicators'!A19:R199,17,FALSE)</f>
        <v>0.76709085702896118</v>
      </c>
      <c r="T24" s="133">
        <f>VLOOKUP(A24,'2022_PAPI_Indicators'!A19:S199,18,FALSE)</f>
        <v>0.67409431934356689</v>
      </c>
      <c r="U24" s="135">
        <f>VLOOKUP(A24,'2022_PAPI_Indicators'!A19:T199,19,FALSE)</f>
        <v>0.70879709720611572</v>
      </c>
      <c r="V24" s="133">
        <f>VLOOKUP(A24,'2022_PAPI_Indicators'!A19:U199,20,FALSE)</f>
        <v>0.74396747350692749</v>
      </c>
      <c r="W24" s="133">
        <f>VLOOKUP(A24,'2022_PAPI_Indicators'!A19:V199,21,FALSE)</f>
        <v>0.86726635694503784</v>
      </c>
      <c r="X24" s="133">
        <f>VLOOKUP(A24,'2022_PAPI_Indicators'!A19:W199,22,FALSE)</f>
        <v>0.60042101144790649</v>
      </c>
      <c r="Y24" s="133">
        <f>VLOOKUP(A24,'2022_PAPI_Indicators'!A19:X199,23,FALSE)</f>
        <v>0.65217971801757813</v>
      </c>
      <c r="Z24" s="133">
        <f>VLOOKUP(A24,'2022_PAPI_Indicators'!A19:Y199,24,FALSE)</f>
        <v>0.51701557636260986</v>
      </c>
      <c r="AA24" s="133">
        <f>VLOOKUP(A24,'2022_PAPI_Indicators'!A19:Z199,25,FALSE)</f>
        <v>0.76169949769973755</v>
      </c>
      <c r="AB24" s="133">
        <f>VLOOKUP(A24,'2022_PAPI_Indicators'!A19:AA199,26,FALSE)</f>
        <v>0.84992283582687378</v>
      </c>
      <c r="AC24" s="133">
        <f>VLOOKUP(A24,'2022_PAPI_Indicators'!A19:AB199,27,FALSE)</f>
        <v>0.75453066825866699</v>
      </c>
      <c r="AD24" s="133">
        <f>VLOOKUP(A24,'2022_PAPI_Indicators'!A19:AC199,28,FALSE)</f>
        <v>0.74071502685546875</v>
      </c>
      <c r="AE24" s="133">
        <f>VLOOKUP(A24,'2022_PAPI_Indicators'!A19:AD199,29,FALSE)</f>
        <v>0.66504824161529541</v>
      </c>
      <c r="AF24" s="133">
        <f>VLOOKUP(A24,'2022_PAPI_Indicators'!A19:AE199,30,FALSE)</f>
        <v>0.69574028253555298</v>
      </c>
      <c r="AG24" s="133">
        <f>VLOOKUP(A24,'2022_PAPI_Indicators'!A19:AF199,31,FALSE)</f>
        <v>0.67904824018478394</v>
      </c>
      <c r="AH24" s="133">
        <f>VLOOKUP(A24,'2022_PAPI_Indicators'!A19:AG199,32,FALSE)</f>
        <v>0.6843574047088623</v>
      </c>
      <c r="AI24" s="133">
        <f>VLOOKUP(A24,'2022_PAPI_Indicators'!A19:AH199,33,FALSE)</f>
        <v>0.67762625217437744</v>
      </c>
      <c r="AJ24" s="133">
        <f>VLOOKUP(A24,'2022_PAPI_Indicators'!A19:AI199,34,FALSE)</f>
        <v>0.72023719549179077</v>
      </c>
      <c r="AK24" s="133">
        <f>VLOOKUP(A24,'2022_PAPI_Indicators'!A19:AJ199,35,FALSE)</f>
        <v>0.62614011764526367</v>
      </c>
      <c r="AL24" s="133">
        <f>VLOOKUP(A24,'2022_PAPI_Indicators'!A19:AK199,36,FALSE)</f>
        <v>0.42954453825950623</v>
      </c>
      <c r="AM24" s="133">
        <f>VLOOKUP(A24,'2022_PAPI_Indicators'!A19:AL199,37,FALSE)</f>
        <v>0.49203619360923767</v>
      </c>
      <c r="AN24" s="133">
        <f>VLOOKUP(A24,'2022_PAPI_Indicators'!A19:AM199,38,FALSE)</f>
        <v>0.46931225061416626</v>
      </c>
      <c r="AO24" s="133">
        <f>VLOOKUP(A24,'2022_PAPI_Indicators'!A19:AN199,39,FALSE)</f>
        <v>0.55654466152191162</v>
      </c>
      <c r="AP24" s="133">
        <f>VLOOKUP(A24,'2022_PAPI_Indicators'!A19:AO199,40,FALSE)</f>
        <v>0.49547144770622253</v>
      </c>
      <c r="AQ24" s="161">
        <f>VLOOKUP(A24,'2022_PAPI_Indicators'!A19:AP199,41,FALSE)</f>
        <v>0.52694952487945557</v>
      </c>
      <c r="AR24" s="133">
        <f>VLOOKUP(A24,'2022_PAPI_Indicators'!A19:AQ199,42,FALSE)</f>
        <v>0.74569261074066162</v>
      </c>
      <c r="AS24" s="133">
        <f>VLOOKUP(A24,'2022_PAPI_Indicators'!A19:AR199,43,FALSE)</f>
        <v>0.54579776525497437</v>
      </c>
      <c r="AT24" s="133">
        <f>VLOOKUP(A24,'2022_PAPI_Indicators'!A19:AS199,44,FALSE)</f>
        <v>0.49491250514984131</v>
      </c>
      <c r="AU24" s="133">
        <f>VLOOKUP(A24,'2022_PAPI_Indicators'!A19:AT199,45,FALSE)</f>
        <v>0.58031582832336426</v>
      </c>
      <c r="AV24" s="133">
        <f>VLOOKUP(A24,'2022_PAPI_Indicators'!A19:AU199,46,FALSE)</f>
        <v>0.49719089269638062</v>
      </c>
      <c r="AW24" s="133">
        <f>VLOOKUP(A24,'2022_PAPI_Indicators'!A19:AV199,47,FALSE)</f>
        <v>0.29983195662498474</v>
      </c>
      <c r="AX24" s="133">
        <f>VLOOKUP(A24,'2022_PAPI_Indicators'!A19:AW199,48,FALSE)</f>
        <v>0.66221928596496582</v>
      </c>
      <c r="AY24" s="133">
        <f>VLOOKUP(A24,'2022_PAPI_Indicators'!A19:AX199,49,FALSE)</f>
        <v>0.3826259970664978</v>
      </c>
      <c r="AZ24" s="133">
        <f>VLOOKUP(A24,'2022_PAPI_Indicators'!A19:AY199,50,FALSE)</f>
        <v>0.54988104104995728</v>
      </c>
      <c r="BA24" s="133">
        <f>VLOOKUP(A24,'2022_PAPI_Indicators'!A19:AZ199,51,FALSE)</f>
        <v>0.2792644202709198</v>
      </c>
      <c r="BB24" s="133">
        <f>VLOOKUP(A24,'2022_PAPI_Indicators'!A19:BA199,52,FALSE)</f>
        <v>0.35778266191482544</v>
      </c>
      <c r="BC24" s="133">
        <f>VLOOKUP(A24,'2022_PAPI_Indicators'!A19:BB199,53,FALSE)</f>
        <v>0.24776357412338257</v>
      </c>
      <c r="BD24" s="133">
        <f>VLOOKUP(A24,'2022_PAPI_Indicators'!A19:BC199,54,FALSE)</f>
        <v>0.25098916888237</v>
      </c>
      <c r="BE24" s="133">
        <f>VLOOKUP(A24,'2022_PAPI_Indicators'!A19:BD199,55,FALSE)</f>
        <v>0.57911181449890137</v>
      </c>
      <c r="BF24" s="133">
        <f>VLOOKUP(A24,'2022_PAPI_Indicators'!A19:BE199,56,FALSE)</f>
        <v>0.54004639387130737</v>
      </c>
      <c r="BG24" s="133">
        <f>VLOOKUP(A24,'2022_PAPI_Indicators'!A19:BF199,57,FALSE)</f>
        <v>0.48097962141036987</v>
      </c>
      <c r="BH24" s="133">
        <f>VLOOKUP(A24,'2022_PAPI_Indicators'!A19:BG199,58,FALSE)</f>
        <v>0.6915859580039978</v>
      </c>
      <c r="BI24" s="133">
        <f>VLOOKUP(A24,'2022_PAPI_Indicators'!A19:BH199,59,FALSE)</f>
        <v>0.34392169117927551</v>
      </c>
      <c r="BJ24" s="133">
        <f>VLOOKUP(A24,'2022_PAPI_Indicators'!A19:BI199,60,FALSE)</f>
        <v>0.2800559401512146</v>
      </c>
      <c r="BK24" s="133">
        <f>VLOOKUP(A24,'2022_PAPI_Indicators'!A19:BJ199,61,FALSE)</f>
        <v>0.3368147611618042</v>
      </c>
      <c r="BL24" s="133">
        <f>VLOOKUP(A24,'2022_PAPI_Indicators'!A19:BK199,62,FALSE)</f>
        <v>0.74520349502563477</v>
      </c>
      <c r="BM24" s="133">
        <f>VLOOKUP(A24,'2022_PAPI_Indicators'!A19:BL199,63,FALSE)</f>
        <v>0.5062260627746582</v>
      </c>
      <c r="BN24" s="133">
        <f>VLOOKUP(A24,'2022_PAPI_Indicators'!A19:BM199,64,FALSE)</f>
        <v>0.60396724939346313</v>
      </c>
    </row>
    <row r="25" spans="1:66" x14ac:dyDescent="0.2">
      <c r="A25" s="70" t="s">
        <v>113</v>
      </c>
      <c r="B25" s="70" t="s">
        <v>114</v>
      </c>
      <c r="C25" s="89" t="s">
        <v>90</v>
      </c>
      <c r="D25" s="133">
        <f>VLOOKUP(A25,'2022_PAPI_Indicators'!A20:B200,2,)</f>
        <v>0.67463439702987671</v>
      </c>
      <c r="E25" s="133">
        <f>VLOOKUP(A25,'2022_PAPI_Indicators'!A20:C200,3,FALSE)</f>
        <v>0.5791860818862915</v>
      </c>
      <c r="F25" s="133">
        <f>VLOOKUP(A25,'2022_PAPI_Indicators'!A20:D200,4,FALSE)</f>
        <v>0.72131401300430298</v>
      </c>
      <c r="G25" s="133">
        <f>VLOOKUP(A25,'2022_PAPI_Indicators'!A20:E200,5,FALSE)</f>
        <v>0.81807905435562134</v>
      </c>
      <c r="H25" s="133">
        <f>VLOOKUP(A25,'2022_PAPI_Indicators'!A20:F200,6,FALSE)</f>
        <v>0.62283158302307129</v>
      </c>
      <c r="I25" s="133">
        <f>VLOOKUP(A25,'2022_PAPI_Indicators'!A20:G200,7,FALSE)</f>
        <v>0.58603119850158691</v>
      </c>
      <c r="J25" s="133">
        <f>VLOOKUP(A25,'2022_PAPI_Indicators'!A20:H200,8,FALSE)</f>
        <v>0.67265599966049194</v>
      </c>
      <c r="K25" s="133">
        <f>VLOOKUP(A25,'2022_PAPI_Indicators'!A20:I200,9,FALSE)</f>
        <v>0.80011892318725586</v>
      </c>
      <c r="L25" s="133">
        <f>VLOOKUP(A25,'2022_PAPI_Indicators'!A20:J200,10,FALSE)</f>
        <v>0.73918956518173218</v>
      </c>
      <c r="M25" s="133">
        <f>VLOOKUP(A25,'2022_PAPI_Indicators'!A20:K200,11,FALSE)</f>
        <v>0.67290860414505005</v>
      </c>
      <c r="N25" s="133">
        <f>VLOOKUP(A25,'2022_PAPI_Indicators'!A20:L200,12,FALSE)</f>
        <v>0.74945348501205444</v>
      </c>
      <c r="O25" s="133">
        <f>VLOOKUP(A25,'2022_PAPI_Indicators'!A20:M200,13,FALSE)</f>
        <v>0.54883182048797607</v>
      </c>
      <c r="P25" s="133">
        <f>VLOOKUP(A25,'2022_PAPI_Indicators'!A20:N200,14,FALSE)</f>
        <v>0.44197580218315125</v>
      </c>
      <c r="Q25" s="133">
        <f>VLOOKUP(A25,'2022_PAPI_Indicators'!A20:O200,15,FALSE)</f>
        <v>0.83793467283248901</v>
      </c>
      <c r="R25" s="135">
        <f>VLOOKUP(A25,'2022_PAPI_Indicators'!A20:P200,16,FALSE)</f>
        <v>0</v>
      </c>
      <c r="S25" s="133">
        <f>VLOOKUP(A25,'2022_PAPI_Indicators'!A20:R200,17,FALSE)</f>
        <v>0.40173408389091492</v>
      </c>
      <c r="T25" s="133">
        <f>VLOOKUP(A25,'2022_PAPI_Indicators'!A20:S200,18,FALSE)</f>
        <v>0.9188113808631897</v>
      </c>
      <c r="U25" s="135">
        <f>VLOOKUP(A25,'2022_PAPI_Indicators'!A20:T200,19,FALSE)</f>
        <v>0.94912040233612061</v>
      </c>
      <c r="V25" s="133">
        <f>VLOOKUP(A25,'2022_PAPI_Indicators'!A20:U200,20,FALSE)</f>
        <v>0.96756565570831299</v>
      </c>
      <c r="W25" s="133">
        <f>VLOOKUP(A25,'2022_PAPI_Indicators'!A20:V200,21,FALSE)</f>
        <v>0.5099714994430542</v>
      </c>
      <c r="X25" s="133">
        <f>VLOOKUP(A25,'2022_PAPI_Indicators'!A20:W200,22,FALSE)</f>
        <v>0.94861865043640137</v>
      </c>
      <c r="Y25" s="133">
        <f>VLOOKUP(A25,'2022_PAPI_Indicators'!A20:X200,23,FALSE)</f>
        <v>0.95734447240829468</v>
      </c>
      <c r="Z25" s="133">
        <f>VLOOKUP(A25,'2022_PAPI_Indicators'!A20:Y200,24,FALSE)</f>
        <v>0.80971002578735352</v>
      </c>
      <c r="AA25" s="133">
        <f>VLOOKUP(A25,'2022_PAPI_Indicators'!A20:Z200,25,FALSE)</f>
        <v>0.81995892524719238</v>
      </c>
      <c r="AB25" s="133">
        <f>VLOOKUP(A25,'2022_PAPI_Indicators'!A20:AA200,26,FALSE)</f>
        <v>0.86800611019134521</v>
      </c>
      <c r="AC25" s="133">
        <f>VLOOKUP(A25,'2022_PAPI_Indicators'!A20:AB200,27,FALSE)</f>
        <v>0.79832345247268677</v>
      </c>
      <c r="AD25" s="133">
        <f>VLOOKUP(A25,'2022_PAPI_Indicators'!A20:AC200,28,FALSE)</f>
        <v>0.74655020236968994</v>
      </c>
      <c r="AE25" s="133">
        <f>VLOOKUP(A25,'2022_PAPI_Indicators'!A20:AD200,29,FALSE)</f>
        <v>0.84593003988265991</v>
      </c>
      <c r="AF25" s="133">
        <f>VLOOKUP(A25,'2022_PAPI_Indicators'!A20:AE200,30,FALSE)</f>
        <v>0.83036541938781738</v>
      </c>
      <c r="AG25" s="133">
        <f>VLOOKUP(A25,'2022_PAPI_Indicators'!A20:AF200,31,FALSE)</f>
        <v>0.9078330397605896</v>
      </c>
      <c r="AH25" s="133">
        <f>VLOOKUP(A25,'2022_PAPI_Indicators'!A20:AG200,32,FALSE)</f>
        <v>0.92520064115524292</v>
      </c>
      <c r="AI25" s="133">
        <f>VLOOKUP(A25,'2022_PAPI_Indicators'!A20:AH200,33,FALSE)</f>
        <v>0.25622627139091492</v>
      </c>
      <c r="AJ25" s="133">
        <f>VLOOKUP(A25,'2022_PAPI_Indicators'!A20:AI200,34,FALSE)</f>
        <v>0.96783733367919922</v>
      </c>
      <c r="AK25" s="133">
        <f>VLOOKUP(A25,'2022_PAPI_Indicators'!A20:AJ200,35,FALSE)</f>
        <v>0.77025419473648071</v>
      </c>
      <c r="AL25" s="133">
        <f>VLOOKUP(A25,'2022_PAPI_Indicators'!A20:AK200,36,FALSE)</f>
        <v>0.97273999452590942</v>
      </c>
      <c r="AM25" s="133">
        <f>VLOOKUP(A25,'2022_PAPI_Indicators'!A20:AL200,37,FALSE)</f>
        <v>0.97926121950149536</v>
      </c>
      <c r="AN25" s="133">
        <f>VLOOKUP(A25,'2022_PAPI_Indicators'!A20:AM200,38,FALSE)</f>
        <v>0.86606621742248535</v>
      </c>
      <c r="AO25" s="133">
        <f>VLOOKUP(A25,'2022_PAPI_Indicators'!A20:AN200,39,FALSE)</f>
        <v>0.95747494697570801</v>
      </c>
      <c r="AP25" s="133">
        <f>VLOOKUP(A25,'2022_PAPI_Indicators'!A20:AO200,40,FALSE)</f>
        <v>0.98245620727539063</v>
      </c>
      <c r="AQ25" s="161">
        <f>VLOOKUP(A25,'2022_PAPI_Indicators'!A20:AP200,41,FALSE)</f>
        <v>0.581440269947052</v>
      </c>
      <c r="AR25" s="133">
        <f>VLOOKUP(A25,'2022_PAPI_Indicators'!A20:AQ200,42,FALSE)</f>
        <v>0.70861274003982544</v>
      </c>
      <c r="AS25" s="133">
        <f>VLOOKUP(A25,'2022_PAPI_Indicators'!A20:AR200,43,FALSE)</f>
        <v>0.5971827507019043</v>
      </c>
      <c r="AT25" s="133">
        <f>VLOOKUP(A25,'2022_PAPI_Indicators'!A20:AS200,44,FALSE)</f>
        <v>0.86218315362930298</v>
      </c>
      <c r="AU25" s="133">
        <f>VLOOKUP(A25,'2022_PAPI_Indicators'!A20:AT200,45,FALSE)</f>
        <v>0.80231428146362305</v>
      </c>
      <c r="AV25" s="133">
        <f>VLOOKUP(A25,'2022_PAPI_Indicators'!A20:AU200,46,FALSE)</f>
        <v>0.96956771612167358</v>
      </c>
      <c r="AW25" s="133">
        <f>VLOOKUP(A25,'2022_PAPI_Indicators'!A20:AV200,47,FALSE)</f>
        <v>0.85344284772872925</v>
      </c>
      <c r="AX25" s="133">
        <f>VLOOKUP(A25,'2022_PAPI_Indicators'!A20:AW200,48,FALSE)</f>
        <v>0.94970822334289551</v>
      </c>
      <c r="AY25" s="133">
        <f>VLOOKUP(A25,'2022_PAPI_Indicators'!A20:AX200,49,FALSE)</f>
        <v>0.82316869497299194</v>
      </c>
      <c r="AZ25" s="133">
        <f>VLOOKUP(A25,'2022_PAPI_Indicators'!A20:AY200,50,FALSE)</f>
        <v>0.93587774038314819</v>
      </c>
      <c r="BA25" s="133">
        <f>VLOOKUP(A25,'2022_PAPI_Indicators'!A20:AZ200,51,FALSE)</f>
        <v>0.67983180284500122</v>
      </c>
      <c r="BB25" s="133">
        <f>VLOOKUP(A25,'2022_PAPI_Indicators'!A20:BA200,52,FALSE)</f>
        <v>0.95442211627960205</v>
      </c>
      <c r="BC25" s="133">
        <f>VLOOKUP(A25,'2022_PAPI_Indicators'!A20:BB200,53,FALSE)</f>
        <v>0.99233585596084595</v>
      </c>
      <c r="BD25" s="133">
        <f>VLOOKUP(A25,'2022_PAPI_Indicators'!A20:BC200,54,FALSE)</f>
        <v>0.9950491189956665</v>
      </c>
      <c r="BE25" s="133">
        <f>VLOOKUP(A25,'2022_PAPI_Indicators'!A20:BD200,55,FALSE)</f>
        <v>0.99507743120193481</v>
      </c>
      <c r="BF25" s="133">
        <f>VLOOKUP(A25,'2022_PAPI_Indicators'!A20:BE200,56,FALSE)</f>
        <v>0.97743988037109375</v>
      </c>
      <c r="BG25" s="133">
        <f>VLOOKUP(A25,'2022_PAPI_Indicators'!A20:BF200,57,FALSE)</f>
        <v>0.93475121259689331</v>
      </c>
      <c r="BH25" s="133">
        <f>VLOOKUP(A25,'2022_PAPI_Indicators'!A20:BG200,58,FALSE)</f>
        <v>0.97916603088378906</v>
      </c>
      <c r="BI25" s="133">
        <f>VLOOKUP(A25,'2022_PAPI_Indicators'!A20:BH200,59,FALSE)</f>
        <v>1</v>
      </c>
      <c r="BJ25" s="133">
        <f>VLOOKUP(A25,'2022_PAPI_Indicators'!A20:BI200,60,FALSE)</f>
        <v>0.99245059490203857</v>
      </c>
      <c r="BK25" s="133">
        <f>VLOOKUP(A25,'2022_PAPI_Indicators'!A20:BJ200,61,FALSE)</f>
        <v>1</v>
      </c>
      <c r="BL25" s="133">
        <f>VLOOKUP(A25,'2022_PAPI_Indicators'!A20:BK200,62,FALSE)</f>
        <v>0.99728387594223022</v>
      </c>
      <c r="BM25" s="133">
        <f>VLOOKUP(A25,'2022_PAPI_Indicators'!A20:BL200,63,FALSE)</f>
        <v>0.9641450047492981</v>
      </c>
      <c r="BN25" s="133">
        <f>VLOOKUP(A25,'2022_PAPI_Indicators'!A20:BM200,64,FALSE)</f>
        <v>0.99571830034255981</v>
      </c>
    </row>
    <row r="26" spans="1:66" x14ac:dyDescent="0.2">
      <c r="A26" s="70" t="s">
        <v>115</v>
      </c>
      <c r="B26" s="70" t="s">
        <v>116</v>
      </c>
      <c r="C26" s="89" t="s">
        <v>90</v>
      </c>
      <c r="D26" s="133">
        <f>VLOOKUP(A26,'2022_PAPI_Indicators'!A21:B201,2,)</f>
        <v>0.88301670551300049</v>
      </c>
      <c r="E26" s="133">
        <f>VLOOKUP(A26,'2022_PAPI_Indicators'!A21:C201,3,FALSE)</f>
        <v>0.88455724716186523</v>
      </c>
      <c r="F26" s="133">
        <f>VLOOKUP(A26,'2022_PAPI_Indicators'!A21:D201,4,FALSE)</f>
        <v>0.96597117185592651</v>
      </c>
      <c r="G26" s="133">
        <f>VLOOKUP(A26,'2022_PAPI_Indicators'!A21:E201,5,FALSE)</f>
        <v>0.94044095277786255</v>
      </c>
      <c r="H26" s="133">
        <f>VLOOKUP(A26,'2022_PAPI_Indicators'!A21:F201,6,FALSE)</f>
        <v>0.91618496179580688</v>
      </c>
      <c r="I26" s="133">
        <f>VLOOKUP(A26,'2022_PAPI_Indicators'!A21:G201,7,FALSE)</f>
        <v>0.8721960186958313</v>
      </c>
      <c r="J26" s="133">
        <f>VLOOKUP(A26,'2022_PAPI_Indicators'!A21:H201,8,FALSE)</f>
        <v>0.91367202997207642</v>
      </c>
      <c r="K26" s="133">
        <f>VLOOKUP(A26,'2022_PAPI_Indicators'!A21:I201,9,FALSE)</f>
        <v>0.75450998544692993</v>
      </c>
      <c r="L26" s="133">
        <f>VLOOKUP(A26,'2022_PAPI_Indicators'!A21:J201,10,FALSE)</f>
        <v>0.8843693733215332</v>
      </c>
      <c r="M26" s="133">
        <f>VLOOKUP(A26,'2022_PAPI_Indicators'!A21:K201,11,FALSE)</f>
        <v>0.97851711511611938</v>
      </c>
      <c r="N26" s="133">
        <f>VLOOKUP(A26,'2022_PAPI_Indicators'!A21:L201,12,FALSE)</f>
        <v>0.85002094507217407</v>
      </c>
      <c r="O26" s="133">
        <f>VLOOKUP(A26,'2022_PAPI_Indicators'!A21:M201,13,FALSE)</f>
        <v>0.91674476861953735</v>
      </c>
      <c r="P26" s="133">
        <f>VLOOKUP(A26,'2022_PAPI_Indicators'!A21:N201,14,FALSE)</f>
        <v>0.9297059178352356</v>
      </c>
      <c r="Q26" s="133">
        <f>VLOOKUP(A26,'2022_PAPI_Indicators'!A21:O201,15,FALSE)</f>
        <v>0.61854100227355957</v>
      </c>
      <c r="R26" s="135">
        <f>VLOOKUP(A26,'2022_PAPI_Indicators'!A21:P201,16,FALSE)</f>
        <v>0</v>
      </c>
      <c r="S26" s="133">
        <f>VLOOKUP(A26,'2022_PAPI_Indicators'!A21:R201,17,FALSE)</f>
        <v>0.96511483192443848</v>
      </c>
      <c r="T26" s="133">
        <f>VLOOKUP(A26,'2022_PAPI_Indicators'!A21:S201,18,FALSE)</f>
        <v>0.79115593433380127</v>
      </c>
      <c r="U26" s="135">
        <f>VLOOKUP(A26,'2022_PAPI_Indicators'!A21:T201,19,FALSE)</f>
        <v>0.71445876359939575</v>
      </c>
      <c r="V26" s="133">
        <f>VLOOKUP(A26,'2022_PAPI_Indicators'!A21:U201,20,FALSE)</f>
        <v>0.62766879796981812</v>
      </c>
      <c r="W26" s="133">
        <f>VLOOKUP(A26,'2022_PAPI_Indicators'!A21:V201,21,FALSE)</f>
        <v>0.89530855417251587</v>
      </c>
      <c r="X26" s="133">
        <f>VLOOKUP(A26,'2022_PAPI_Indicators'!A21:W201,22,FALSE)</f>
        <v>0.68269497156143188</v>
      </c>
      <c r="Y26" s="133">
        <f>VLOOKUP(A26,'2022_PAPI_Indicators'!A21:X201,23,FALSE)</f>
        <v>0.60960942506790161</v>
      </c>
      <c r="Z26" s="133">
        <f>VLOOKUP(A26,'2022_PAPI_Indicators'!A21:Y201,24,FALSE)</f>
        <v>0.79947078227996826</v>
      </c>
      <c r="AA26" s="133">
        <f>VLOOKUP(A26,'2022_PAPI_Indicators'!A21:Z201,25,FALSE)</f>
        <v>0.88112556934356689</v>
      </c>
      <c r="AB26" s="133">
        <f>VLOOKUP(A26,'2022_PAPI_Indicators'!A21:AA201,26,FALSE)</f>
        <v>0.7841373085975647</v>
      </c>
      <c r="AC26" s="133">
        <f>VLOOKUP(A26,'2022_PAPI_Indicators'!A21:AB201,27,FALSE)</f>
        <v>0.9103359580039978</v>
      </c>
      <c r="AD26" s="133">
        <f>VLOOKUP(A26,'2022_PAPI_Indicators'!A21:AC201,28,FALSE)</f>
        <v>0.87070059776306152</v>
      </c>
      <c r="AE26" s="133">
        <f>VLOOKUP(A26,'2022_PAPI_Indicators'!A21:AD201,29,FALSE)</f>
        <v>0.93096834421157837</v>
      </c>
      <c r="AF26" s="133">
        <f>VLOOKUP(A26,'2022_PAPI_Indicators'!A21:AE201,30,FALSE)</f>
        <v>0.90568888187408447</v>
      </c>
      <c r="AG26" s="133">
        <f>VLOOKUP(A26,'2022_PAPI_Indicators'!A21:AF201,31,FALSE)</f>
        <v>0.72958129644393921</v>
      </c>
      <c r="AH26" s="133">
        <f>VLOOKUP(A26,'2022_PAPI_Indicators'!A21:AG201,32,FALSE)</f>
        <v>0.82439804077148438</v>
      </c>
      <c r="AI26" s="133">
        <f>VLOOKUP(A26,'2022_PAPI_Indicators'!A21:AH201,33,FALSE)</f>
        <v>0.91048258543014526</v>
      </c>
      <c r="AJ26" s="133">
        <f>VLOOKUP(A26,'2022_PAPI_Indicators'!A21:AI201,34,FALSE)</f>
        <v>0.53469055891036987</v>
      </c>
      <c r="AK26" s="133">
        <f>VLOOKUP(A26,'2022_PAPI_Indicators'!A21:AJ201,35,FALSE)</f>
        <v>0.76316356658935547</v>
      </c>
      <c r="AL26" s="133">
        <f>VLOOKUP(A26,'2022_PAPI_Indicators'!A21:AK201,36,FALSE)</f>
        <v>0.52460116147994995</v>
      </c>
      <c r="AM26" s="133">
        <f>VLOOKUP(A26,'2022_PAPI_Indicators'!A21:AL201,37,FALSE)</f>
        <v>0.51487904787063599</v>
      </c>
      <c r="AN26" s="133">
        <f>VLOOKUP(A26,'2022_PAPI_Indicators'!A21:AM201,38,FALSE)</f>
        <v>0.51493686437606812</v>
      </c>
      <c r="AO26" s="133">
        <f>VLOOKUP(A26,'2022_PAPI_Indicators'!A21:AN201,39,FALSE)</f>
        <v>0.54427981376647949</v>
      </c>
      <c r="AP26" s="133">
        <f>VLOOKUP(A26,'2022_PAPI_Indicators'!A21:AO201,40,FALSE)</f>
        <v>0.66044223308563232</v>
      </c>
      <c r="AQ26" s="161">
        <f>VLOOKUP(A26,'2022_PAPI_Indicators'!A21:AP201,41,FALSE)</f>
        <v>0.77764827013015747</v>
      </c>
      <c r="AR26" s="133">
        <f>VLOOKUP(A26,'2022_PAPI_Indicators'!A21:AQ201,42,FALSE)</f>
        <v>0.72073119878768921</v>
      </c>
      <c r="AS26" s="133">
        <f>VLOOKUP(A26,'2022_PAPI_Indicators'!A21:AR201,43,FALSE)</f>
        <v>0.79084157943725586</v>
      </c>
      <c r="AT26" s="133">
        <f>VLOOKUP(A26,'2022_PAPI_Indicators'!A21:AS201,44,FALSE)</f>
        <v>0.71871048212051392</v>
      </c>
      <c r="AU26" s="133">
        <f>VLOOKUP(A26,'2022_PAPI_Indicators'!A21:AT201,45,FALSE)</f>
        <v>0.67179602384567261</v>
      </c>
      <c r="AV26" s="133">
        <f>VLOOKUP(A26,'2022_PAPI_Indicators'!A21:AU201,46,FALSE)</f>
        <v>0.64168840646743774</v>
      </c>
      <c r="AW26" s="133">
        <f>VLOOKUP(A26,'2022_PAPI_Indicators'!A21:AV201,47,FALSE)</f>
        <v>0.37718462944030762</v>
      </c>
      <c r="AX26" s="133">
        <f>VLOOKUP(A26,'2022_PAPI_Indicators'!A21:AW201,48,FALSE)</f>
        <v>0.59378296136856079</v>
      </c>
      <c r="AY26" s="133">
        <f>VLOOKUP(A26,'2022_PAPI_Indicators'!A21:AX201,49,FALSE)</f>
        <v>0.67173522710800171</v>
      </c>
      <c r="AZ26" s="133">
        <f>VLOOKUP(A26,'2022_PAPI_Indicators'!A21:AY201,50,FALSE)</f>
        <v>0.6363864541053772</v>
      </c>
      <c r="BA26" s="133">
        <f>VLOOKUP(A26,'2022_PAPI_Indicators'!A21:AZ201,51,FALSE)</f>
        <v>0.6651691198348999</v>
      </c>
      <c r="BB26" s="133">
        <f>VLOOKUP(A26,'2022_PAPI_Indicators'!A21:BA201,52,FALSE)</f>
        <v>0.56729549169540405</v>
      </c>
      <c r="BC26" s="133">
        <f>VLOOKUP(A26,'2022_PAPI_Indicators'!A21:BB201,53,FALSE)</f>
        <v>0.45886656641960144</v>
      </c>
      <c r="BD26" s="133">
        <f>VLOOKUP(A26,'2022_PAPI_Indicators'!A21:BC201,54,FALSE)</f>
        <v>0.44133594632148743</v>
      </c>
      <c r="BE26" s="133">
        <f>VLOOKUP(A26,'2022_PAPI_Indicators'!A21:BD201,55,FALSE)</f>
        <v>0.36521074175834656</v>
      </c>
      <c r="BF26" s="133">
        <f>VLOOKUP(A26,'2022_PAPI_Indicators'!A21:BE201,56,FALSE)</f>
        <v>0.42687389254570007</v>
      </c>
      <c r="BG26" s="133">
        <f>VLOOKUP(A26,'2022_PAPI_Indicators'!A21:BF201,57,FALSE)</f>
        <v>0.514900803565979</v>
      </c>
      <c r="BH26" s="133">
        <f>VLOOKUP(A26,'2022_PAPI_Indicators'!A21:BG201,58,FALSE)</f>
        <v>0.39120545983314514</v>
      </c>
      <c r="BI26" s="133">
        <f>VLOOKUP(A26,'2022_PAPI_Indicators'!A21:BH201,59,FALSE)</f>
        <v>0.62212878465652466</v>
      </c>
      <c r="BJ26" s="133">
        <f>VLOOKUP(A26,'2022_PAPI_Indicators'!A21:BI201,60,FALSE)</f>
        <v>0.47402283549308777</v>
      </c>
      <c r="BK26" s="133">
        <f>VLOOKUP(A26,'2022_PAPI_Indicators'!A21:BJ201,61,FALSE)</f>
        <v>0.46183133125305176</v>
      </c>
      <c r="BL26" s="133">
        <f>VLOOKUP(A26,'2022_PAPI_Indicators'!A21:BK201,62,FALSE)</f>
        <v>0.4155828058719635</v>
      </c>
      <c r="BM26" s="133">
        <f>VLOOKUP(A26,'2022_PAPI_Indicators'!A21:BL201,63,FALSE)</f>
        <v>0.41746324300765991</v>
      </c>
      <c r="BN26" s="133">
        <f>VLOOKUP(A26,'2022_PAPI_Indicators'!A21:BM201,64,FALSE)</f>
        <v>0.70747935771942139</v>
      </c>
    </row>
    <row r="27" spans="1:66" x14ac:dyDescent="0.2">
      <c r="A27" s="70" t="s">
        <v>117</v>
      </c>
      <c r="B27" s="70" t="s">
        <v>118</v>
      </c>
      <c r="C27" s="89" t="s">
        <v>90</v>
      </c>
      <c r="D27" s="133">
        <f>VLOOKUP(A27,'2022_PAPI_Indicators'!A22:B202,2,)</f>
        <v>0.12670376896858215</v>
      </c>
      <c r="E27" s="133">
        <f>VLOOKUP(A27,'2022_PAPI_Indicators'!A22:C202,3,FALSE)</f>
        <v>0</v>
      </c>
      <c r="F27" s="133">
        <f>VLOOKUP(A27,'2022_PAPI_Indicators'!A22:D202,4,FALSE)</f>
        <v>0.46187397837638855</v>
      </c>
      <c r="G27" s="133">
        <f>VLOOKUP(A27,'2022_PAPI_Indicators'!A22:E202,5,FALSE)</f>
        <v>0.50825875997543335</v>
      </c>
      <c r="H27" s="133">
        <f>VLOOKUP(A27,'2022_PAPI_Indicators'!A22:F202,6,FALSE)</f>
        <v>6.1151262372732162E-2</v>
      </c>
      <c r="I27" s="133">
        <f>VLOOKUP(A27,'2022_PAPI_Indicators'!A22:G202,7,FALSE)</f>
        <v>0.16582493484020233</v>
      </c>
      <c r="J27" s="133">
        <f>VLOOKUP(A27,'2022_PAPI_Indicators'!A22:H202,8,FALSE)</f>
        <v>0.35266232490539551</v>
      </c>
      <c r="K27" s="133">
        <f>VLOOKUP(A27,'2022_PAPI_Indicators'!A22:I202,9,FALSE)</f>
        <v>0.3936973512172699</v>
      </c>
      <c r="L27" s="133">
        <f>VLOOKUP(A27,'2022_PAPI_Indicators'!A22:J202,10,FALSE)</f>
        <v>0.27396309375762939</v>
      </c>
      <c r="M27" s="133">
        <f>VLOOKUP(A27,'2022_PAPI_Indicators'!A22:K202,11,FALSE)</f>
        <v>0.25693172216415405</v>
      </c>
      <c r="N27" s="133">
        <f>VLOOKUP(A27,'2022_PAPI_Indicators'!A22:L202,12,FALSE)</f>
        <v>0.1860787570476532</v>
      </c>
      <c r="O27" s="133">
        <f>VLOOKUP(A27,'2022_PAPI_Indicators'!A22:M202,13,FALSE)</f>
        <v>0.12974941730499268</v>
      </c>
      <c r="P27" s="133">
        <f>VLOOKUP(A27,'2022_PAPI_Indicators'!A22:N202,14,FALSE)</f>
        <v>2.6604022830724716E-2</v>
      </c>
      <c r="Q27" s="133">
        <f>VLOOKUP(A27,'2022_PAPI_Indicators'!A22:O202,15,FALSE)</f>
        <v>1.9271122291684151E-2</v>
      </c>
      <c r="R27" s="135">
        <f>VLOOKUP(A27,'2022_PAPI_Indicators'!A22:P202,16,FALSE)</f>
        <v>0</v>
      </c>
      <c r="S27" s="133">
        <f>VLOOKUP(A27,'2022_PAPI_Indicators'!A22:R202,17,FALSE)</f>
        <v>0</v>
      </c>
      <c r="T27" s="133">
        <f>VLOOKUP(A27,'2022_PAPI_Indicators'!A22:S202,18,FALSE)</f>
        <v>0.54113763570785522</v>
      </c>
      <c r="U27" s="135">
        <f>VLOOKUP(A27,'2022_PAPI_Indicators'!A22:T202,19,FALSE)</f>
        <v>0.56169265508651733</v>
      </c>
      <c r="V27" s="133">
        <f>VLOOKUP(A27,'2022_PAPI_Indicators'!A22:U202,20,FALSE)</f>
        <v>0.81570172309875488</v>
      </c>
      <c r="W27" s="133">
        <f>VLOOKUP(A27,'2022_PAPI_Indicators'!A22:V202,21,FALSE)</f>
        <v>4.982072114944458E-2</v>
      </c>
      <c r="X27" s="133">
        <f>VLOOKUP(A27,'2022_PAPI_Indicators'!A22:W202,22,FALSE)</f>
        <v>0.6486583948135376</v>
      </c>
      <c r="Y27" s="133">
        <f>VLOOKUP(A27,'2022_PAPI_Indicators'!A22:X202,23,FALSE)</f>
        <v>0.51124125719070435</v>
      </c>
      <c r="Z27" s="133">
        <f>VLOOKUP(A27,'2022_PAPI_Indicators'!A22:Y202,24,FALSE)</f>
        <v>0.25995516777038574</v>
      </c>
      <c r="AA27" s="133">
        <f>VLOOKUP(A27,'2022_PAPI_Indicators'!A22:Z202,25,FALSE)</f>
        <v>0.26049494743347168</v>
      </c>
      <c r="AB27" s="133">
        <f>VLOOKUP(A27,'2022_PAPI_Indicators'!A22:AA202,26,FALSE)</f>
        <v>0.1666666716337204</v>
      </c>
      <c r="AC27" s="133">
        <f>VLOOKUP(A27,'2022_PAPI_Indicators'!A22:AB202,27,FALSE)</f>
        <v>0.28919407725334167</v>
      </c>
      <c r="AD27" s="133">
        <f>VLOOKUP(A27,'2022_PAPI_Indicators'!A22:AC202,28,FALSE)</f>
        <v>0.27694264054298401</v>
      </c>
      <c r="AE27" s="133">
        <f>VLOOKUP(A27,'2022_PAPI_Indicators'!A22:AD202,29,FALSE)</f>
        <v>0.53087788820266724</v>
      </c>
      <c r="AF27" s="133">
        <f>VLOOKUP(A27,'2022_PAPI_Indicators'!A22:AE202,30,FALSE)</f>
        <v>0.53433531522750854</v>
      </c>
      <c r="AG27" s="133">
        <f>VLOOKUP(A27,'2022_PAPI_Indicators'!A22:AF202,31,FALSE)</f>
        <v>0.55669450759887695</v>
      </c>
      <c r="AH27" s="133">
        <f>VLOOKUP(A27,'2022_PAPI_Indicators'!A22:AG202,32,FALSE)</f>
        <v>0.61123472452163696</v>
      </c>
      <c r="AI27" s="133">
        <f>VLOOKUP(A27,'2022_PAPI_Indicators'!A22:AH202,33,FALSE)</f>
        <v>4.8518616706132889E-2</v>
      </c>
      <c r="AJ27" s="133">
        <f>VLOOKUP(A27,'2022_PAPI_Indicators'!A22:AI202,34,FALSE)</f>
        <v>0.47954723238945007</v>
      </c>
      <c r="AK27" s="133">
        <f>VLOOKUP(A27,'2022_PAPI_Indicators'!A22:AJ202,35,FALSE)</f>
        <v>0.31866079568862915</v>
      </c>
      <c r="AL27" s="133">
        <f>VLOOKUP(A27,'2022_PAPI_Indicators'!A22:AK202,36,FALSE)</f>
        <v>0.77348864078521729</v>
      </c>
      <c r="AM27" s="133">
        <f>VLOOKUP(A27,'2022_PAPI_Indicators'!A22:AL202,37,FALSE)</f>
        <v>0.5</v>
      </c>
      <c r="AN27" s="133">
        <f>VLOOKUP(A27,'2022_PAPI_Indicators'!A22:AM202,38,FALSE)</f>
        <v>0.25959718227386475</v>
      </c>
      <c r="AO27" s="133">
        <f>VLOOKUP(A27,'2022_PAPI_Indicators'!A22:AN202,39,FALSE)</f>
        <v>0.61161404848098755</v>
      </c>
      <c r="AP27" s="133">
        <f>VLOOKUP(A27,'2022_PAPI_Indicators'!A22:AO202,40,FALSE)</f>
        <v>0.66666668653488159</v>
      </c>
      <c r="AQ27" s="161">
        <f>VLOOKUP(A27,'2022_PAPI_Indicators'!A22:AP202,41,FALSE)</f>
        <v>0.23118950426578522</v>
      </c>
      <c r="AR27" s="133">
        <f>VLOOKUP(A27,'2022_PAPI_Indicators'!A22:AQ202,42,FALSE)</f>
        <v>0.15467800199985504</v>
      </c>
      <c r="AS27" s="133">
        <f>VLOOKUP(A27,'2022_PAPI_Indicators'!A22:AR202,43,FALSE)</f>
        <v>0.16859249770641327</v>
      </c>
      <c r="AT27" s="133">
        <f>VLOOKUP(A27,'2022_PAPI_Indicators'!A22:AS202,44,FALSE)</f>
        <v>0.51309847831726074</v>
      </c>
      <c r="AU27" s="133">
        <f>VLOOKUP(A27,'2022_PAPI_Indicators'!A22:AT202,45,FALSE)</f>
        <v>0.32592839002609253</v>
      </c>
      <c r="AV27" s="133">
        <f>VLOOKUP(A27,'2022_PAPI_Indicators'!A22:AU202,46,FALSE)</f>
        <v>8.2240030169487E-2</v>
      </c>
      <c r="AW27" s="133">
        <f>VLOOKUP(A27,'2022_PAPI_Indicators'!A22:AV202,47,FALSE)</f>
        <v>0.18560776114463806</v>
      </c>
      <c r="AX27" s="133">
        <f>VLOOKUP(A27,'2022_PAPI_Indicators'!A22:AW202,48,FALSE)</f>
        <v>0.52309566736221313</v>
      </c>
      <c r="AY27" s="133">
        <f>VLOOKUP(A27,'2022_PAPI_Indicators'!A22:AX202,49,FALSE)</f>
        <v>0.3649027943611145</v>
      </c>
      <c r="AZ27" s="133">
        <f>VLOOKUP(A27,'2022_PAPI_Indicators'!A22:AY202,50,FALSE)</f>
        <v>0.63157892227172852</v>
      </c>
      <c r="BA27" s="133">
        <f>VLOOKUP(A27,'2022_PAPI_Indicators'!A22:AZ202,51,FALSE)</f>
        <v>0.13379012048244476</v>
      </c>
      <c r="BB27" s="133">
        <f>VLOOKUP(A27,'2022_PAPI_Indicators'!A22:BA202,52,FALSE)</f>
        <v>0.5</v>
      </c>
      <c r="BC27" s="133">
        <f>VLOOKUP(A27,'2022_PAPI_Indicators'!A22:BB202,53,FALSE)</f>
        <v>0.93088150024414063</v>
      </c>
      <c r="BD27" s="133">
        <f>VLOOKUP(A27,'2022_PAPI_Indicators'!A22:BC202,54,FALSE)</f>
        <v>0.94923436641693115</v>
      </c>
      <c r="BE27" s="133">
        <f>VLOOKUP(A27,'2022_PAPI_Indicators'!A22:BD202,55,FALSE)</f>
        <v>0.92275327444076538</v>
      </c>
      <c r="BF27" s="133">
        <f>VLOOKUP(A27,'2022_PAPI_Indicators'!A22:BE202,56,FALSE)</f>
        <v>0.76578575372695923</v>
      </c>
      <c r="BG27" s="133">
        <f>VLOOKUP(A27,'2022_PAPI_Indicators'!A22:BF202,57,FALSE)</f>
        <v>0</v>
      </c>
      <c r="BH27" s="133">
        <f>VLOOKUP(A27,'2022_PAPI_Indicators'!A22:BG202,58,FALSE)</f>
        <v>0.69999998807907104</v>
      </c>
      <c r="BI27" s="133">
        <f>VLOOKUP(A27,'2022_PAPI_Indicators'!A22:BH202,59,FALSE)</f>
        <v>1</v>
      </c>
      <c r="BJ27" s="133">
        <f>VLOOKUP(A27,'2022_PAPI_Indicators'!A22:BI202,60,FALSE)</f>
        <v>0.93595582246780396</v>
      </c>
      <c r="BK27" s="133">
        <f>VLOOKUP(A27,'2022_PAPI_Indicators'!A22:BJ202,61,FALSE)</f>
        <v>0.96325069665908813</v>
      </c>
      <c r="BL27" s="133">
        <f>VLOOKUP(A27,'2022_PAPI_Indicators'!A22:BK202,62,FALSE)</f>
        <v>0.75</v>
      </c>
      <c r="BM27" s="133">
        <f>VLOOKUP(A27,'2022_PAPI_Indicators'!A22:BL202,63,FALSE)</f>
        <v>0.95898789167404175</v>
      </c>
      <c r="BN27" s="133">
        <f>VLOOKUP(A27,'2022_PAPI_Indicators'!A22:BM202,64,FALSE)</f>
        <v>0</v>
      </c>
    </row>
    <row r="28" spans="1:66" x14ac:dyDescent="0.2">
      <c r="A28" s="70" t="s">
        <v>119</v>
      </c>
      <c r="B28" s="70" t="s">
        <v>120</v>
      </c>
      <c r="C28" s="89" t="s">
        <v>90</v>
      </c>
      <c r="D28" s="133">
        <f>VLOOKUP(A28,'2022_PAPI_Indicators'!A23:B203,2,)</f>
        <v>0.93147224187850952</v>
      </c>
      <c r="E28" s="133">
        <f>VLOOKUP(A28,'2022_PAPI_Indicators'!A23:C203,3,FALSE)</f>
        <v>0.90700805187225342</v>
      </c>
      <c r="F28" s="133">
        <f>VLOOKUP(A28,'2022_PAPI_Indicators'!A23:D203,4,FALSE)</f>
        <v>0.9366614818572998</v>
      </c>
      <c r="G28" s="133">
        <f>VLOOKUP(A28,'2022_PAPI_Indicators'!A23:E203,5,FALSE)</f>
        <v>0.95609456300735474</v>
      </c>
      <c r="H28" s="133">
        <f>VLOOKUP(A28,'2022_PAPI_Indicators'!A23:F203,6,FALSE)</f>
        <v>0.92485576868057251</v>
      </c>
      <c r="I28" s="133">
        <f>VLOOKUP(A28,'2022_PAPI_Indicators'!A23:G203,7,FALSE)</f>
        <v>0.86346548795700073</v>
      </c>
      <c r="J28" s="133">
        <f>VLOOKUP(A28,'2022_PAPI_Indicators'!A23:H203,8,FALSE)</f>
        <v>0.96581995487213135</v>
      </c>
      <c r="K28" s="133">
        <f>VLOOKUP(A28,'2022_PAPI_Indicators'!A23:I203,9,FALSE)</f>
        <v>0.8906092643737793</v>
      </c>
      <c r="L28" s="133">
        <f>VLOOKUP(A28,'2022_PAPI_Indicators'!A23:J203,10,FALSE)</f>
        <v>0.93778008222579956</v>
      </c>
      <c r="M28" s="133">
        <f>VLOOKUP(A28,'2022_PAPI_Indicators'!A23:K203,11,FALSE)</f>
        <v>0.95440113544464111</v>
      </c>
      <c r="N28" s="133">
        <f>VLOOKUP(A28,'2022_PAPI_Indicators'!A23:L203,12,FALSE)</f>
        <v>0.93309974670410156</v>
      </c>
      <c r="O28" s="133">
        <f>VLOOKUP(A28,'2022_PAPI_Indicators'!A23:M203,13,FALSE)</f>
        <v>0.95932996273040771</v>
      </c>
      <c r="P28" s="133">
        <f>VLOOKUP(A28,'2022_PAPI_Indicators'!A23:N203,14,FALSE)</f>
        <v>0.90152513980865479</v>
      </c>
      <c r="Q28" s="133">
        <f>VLOOKUP(A28,'2022_PAPI_Indicators'!A23:O203,15,FALSE)</f>
        <v>0.89455032348632813</v>
      </c>
      <c r="R28" s="135">
        <f>VLOOKUP(A28,'2022_PAPI_Indicators'!A23:P203,16,FALSE)</f>
        <v>0</v>
      </c>
      <c r="S28" s="133">
        <f>VLOOKUP(A28,'2022_PAPI_Indicators'!A23:R203,17,FALSE)</f>
        <v>0.93022966384887695</v>
      </c>
      <c r="T28" s="133">
        <f>VLOOKUP(A28,'2022_PAPI_Indicators'!A23:S203,18,FALSE)</f>
        <v>0.92553287744522095</v>
      </c>
      <c r="U28" s="135">
        <f>VLOOKUP(A28,'2022_PAPI_Indicators'!A23:T203,19,FALSE)</f>
        <v>0.9697721004486084</v>
      </c>
      <c r="V28" s="133">
        <f>VLOOKUP(A28,'2022_PAPI_Indicators'!A23:U203,20,FALSE)</f>
        <v>0.89889156818389893</v>
      </c>
      <c r="W28" s="133">
        <f>VLOOKUP(A28,'2022_PAPI_Indicators'!A23:V203,21,FALSE)</f>
        <v>0.99936103820800781</v>
      </c>
      <c r="X28" s="133">
        <f>VLOOKUP(A28,'2022_PAPI_Indicators'!A23:W203,22,FALSE)</f>
        <v>0.94532233476638794</v>
      </c>
      <c r="Y28" s="133">
        <f>VLOOKUP(A28,'2022_PAPI_Indicators'!A23:X203,23,FALSE)</f>
        <v>0.95167797803878784</v>
      </c>
      <c r="Z28" s="133">
        <f>VLOOKUP(A28,'2022_PAPI_Indicators'!A23:Y203,24,FALSE)</f>
        <v>0.97169804573059082</v>
      </c>
      <c r="AA28" s="133">
        <f>VLOOKUP(A28,'2022_PAPI_Indicators'!A23:Z203,25,FALSE)</f>
        <v>0.9320717453956604</v>
      </c>
      <c r="AB28" s="133">
        <f>VLOOKUP(A28,'2022_PAPI_Indicators'!A23:AA203,26,FALSE)</f>
        <v>0.87921977043151855</v>
      </c>
      <c r="AC28" s="133">
        <f>VLOOKUP(A28,'2022_PAPI_Indicators'!A23:AB203,27,FALSE)</f>
        <v>0.97074025869369507</v>
      </c>
      <c r="AD28" s="133">
        <f>VLOOKUP(A28,'2022_PAPI_Indicators'!A23:AC203,28,FALSE)</f>
        <v>0.95771831274032593</v>
      </c>
      <c r="AE28" s="133">
        <f>VLOOKUP(A28,'2022_PAPI_Indicators'!A23:AD203,29,FALSE)</f>
        <v>0.93915408849716187</v>
      </c>
      <c r="AF28" s="133">
        <f>VLOOKUP(A28,'2022_PAPI_Indicators'!A23:AE203,30,FALSE)</f>
        <v>0.89879441261291504</v>
      </c>
      <c r="AG28" s="133">
        <f>VLOOKUP(A28,'2022_PAPI_Indicators'!A23:AF203,31,FALSE)</f>
        <v>0.87711071968078613</v>
      </c>
      <c r="AH28" s="133">
        <f>VLOOKUP(A28,'2022_PAPI_Indicators'!A23:AG203,32,FALSE)</f>
        <v>0.93279826641082764</v>
      </c>
      <c r="AI28" s="133">
        <f>VLOOKUP(A28,'2022_PAPI_Indicators'!A23:AH203,33,FALSE)</f>
        <v>0.92487066984176636</v>
      </c>
      <c r="AJ28" s="133">
        <f>VLOOKUP(A28,'2022_PAPI_Indicators'!A23:AI203,34,FALSE)</f>
        <v>0.90983164310455322</v>
      </c>
      <c r="AK28" s="133">
        <f>VLOOKUP(A28,'2022_PAPI_Indicators'!A23:AJ203,35,FALSE)</f>
        <v>0.94956064224243164</v>
      </c>
      <c r="AL28" s="133">
        <f>VLOOKUP(A28,'2022_PAPI_Indicators'!A23:AK203,36,FALSE)</f>
        <v>0.95079761743545532</v>
      </c>
      <c r="AM28" s="133">
        <f>VLOOKUP(A28,'2022_PAPI_Indicators'!A23:AL203,37,FALSE)</f>
        <v>0.9242546558380127</v>
      </c>
      <c r="AN28" s="133">
        <f>VLOOKUP(A28,'2022_PAPI_Indicators'!A23:AM203,38,FALSE)</f>
        <v>0.88047027587890625</v>
      </c>
      <c r="AO28" s="133">
        <f>VLOOKUP(A28,'2022_PAPI_Indicators'!A23:AN203,39,FALSE)</f>
        <v>0.89368730783462524</v>
      </c>
      <c r="AP28" s="133">
        <f>VLOOKUP(A28,'2022_PAPI_Indicators'!A23:AO203,40,FALSE)</f>
        <v>0.87323200702667236</v>
      </c>
      <c r="AQ28" s="161">
        <f>VLOOKUP(A28,'2022_PAPI_Indicators'!A23:AP203,41,FALSE)</f>
        <v>0.94492954015731812</v>
      </c>
      <c r="AR28" s="133">
        <f>VLOOKUP(A28,'2022_PAPI_Indicators'!A23:AQ203,42,FALSE)</f>
        <v>0.88087248802185059</v>
      </c>
      <c r="AS28" s="133">
        <f>VLOOKUP(A28,'2022_PAPI_Indicators'!A23:AR203,43,FALSE)</f>
        <v>0.93882596492767334</v>
      </c>
      <c r="AT28" s="133">
        <f>VLOOKUP(A28,'2022_PAPI_Indicators'!A23:AS203,44,FALSE)</f>
        <v>0.95119178295135498</v>
      </c>
      <c r="AU28" s="133">
        <f>VLOOKUP(A28,'2022_PAPI_Indicators'!A23:AT203,45,FALSE)</f>
        <v>0.87038117647171021</v>
      </c>
      <c r="AV28" s="133">
        <f>VLOOKUP(A28,'2022_PAPI_Indicators'!A23:AU203,46,FALSE)</f>
        <v>0.83606034517288208</v>
      </c>
      <c r="AW28" s="133">
        <f>VLOOKUP(A28,'2022_PAPI_Indicators'!A23:AV203,47,FALSE)</f>
        <v>0.88684463500976563</v>
      </c>
      <c r="AX28" s="133">
        <f>VLOOKUP(A28,'2022_PAPI_Indicators'!A23:AW203,48,FALSE)</f>
        <v>0.91419243812561035</v>
      </c>
      <c r="AY28" s="133">
        <f>VLOOKUP(A28,'2022_PAPI_Indicators'!A23:AX203,49,FALSE)</f>
        <v>0.87724637985229492</v>
      </c>
      <c r="AZ28" s="133">
        <f>VLOOKUP(A28,'2022_PAPI_Indicators'!A23:AY203,50,FALSE)</f>
        <v>0.89287543296813965</v>
      </c>
      <c r="BA28" s="133">
        <f>VLOOKUP(A28,'2022_PAPI_Indicators'!A23:AZ203,51,FALSE)</f>
        <v>0.79101943969726563</v>
      </c>
      <c r="BB28" s="133">
        <f>VLOOKUP(A28,'2022_PAPI_Indicators'!A23:BA203,52,FALSE)</f>
        <v>0.87748432159423828</v>
      </c>
      <c r="BC28" s="133">
        <f>VLOOKUP(A28,'2022_PAPI_Indicators'!A23:BB203,53,FALSE)</f>
        <v>0.93306148052215576</v>
      </c>
      <c r="BD28" s="133">
        <f>VLOOKUP(A28,'2022_PAPI_Indicators'!A23:BC203,54,FALSE)</f>
        <v>0.89752453565597534</v>
      </c>
      <c r="BE28" s="133">
        <f>VLOOKUP(A28,'2022_PAPI_Indicators'!A23:BD203,55,FALSE)</f>
        <v>0.90929031372070313</v>
      </c>
      <c r="BF28" s="133">
        <f>VLOOKUP(A28,'2022_PAPI_Indicators'!A23:BE203,56,FALSE)</f>
        <v>0.88111728429794312</v>
      </c>
      <c r="BG28" s="133">
        <f>VLOOKUP(A28,'2022_PAPI_Indicators'!A23:BF203,57,FALSE)</f>
        <v>0.86241298913955688</v>
      </c>
      <c r="BH28" s="133">
        <f>VLOOKUP(A28,'2022_PAPI_Indicators'!A23:BG203,58,FALSE)</f>
        <v>0.87384003400802612</v>
      </c>
      <c r="BI28" s="133">
        <f>VLOOKUP(A28,'2022_PAPI_Indicators'!A23:BH203,59,FALSE)</f>
        <v>0.90553218126296997</v>
      </c>
      <c r="BJ28" s="133">
        <f>VLOOKUP(A28,'2022_PAPI_Indicators'!A23:BI203,60,FALSE)</f>
        <v>0.86998093128204346</v>
      </c>
      <c r="BK28" s="133">
        <f>VLOOKUP(A28,'2022_PAPI_Indicators'!A23:BJ203,61,FALSE)</f>
        <v>0.89312982559204102</v>
      </c>
      <c r="BL28" s="133">
        <f>VLOOKUP(A28,'2022_PAPI_Indicators'!A23:BK203,62,FALSE)</f>
        <v>0.9342387318611145</v>
      </c>
      <c r="BM28" s="133">
        <f>VLOOKUP(A28,'2022_PAPI_Indicators'!A23:BL203,63,FALSE)</f>
        <v>0.90663647651672363</v>
      </c>
      <c r="BN28" s="133">
        <f>VLOOKUP(A28,'2022_PAPI_Indicators'!A23:BM203,64,FALSE)</f>
        <v>0.92365860939025879</v>
      </c>
    </row>
    <row r="29" spans="1:66" s="77" customFormat="1" x14ac:dyDescent="0.2">
      <c r="A29" s="77" t="s">
        <v>121</v>
      </c>
      <c r="B29" s="77" t="s">
        <v>122</v>
      </c>
      <c r="C29" s="92" t="s">
        <v>448</v>
      </c>
      <c r="D29" s="131">
        <v>1.28</v>
      </c>
      <c r="E29" s="138">
        <v>0.97940629720687866</v>
      </c>
      <c r="F29" s="138">
        <v>0.80511766672134399</v>
      </c>
      <c r="G29" s="138">
        <v>1.0044847726821899</v>
      </c>
      <c r="H29" s="138">
        <v>1.2247974872589111</v>
      </c>
      <c r="I29" s="138">
        <v>1.0431187152862549</v>
      </c>
      <c r="J29" s="138">
        <v>0.75831985473632813</v>
      </c>
      <c r="K29" s="138">
        <v>1.1589204072952271</v>
      </c>
      <c r="L29" s="138">
        <v>0.79783248901367188</v>
      </c>
      <c r="M29" s="138">
        <v>0.97365665435791016</v>
      </c>
      <c r="N29" s="138">
        <v>0.92516833543777466</v>
      </c>
      <c r="O29" s="138">
        <v>1.0993419885635376</v>
      </c>
      <c r="P29" s="138">
        <v>1.2296795845031738</v>
      </c>
      <c r="Q29" s="138">
        <v>0.9425615668296814</v>
      </c>
      <c r="R29" s="132">
        <v>0</v>
      </c>
      <c r="S29" s="138">
        <v>1.2670700550079346</v>
      </c>
      <c r="T29" s="138">
        <v>1.1092987060546875</v>
      </c>
      <c r="U29" s="139">
        <v>1.262264609336853</v>
      </c>
      <c r="V29" s="138">
        <v>1.286683201789856</v>
      </c>
      <c r="W29" s="138">
        <v>1.0359441041946411</v>
      </c>
      <c r="X29" s="138">
        <v>1.179573655128479</v>
      </c>
      <c r="Y29" s="138">
        <v>0.99524104595184326</v>
      </c>
      <c r="Z29" s="138">
        <v>1.1924055814743042</v>
      </c>
      <c r="AA29" s="138">
        <v>1.0389417409896851</v>
      </c>
      <c r="AB29" s="138">
        <v>0.83281064033508301</v>
      </c>
      <c r="AC29" s="138">
        <v>1.2961041927337646</v>
      </c>
      <c r="AD29" s="138">
        <v>1.16609787940979</v>
      </c>
      <c r="AE29" s="138">
        <v>1.2461912631988525</v>
      </c>
      <c r="AF29" s="138">
        <v>0.94477176666259766</v>
      </c>
      <c r="AG29" s="138">
        <v>0.89244246482849121</v>
      </c>
      <c r="AH29" s="138">
        <v>1.2708672285079956</v>
      </c>
      <c r="AI29" s="138">
        <v>0.63921356201171875</v>
      </c>
      <c r="AJ29" s="138">
        <v>0.65492928028106689</v>
      </c>
      <c r="AK29" s="138">
        <v>1.0419068336486816</v>
      </c>
      <c r="AL29" s="138">
        <v>0.96019667387008667</v>
      </c>
      <c r="AM29" s="138">
        <v>0.87005263566970825</v>
      </c>
      <c r="AN29" s="138">
        <v>0.71708709001541138</v>
      </c>
      <c r="AO29" s="138">
        <v>1.2052446603775024</v>
      </c>
      <c r="AP29" s="138">
        <v>1.583074688911438</v>
      </c>
      <c r="AQ29" s="162">
        <v>1.1932834386825562</v>
      </c>
      <c r="AR29" s="138">
        <v>1.1337742805480957</v>
      </c>
      <c r="AS29" s="138">
        <v>1.3773525953292847</v>
      </c>
      <c r="AT29" s="138">
        <v>1.0929514169692993</v>
      </c>
      <c r="AU29" s="138">
        <v>0.92108845710754395</v>
      </c>
      <c r="AV29" s="138">
        <v>0.9847298264503479</v>
      </c>
      <c r="AW29" s="138">
        <v>0.77349215745925903</v>
      </c>
      <c r="AX29" s="138">
        <v>1.4828119277954102</v>
      </c>
      <c r="AY29" s="138">
        <v>1.1236087083816528</v>
      </c>
      <c r="AZ29" s="138">
        <v>0.60141563415527344</v>
      </c>
      <c r="BA29" s="138">
        <v>1.1866391897201538</v>
      </c>
      <c r="BB29" s="138">
        <v>1.3578896522521973</v>
      </c>
      <c r="BC29" s="138">
        <v>1.0894062519073486</v>
      </c>
      <c r="BD29" s="138">
        <v>1.1539642810821533</v>
      </c>
      <c r="BE29" s="138">
        <v>0.86388516426086426</v>
      </c>
      <c r="BF29" s="138">
        <v>1.061409592628479</v>
      </c>
      <c r="BG29" s="138">
        <v>0.98520588874816895</v>
      </c>
      <c r="BH29" s="138">
        <v>1.112024188041687</v>
      </c>
      <c r="BI29" s="138">
        <v>0.85265451669692993</v>
      </c>
      <c r="BJ29" s="138">
        <v>0.96793383359909058</v>
      </c>
      <c r="BK29" s="138">
        <v>1.0104784965515137</v>
      </c>
      <c r="BL29" s="138">
        <v>1.2469751834869385</v>
      </c>
      <c r="BM29" s="138">
        <v>1.2533687353134155</v>
      </c>
      <c r="BN29" s="138">
        <v>0.73371785879135132</v>
      </c>
    </row>
    <row r="30" spans="1:66" x14ac:dyDescent="0.2">
      <c r="A30" s="70" t="s">
        <v>123</v>
      </c>
      <c r="B30" s="70" t="s">
        <v>124</v>
      </c>
      <c r="C30" s="89" t="s">
        <v>90</v>
      </c>
      <c r="D30" s="133">
        <f>VLOOKUP(A30,'2022_PAPI_Indicators'!A25:B205,2,)</f>
        <v>0.58849573135375977</v>
      </c>
      <c r="E30" s="133">
        <f>VLOOKUP(A30,'2022_PAPI_Indicators'!A25:C205,3,FALSE)</f>
        <v>0.37862792611122131</v>
      </c>
      <c r="F30" s="133">
        <f>VLOOKUP(A30,'2022_PAPI_Indicators'!A25:D205,4,FALSE)</f>
        <v>0.28059014678001404</v>
      </c>
      <c r="G30" s="133">
        <f>VLOOKUP(A30,'2022_PAPI_Indicators'!A25:E205,5,FALSE)</f>
        <v>0.25244885683059692</v>
      </c>
      <c r="H30" s="133">
        <f>VLOOKUP(A30,'2022_PAPI_Indicators'!A25:F205,6,FALSE)</f>
        <v>0.42699706554412842</v>
      </c>
      <c r="I30" s="133">
        <f>VLOOKUP(A30,'2022_PAPI_Indicators'!A25:G205,7,FALSE)</f>
        <v>0.48971730470657349</v>
      </c>
      <c r="J30" s="133">
        <f>VLOOKUP(A30,'2022_PAPI_Indicators'!A25:H205,8,FALSE)</f>
        <v>0.23008304834365845</v>
      </c>
      <c r="K30" s="133">
        <f>VLOOKUP(A30,'2022_PAPI_Indicators'!A25:I205,9,FALSE)</f>
        <v>0.50510138273239136</v>
      </c>
      <c r="L30" s="133">
        <f>VLOOKUP(A30,'2022_PAPI_Indicators'!A25:J205,10,FALSE)</f>
        <v>0.2481379508972168</v>
      </c>
      <c r="M30" s="133">
        <f>VLOOKUP(A30,'2022_PAPI_Indicators'!A25:K205,11,FALSE)</f>
        <v>0.24803151190280914</v>
      </c>
      <c r="N30" s="133">
        <f>VLOOKUP(A30,'2022_PAPI_Indicators'!A25:L205,12,FALSE)</f>
        <v>0.23572145402431488</v>
      </c>
      <c r="O30" s="133">
        <f>VLOOKUP(A30,'2022_PAPI_Indicators'!A25:M205,13,FALSE)</f>
        <v>0.35144838690757751</v>
      </c>
      <c r="P30" s="133">
        <f>VLOOKUP(A30,'2022_PAPI_Indicators'!A25:N205,14,FALSE)</f>
        <v>0.52885788679122925</v>
      </c>
      <c r="Q30" s="133">
        <f>VLOOKUP(A30,'2022_PAPI_Indicators'!A25:O205,15,FALSE)</f>
        <v>0.4824562668800354</v>
      </c>
      <c r="R30" s="135">
        <f>VLOOKUP(A30,'2022_PAPI_Indicators'!A25:P205,16,FALSE)</f>
        <v>0</v>
      </c>
      <c r="S30" s="133">
        <f>VLOOKUP(A30,'2022_PAPI_Indicators'!A25:R205,17,FALSE)</f>
        <v>0.59767425060272217</v>
      </c>
      <c r="T30" s="133">
        <f>VLOOKUP(A30,'2022_PAPI_Indicators'!A25:S205,18,FALSE)</f>
        <v>0.4641459584236145</v>
      </c>
      <c r="U30" s="135">
        <f>VLOOKUP(A30,'2022_PAPI_Indicators'!A25:T205,19,FALSE)</f>
        <v>0.49026459455490112</v>
      </c>
      <c r="V30" s="133">
        <f>VLOOKUP(A30,'2022_PAPI_Indicators'!A25:U205,20,FALSE)</f>
        <v>0.52997767925262451</v>
      </c>
      <c r="W30" s="133">
        <f>VLOOKUP(A30,'2022_PAPI_Indicators'!A25:V205,21,FALSE)</f>
        <v>0.48554310202598572</v>
      </c>
      <c r="X30" s="133">
        <f>VLOOKUP(A30,'2022_PAPI_Indicators'!A25:W205,22,FALSE)</f>
        <v>0.55848103761672974</v>
      </c>
      <c r="Y30" s="133">
        <f>VLOOKUP(A30,'2022_PAPI_Indicators'!A25:X205,23,FALSE)</f>
        <v>0.39286091923713684</v>
      </c>
      <c r="Z30" s="133">
        <f>VLOOKUP(A30,'2022_PAPI_Indicators'!A25:Y205,24,FALSE)</f>
        <v>0.43077546358108521</v>
      </c>
      <c r="AA30" s="133">
        <f>VLOOKUP(A30,'2022_PAPI_Indicators'!A25:Z205,25,FALSE)</f>
        <v>0.50416040420532227</v>
      </c>
      <c r="AB30" s="133">
        <f>VLOOKUP(A30,'2022_PAPI_Indicators'!A25:AA205,26,FALSE)</f>
        <v>0.24758791923522949</v>
      </c>
      <c r="AC30" s="133">
        <f>VLOOKUP(A30,'2022_PAPI_Indicators'!A25:AB205,27,FALSE)</f>
        <v>0.49301156401634216</v>
      </c>
      <c r="AD30" s="133">
        <f>VLOOKUP(A30,'2022_PAPI_Indicators'!A25:AC205,28,FALSE)</f>
        <v>0.46432587504386902</v>
      </c>
      <c r="AE30" s="133">
        <f>VLOOKUP(A30,'2022_PAPI_Indicators'!A25:AD205,29,FALSE)</f>
        <v>0.42633870244026184</v>
      </c>
      <c r="AF30" s="133">
        <f>VLOOKUP(A30,'2022_PAPI_Indicators'!A25:AE205,30,FALSE)</f>
        <v>0.28972810506820679</v>
      </c>
      <c r="AG30" s="133">
        <f>VLOOKUP(A30,'2022_PAPI_Indicators'!A25:AF205,31,FALSE)</f>
        <v>0.24958562850952148</v>
      </c>
      <c r="AH30" s="133">
        <f>VLOOKUP(A30,'2022_PAPI_Indicators'!A25:AG205,32,FALSE)</f>
        <v>0.5310741662979126</v>
      </c>
      <c r="AI30" s="133">
        <f>VLOOKUP(A30,'2022_PAPI_Indicators'!A25:AH205,33,FALSE)</f>
        <v>0.1600823849439621</v>
      </c>
      <c r="AJ30" s="133">
        <f>VLOOKUP(A30,'2022_PAPI_Indicators'!A25:AI205,34,FALSE)</f>
        <v>0.1477733850479126</v>
      </c>
      <c r="AK30" s="133">
        <f>VLOOKUP(A30,'2022_PAPI_Indicators'!A25:AJ205,35,FALSE)</f>
        <v>0.40762788057327271</v>
      </c>
      <c r="AL30" s="133">
        <f>VLOOKUP(A30,'2022_PAPI_Indicators'!A25:AK205,36,FALSE)</f>
        <v>0.51456606388092041</v>
      </c>
      <c r="AM30" s="133">
        <f>VLOOKUP(A30,'2022_PAPI_Indicators'!A25:AL205,37,FALSE)</f>
        <v>0.30456799268722534</v>
      </c>
      <c r="AN30" s="133">
        <f>VLOOKUP(A30,'2022_PAPI_Indicators'!A25:AM205,38,FALSE)</f>
        <v>0.27796301245689392</v>
      </c>
      <c r="AO30" s="133">
        <f>VLOOKUP(A30,'2022_PAPI_Indicators'!A25:AN205,39,FALSE)</f>
        <v>0.49637195467948914</v>
      </c>
      <c r="AP30" s="133">
        <f>VLOOKUP(A30,'2022_PAPI_Indicators'!A25:AO205,40,FALSE)</f>
        <v>0.6483691930770874</v>
      </c>
      <c r="AQ30" s="161">
        <f>VLOOKUP(A30,'2022_PAPI_Indicators'!A25:AP205,41,FALSE)</f>
        <v>0.35938149690628052</v>
      </c>
      <c r="AR30" s="133">
        <f>VLOOKUP(A30,'2022_PAPI_Indicators'!A25:AQ205,42,FALSE)</f>
        <v>0.32956817746162415</v>
      </c>
      <c r="AS30" s="133">
        <f>VLOOKUP(A30,'2022_PAPI_Indicators'!A25:AR205,43,FALSE)</f>
        <v>0.49604150652885437</v>
      </c>
      <c r="AT30" s="133">
        <f>VLOOKUP(A30,'2022_PAPI_Indicators'!A25:AS205,44,FALSE)</f>
        <v>0.37751427292823792</v>
      </c>
      <c r="AU30" s="133">
        <f>VLOOKUP(A30,'2022_PAPI_Indicators'!A25:AT205,45,FALSE)</f>
        <v>0.46276336908340454</v>
      </c>
      <c r="AV30" s="133">
        <f>VLOOKUP(A30,'2022_PAPI_Indicators'!A25:AU205,46,FALSE)</f>
        <v>0.3824705183506012</v>
      </c>
      <c r="AW30" s="133">
        <f>VLOOKUP(A30,'2022_PAPI_Indicators'!A25:AV205,47,FALSE)</f>
        <v>0.25686800479888916</v>
      </c>
      <c r="AX30" s="133">
        <f>VLOOKUP(A30,'2022_PAPI_Indicators'!A25:AW205,48,FALSE)</f>
        <v>0.69298690557479858</v>
      </c>
      <c r="AY30" s="133">
        <f>VLOOKUP(A30,'2022_PAPI_Indicators'!A25:AX205,49,FALSE)</f>
        <v>0.396778404712677</v>
      </c>
      <c r="AZ30" s="133">
        <f>VLOOKUP(A30,'2022_PAPI_Indicators'!A25:AY205,50,FALSE)</f>
        <v>0.18852230906486511</v>
      </c>
      <c r="BA30" s="133">
        <f>VLOOKUP(A30,'2022_PAPI_Indicators'!A25:AZ205,51,FALSE)</f>
        <v>0.5527384877204895</v>
      </c>
      <c r="BB30" s="133">
        <f>VLOOKUP(A30,'2022_PAPI_Indicators'!A25:BA205,52,FALSE)</f>
        <v>0.48072290420532227</v>
      </c>
      <c r="BC30" s="133">
        <f>VLOOKUP(A30,'2022_PAPI_Indicators'!A25:BB205,53,FALSE)</f>
        <v>0.37194228172302246</v>
      </c>
      <c r="BD30" s="133">
        <f>VLOOKUP(A30,'2022_PAPI_Indicators'!A25:BC205,54,FALSE)</f>
        <v>0.38879552483558655</v>
      </c>
      <c r="BE30" s="133">
        <f>VLOOKUP(A30,'2022_PAPI_Indicators'!A25:BD205,55,FALSE)</f>
        <v>0.40772917866706848</v>
      </c>
      <c r="BF30" s="133">
        <f>VLOOKUP(A30,'2022_PAPI_Indicators'!A25:BE205,56,FALSE)</f>
        <v>0.54365891218185425</v>
      </c>
      <c r="BG30" s="133">
        <f>VLOOKUP(A30,'2022_PAPI_Indicators'!A25:BF205,57,FALSE)</f>
        <v>0.50549226999282837</v>
      </c>
      <c r="BH30" s="133">
        <f>VLOOKUP(A30,'2022_PAPI_Indicators'!A25:BG205,58,FALSE)</f>
        <v>0.49457874894142151</v>
      </c>
      <c r="BI30" s="133">
        <f>VLOOKUP(A30,'2022_PAPI_Indicators'!A25:BH205,59,FALSE)</f>
        <v>0.26196902990341187</v>
      </c>
      <c r="BJ30" s="133">
        <f>VLOOKUP(A30,'2022_PAPI_Indicators'!A25:BI205,60,FALSE)</f>
        <v>0.30276304483413696</v>
      </c>
      <c r="BK30" s="133">
        <f>VLOOKUP(A30,'2022_PAPI_Indicators'!A25:BJ205,61,FALSE)</f>
        <v>0.37727734446525574</v>
      </c>
      <c r="BL30" s="133">
        <f>VLOOKUP(A30,'2022_PAPI_Indicators'!A25:BK205,62,FALSE)</f>
        <v>0.61708080768585205</v>
      </c>
      <c r="BM30" s="133">
        <f>VLOOKUP(A30,'2022_PAPI_Indicators'!A25:BL205,63,FALSE)</f>
        <v>0.50372856855392456</v>
      </c>
      <c r="BN30" s="133">
        <f>VLOOKUP(A30,'2022_PAPI_Indicators'!A25:BM205,64,FALSE)</f>
        <v>0.253438800573349</v>
      </c>
    </row>
    <row r="31" spans="1:66" x14ac:dyDescent="0.2">
      <c r="A31" s="70" t="s">
        <v>125</v>
      </c>
      <c r="B31" s="70" t="s">
        <v>126</v>
      </c>
      <c r="C31" s="89" t="s">
        <v>90</v>
      </c>
      <c r="D31" s="133">
        <f>VLOOKUP(A31,'2022_PAPI_Indicators'!A26:B206,2,)</f>
        <v>0.46852630376815796</v>
      </c>
      <c r="E31" s="133">
        <f>VLOOKUP(A31,'2022_PAPI_Indicators'!A26:C206,3,FALSE)</f>
        <v>0.31188783049583435</v>
      </c>
      <c r="F31" s="133">
        <f>VLOOKUP(A31,'2022_PAPI_Indicators'!A26:D206,4,FALSE)</f>
        <v>0.2152286171913147</v>
      </c>
      <c r="G31" s="133">
        <f>VLOOKUP(A31,'2022_PAPI_Indicators'!A26:E206,5,FALSE)</f>
        <v>0.46817293763160706</v>
      </c>
      <c r="H31" s="133">
        <f>VLOOKUP(A31,'2022_PAPI_Indicators'!A26:F206,6,FALSE)</f>
        <v>0.45821860432624817</v>
      </c>
      <c r="I31" s="133">
        <f>VLOOKUP(A31,'2022_PAPI_Indicators'!A26:G206,7,FALSE)</f>
        <v>0.21782505512237549</v>
      </c>
      <c r="J31" s="133">
        <f>VLOOKUP(A31,'2022_PAPI_Indicators'!A26:H206,8,FALSE)</f>
        <v>0.23278667032718658</v>
      </c>
      <c r="K31" s="133">
        <f>VLOOKUP(A31,'2022_PAPI_Indicators'!A26:I206,9,FALSE)</f>
        <v>0.38873746991157532</v>
      </c>
      <c r="L31" s="133">
        <f>VLOOKUP(A31,'2022_PAPI_Indicators'!A26:J206,10,FALSE)</f>
        <v>0.17535622417926788</v>
      </c>
      <c r="M31" s="133">
        <f>VLOOKUP(A31,'2022_PAPI_Indicators'!A26:K206,11,FALSE)</f>
        <v>0.36527204513549805</v>
      </c>
      <c r="N31" s="133">
        <f>VLOOKUP(A31,'2022_PAPI_Indicators'!A26:L206,12,FALSE)</f>
        <v>0.33767777681350708</v>
      </c>
      <c r="O31" s="133">
        <f>VLOOKUP(A31,'2022_PAPI_Indicators'!A26:M206,13,FALSE)</f>
        <v>0.46926623582839966</v>
      </c>
      <c r="P31" s="133">
        <f>VLOOKUP(A31,'2022_PAPI_Indicators'!A26:N206,14,FALSE)</f>
        <v>0.40834218263626099</v>
      </c>
      <c r="Q31" s="133">
        <f>VLOOKUP(A31,'2022_PAPI_Indicators'!A26:O206,15,FALSE)</f>
        <v>0.27990391850471497</v>
      </c>
      <c r="R31" s="135">
        <f>VLOOKUP(A31,'2022_PAPI_Indicators'!A26:P206,16,FALSE)</f>
        <v>0</v>
      </c>
      <c r="S31" s="133">
        <f>VLOOKUP(A31,'2022_PAPI_Indicators'!A26:R206,17,FALSE)</f>
        <v>0.39023256301879883</v>
      </c>
      <c r="T31" s="133">
        <f>VLOOKUP(A31,'2022_PAPI_Indicators'!A26:S206,18,FALSE)</f>
        <v>0.39243790507316589</v>
      </c>
      <c r="U31" s="135">
        <f>VLOOKUP(A31,'2022_PAPI_Indicators'!A26:T206,19,FALSE)</f>
        <v>0.29825803637504578</v>
      </c>
      <c r="V31" s="133">
        <f>VLOOKUP(A31,'2022_PAPI_Indicators'!A26:U206,20,FALSE)</f>
        <v>0.45003724098205566</v>
      </c>
      <c r="W31" s="133">
        <f>VLOOKUP(A31,'2022_PAPI_Indicators'!A26:V206,21,FALSE)</f>
        <v>0.30567088723182678</v>
      </c>
      <c r="X31" s="133">
        <f>VLOOKUP(A31,'2022_PAPI_Indicators'!A26:W206,22,FALSE)</f>
        <v>0.36230701208114624</v>
      </c>
      <c r="Y31" s="133">
        <f>VLOOKUP(A31,'2022_PAPI_Indicators'!A26:X206,23,FALSE)</f>
        <v>0.33570599555969238</v>
      </c>
      <c r="Z31" s="133">
        <f>VLOOKUP(A31,'2022_PAPI_Indicators'!A26:Y206,24,FALSE)</f>
        <v>0.41196373105049133</v>
      </c>
      <c r="AA31" s="133">
        <f>VLOOKUP(A31,'2022_PAPI_Indicators'!A26:Z206,25,FALSE)</f>
        <v>0.37473157048225403</v>
      </c>
      <c r="AB31" s="133">
        <f>VLOOKUP(A31,'2022_PAPI_Indicators'!A26:AA206,26,FALSE)</f>
        <v>0.27595537900924683</v>
      </c>
      <c r="AC31" s="133">
        <f>VLOOKUP(A31,'2022_PAPI_Indicators'!A26:AB206,27,FALSE)</f>
        <v>0.39253687858581543</v>
      </c>
      <c r="AD31" s="133">
        <f>VLOOKUP(A31,'2022_PAPI_Indicators'!A26:AC206,28,FALSE)</f>
        <v>0.36247313022613525</v>
      </c>
      <c r="AE31" s="133">
        <f>VLOOKUP(A31,'2022_PAPI_Indicators'!A26:AD206,29,FALSE)</f>
        <v>0.40712529420852661</v>
      </c>
      <c r="AF31" s="133">
        <f>VLOOKUP(A31,'2022_PAPI_Indicators'!A26:AE206,30,FALSE)</f>
        <v>0.35725536942481995</v>
      </c>
      <c r="AG31" s="133">
        <f>VLOOKUP(A31,'2022_PAPI_Indicators'!A26:AF206,31,FALSE)</f>
        <v>0.31913810968399048</v>
      </c>
      <c r="AH31" s="133">
        <f>VLOOKUP(A31,'2022_PAPI_Indicators'!A26:AG206,32,FALSE)</f>
        <v>0.47084400057792664</v>
      </c>
      <c r="AI31" s="133">
        <f>VLOOKUP(A31,'2022_PAPI_Indicators'!A26:AH206,33,FALSE)</f>
        <v>0.24414429068565369</v>
      </c>
      <c r="AJ31" s="133">
        <f>VLOOKUP(A31,'2022_PAPI_Indicators'!A26:AI206,34,FALSE)</f>
        <v>0.23299604654312134</v>
      </c>
      <c r="AK31" s="133">
        <f>VLOOKUP(A31,'2022_PAPI_Indicators'!A26:AJ206,35,FALSE)</f>
        <v>0.43170210719108582</v>
      </c>
      <c r="AL31" s="133">
        <f>VLOOKUP(A31,'2022_PAPI_Indicators'!A26:AK206,36,FALSE)</f>
        <v>0.25728303194046021</v>
      </c>
      <c r="AM31" s="133">
        <f>VLOOKUP(A31,'2022_PAPI_Indicators'!A26:AL206,37,FALSE)</f>
        <v>0.34278646111488342</v>
      </c>
      <c r="AN31" s="133">
        <f>VLOOKUP(A31,'2022_PAPI_Indicators'!A26:AM206,38,FALSE)</f>
        <v>0.2237040102481842</v>
      </c>
      <c r="AO31" s="133">
        <f>VLOOKUP(A31,'2022_PAPI_Indicators'!A26:AN206,39,FALSE)</f>
        <v>0.41066351532936096</v>
      </c>
      <c r="AP31" s="133">
        <f>VLOOKUP(A31,'2022_PAPI_Indicators'!A26:AO206,40,FALSE)</f>
        <v>0.43993741273880005</v>
      </c>
      <c r="AQ31" s="161">
        <f>VLOOKUP(A31,'2022_PAPI_Indicators'!A26:AP206,41,FALSE)</f>
        <v>0.51824754476547241</v>
      </c>
      <c r="AR31" s="133">
        <f>VLOOKUP(A31,'2022_PAPI_Indicators'!A26:AQ206,42,FALSE)</f>
        <v>0.43588021397590637</v>
      </c>
      <c r="AS31" s="133">
        <f>VLOOKUP(A31,'2022_PAPI_Indicators'!A26:AR206,43,FALSE)</f>
        <v>0.51961058378219604</v>
      </c>
      <c r="AT31" s="133">
        <f>VLOOKUP(A31,'2022_PAPI_Indicators'!A26:AS206,44,FALSE)</f>
        <v>0.38454684615135193</v>
      </c>
      <c r="AU31" s="133">
        <f>VLOOKUP(A31,'2022_PAPI_Indicators'!A26:AT206,45,FALSE)</f>
        <v>0.32032236456871033</v>
      </c>
      <c r="AV31" s="133">
        <f>VLOOKUP(A31,'2022_PAPI_Indicators'!A26:AU206,46,FALSE)</f>
        <v>0.25782626867294312</v>
      </c>
      <c r="AW31" s="133">
        <f>VLOOKUP(A31,'2022_PAPI_Indicators'!A26:AV206,47,FALSE)</f>
        <v>0.17562800645828247</v>
      </c>
      <c r="AX31" s="133">
        <f>VLOOKUP(A31,'2022_PAPI_Indicators'!A26:AW206,48,FALSE)</f>
        <v>0.57753503322601318</v>
      </c>
      <c r="AY31" s="133">
        <f>VLOOKUP(A31,'2022_PAPI_Indicators'!A26:AX206,49,FALSE)</f>
        <v>0.38071593642234802</v>
      </c>
      <c r="AZ31" s="133">
        <f>VLOOKUP(A31,'2022_PAPI_Indicators'!A26:AY206,50,FALSE)</f>
        <v>0.1256815493106842</v>
      </c>
      <c r="BA31" s="133">
        <f>VLOOKUP(A31,'2022_PAPI_Indicators'!A26:AZ206,51,FALSE)</f>
        <v>0.41569787263870239</v>
      </c>
      <c r="BB31" s="133">
        <f>VLOOKUP(A31,'2022_PAPI_Indicators'!A26:BA206,52,FALSE)</f>
        <v>0.56453537940979004</v>
      </c>
      <c r="BC31" s="133">
        <f>VLOOKUP(A31,'2022_PAPI_Indicators'!A26:BB206,53,FALSE)</f>
        <v>0.42061531543731689</v>
      </c>
      <c r="BD31" s="133">
        <f>VLOOKUP(A31,'2022_PAPI_Indicators'!A26:BC206,54,FALSE)</f>
        <v>0.51465106010437012</v>
      </c>
      <c r="BE31" s="133">
        <f>VLOOKUP(A31,'2022_PAPI_Indicators'!A26:BD206,55,FALSE)</f>
        <v>0.25243750214576721</v>
      </c>
      <c r="BF31" s="133">
        <f>VLOOKUP(A31,'2022_PAPI_Indicators'!A26:BE206,56,FALSE)</f>
        <v>0.30236184597015381</v>
      </c>
      <c r="BG31" s="133">
        <f>VLOOKUP(A31,'2022_PAPI_Indicators'!A26:BF206,57,FALSE)</f>
        <v>0.17280308902263641</v>
      </c>
      <c r="BH31" s="133">
        <f>VLOOKUP(A31,'2022_PAPI_Indicators'!A26:BG206,58,FALSE)</f>
        <v>0.27255687117576599</v>
      </c>
      <c r="BI31" s="133">
        <f>VLOOKUP(A31,'2022_PAPI_Indicators'!A26:BH206,59,FALSE)</f>
        <v>0.38663160800933838</v>
      </c>
      <c r="BJ31" s="133">
        <f>VLOOKUP(A31,'2022_PAPI_Indicators'!A26:BI206,60,FALSE)</f>
        <v>0.34709623456001282</v>
      </c>
      <c r="BK31" s="133">
        <f>VLOOKUP(A31,'2022_PAPI_Indicators'!A26:BJ206,61,FALSE)</f>
        <v>0.35454964637756348</v>
      </c>
      <c r="BL31" s="133">
        <f>VLOOKUP(A31,'2022_PAPI_Indicators'!A26:BK206,62,FALSE)</f>
        <v>0.51397550106048584</v>
      </c>
      <c r="BM31" s="133">
        <f>VLOOKUP(A31,'2022_PAPI_Indicators'!A26:BL206,63,FALSE)</f>
        <v>0.42451098561286926</v>
      </c>
      <c r="BN31" s="133">
        <f>VLOOKUP(A31,'2022_PAPI_Indicators'!A26:BM206,64,FALSE)</f>
        <v>0.20735903084278107</v>
      </c>
    </row>
    <row r="32" spans="1:66" x14ac:dyDescent="0.2">
      <c r="A32" s="70" t="s">
        <v>127</v>
      </c>
      <c r="B32" s="70" t="s">
        <v>128</v>
      </c>
      <c r="C32" s="89" t="s">
        <v>90</v>
      </c>
      <c r="D32" s="133">
        <f>VLOOKUP(A32,'2022_PAPI_Indicators'!A27:B207,2,)</f>
        <v>0.76412314176559448</v>
      </c>
      <c r="E32" s="133">
        <f>VLOOKUP(A32,'2022_PAPI_Indicators'!A27:C207,3,FALSE)</f>
        <v>0.63385075330734253</v>
      </c>
      <c r="F32" s="133">
        <f>VLOOKUP(A32,'2022_PAPI_Indicators'!A27:D207,4,FALSE)</f>
        <v>0.53014963865280151</v>
      </c>
      <c r="G32" s="133">
        <f>VLOOKUP(A32,'2022_PAPI_Indicators'!A27:E207,5,FALSE)</f>
        <v>0.61079490184783936</v>
      </c>
      <c r="H32" s="133">
        <f>VLOOKUP(A32,'2022_PAPI_Indicators'!A27:F207,6,FALSE)</f>
        <v>0.76767683029174805</v>
      </c>
      <c r="I32" s="133">
        <f>VLOOKUP(A32,'2022_PAPI_Indicators'!A27:G207,7,FALSE)</f>
        <v>0.62871247529983521</v>
      </c>
      <c r="J32" s="133">
        <f>VLOOKUP(A32,'2022_PAPI_Indicators'!A27:H207,8,FALSE)</f>
        <v>0.56542927026748657</v>
      </c>
      <c r="K32" s="133">
        <f>VLOOKUP(A32,'2022_PAPI_Indicators'!A27:I207,9,FALSE)</f>
        <v>0.71240806579589844</v>
      </c>
      <c r="L32" s="133">
        <f>VLOOKUP(A32,'2022_PAPI_Indicators'!A27:J207,10,FALSE)</f>
        <v>0.53791558742523193</v>
      </c>
      <c r="M32" s="133">
        <f>VLOOKUP(A32,'2022_PAPI_Indicators'!A27:K207,11,FALSE)</f>
        <v>0.63790750503540039</v>
      </c>
      <c r="N32" s="133">
        <f>VLOOKUP(A32,'2022_PAPI_Indicators'!A27:L207,12,FALSE)</f>
        <v>0.66040593385696411</v>
      </c>
      <c r="O32" s="133">
        <f>VLOOKUP(A32,'2022_PAPI_Indicators'!A27:M207,13,FALSE)</f>
        <v>0.5976027250289917</v>
      </c>
      <c r="P32" s="133">
        <f>VLOOKUP(A32,'2022_PAPI_Indicators'!A27:N207,14,FALSE)</f>
        <v>0.73430001735687256</v>
      </c>
      <c r="Q32" s="133">
        <f>VLOOKUP(A32,'2022_PAPI_Indicators'!A27:O207,15,FALSE)</f>
        <v>0.48963293433189392</v>
      </c>
      <c r="R32" s="135">
        <f>VLOOKUP(A32,'2022_PAPI_Indicators'!A27:P207,16,FALSE)</f>
        <v>0</v>
      </c>
      <c r="S32" s="133">
        <f>VLOOKUP(A32,'2022_PAPI_Indicators'!A27:R207,17,FALSE)</f>
        <v>0.79255831241607666</v>
      </c>
      <c r="T32" s="133">
        <f>VLOOKUP(A32,'2022_PAPI_Indicators'!A27:S207,18,FALSE)</f>
        <v>0.64537256956100464</v>
      </c>
      <c r="U32" s="135">
        <f>VLOOKUP(A32,'2022_PAPI_Indicators'!A27:T207,19,FALSE)</f>
        <v>0.63471734523773193</v>
      </c>
      <c r="V32" s="133">
        <f>VLOOKUP(A32,'2022_PAPI_Indicators'!A27:U207,20,FALSE)</f>
        <v>0.73501116037368774</v>
      </c>
      <c r="W32" s="133">
        <f>VLOOKUP(A32,'2022_PAPI_Indicators'!A27:V207,21,FALSE)</f>
        <v>0.69057506322860718</v>
      </c>
      <c r="X32" s="133">
        <f>VLOOKUP(A32,'2022_PAPI_Indicators'!A27:W207,22,FALSE)</f>
        <v>0.66504192352294922</v>
      </c>
      <c r="Y32" s="133">
        <f>VLOOKUP(A32,'2022_PAPI_Indicators'!A27:X207,23,FALSE)</f>
        <v>0.45713379979133606</v>
      </c>
      <c r="Z32" s="133">
        <f>VLOOKUP(A32,'2022_PAPI_Indicators'!A27:Y207,24,FALSE)</f>
        <v>0.66111785173416138</v>
      </c>
      <c r="AA32" s="133">
        <f>VLOOKUP(A32,'2022_PAPI_Indicators'!A27:Z207,25,FALSE)</f>
        <v>0.64317154884338379</v>
      </c>
      <c r="AB32" s="133">
        <f>VLOOKUP(A32,'2022_PAPI_Indicators'!A27:AA207,26,FALSE)</f>
        <v>0.4722115695476532</v>
      </c>
      <c r="AC32" s="133">
        <f>VLOOKUP(A32,'2022_PAPI_Indicators'!A27:AB207,27,FALSE)</f>
        <v>0.80495107173919678</v>
      </c>
      <c r="AD32" s="133">
        <f>VLOOKUP(A32,'2022_PAPI_Indicators'!A27:AC207,28,FALSE)</f>
        <v>0.89814722537994385</v>
      </c>
      <c r="AE32" s="133">
        <f>VLOOKUP(A32,'2022_PAPI_Indicators'!A27:AD207,29,FALSE)</f>
        <v>0.74163103103637695</v>
      </c>
      <c r="AF32" s="133">
        <f>VLOOKUP(A32,'2022_PAPI_Indicators'!A27:AE207,30,FALSE)</f>
        <v>0.57221388816833496</v>
      </c>
      <c r="AG32" s="133">
        <f>VLOOKUP(A32,'2022_PAPI_Indicators'!A27:AF207,31,FALSE)</f>
        <v>0.57085305452346802</v>
      </c>
      <c r="AH32" s="133">
        <f>VLOOKUP(A32,'2022_PAPI_Indicators'!A27:AG207,32,FALSE)</f>
        <v>0.7920716404914856</v>
      </c>
      <c r="AI32" s="133">
        <f>VLOOKUP(A32,'2022_PAPI_Indicators'!A27:AH207,33,FALSE)</f>
        <v>0.31251221895217896</v>
      </c>
      <c r="AJ32" s="133">
        <f>VLOOKUP(A32,'2022_PAPI_Indicators'!A27:AI207,34,FALSE)</f>
        <v>0.44577828049659729</v>
      </c>
      <c r="AK32" s="133">
        <f>VLOOKUP(A32,'2022_PAPI_Indicators'!A27:AJ207,35,FALSE)</f>
        <v>0.80119055509567261</v>
      </c>
      <c r="AL32" s="133">
        <f>VLOOKUP(A32,'2022_PAPI_Indicators'!A27:AK207,36,FALSE)</f>
        <v>0.58322155475616455</v>
      </c>
      <c r="AM32" s="133">
        <f>VLOOKUP(A32,'2022_PAPI_Indicators'!A27:AL207,37,FALSE)</f>
        <v>0.50925010442733765</v>
      </c>
      <c r="AN32" s="133">
        <f>VLOOKUP(A32,'2022_PAPI_Indicators'!A27:AM207,38,FALSE)</f>
        <v>0.42654332518577576</v>
      </c>
      <c r="AO32" s="133">
        <f>VLOOKUP(A32,'2022_PAPI_Indicators'!A27:AN207,39,FALSE)</f>
        <v>0.75991177558898926</v>
      </c>
      <c r="AP32" s="133">
        <f>VLOOKUP(A32,'2022_PAPI_Indicators'!A27:AO207,40,FALSE)</f>
        <v>0.77486115694046021</v>
      </c>
      <c r="AQ32" s="161">
        <f>VLOOKUP(A32,'2022_PAPI_Indicators'!A27:AP207,41,FALSE)</f>
        <v>0.77257740497589111</v>
      </c>
      <c r="AR32" s="133">
        <f>VLOOKUP(A32,'2022_PAPI_Indicators'!A27:AQ207,42,FALSE)</f>
        <v>0.77641212940216064</v>
      </c>
      <c r="AS32" s="133">
        <f>VLOOKUP(A32,'2022_PAPI_Indicators'!A27:AR207,43,FALSE)</f>
        <v>0.76376378536224365</v>
      </c>
      <c r="AT32" s="133">
        <f>VLOOKUP(A32,'2022_PAPI_Indicators'!A27:AS207,44,FALSE)</f>
        <v>0.62718659639358521</v>
      </c>
      <c r="AU32" s="133">
        <f>VLOOKUP(A32,'2022_PAPI_Indicators'!A27:AT207,45,FALSE)</f>
        <v>0.69739782810211182</v>
      </c>
      <c r="AV32" s="133">
        <f>VLOOKUP(A32,'2022_PAPI_Indicators'!A27:AU207,46,FALSE)</f>
        <v>0.55924922227859497</v>
      </c>
      <c r="AW32" s="133">
        <f>VLOOKUP(A32,'2022_PAPI_Indicators'!A27:AV207,47,FALSE)</f>
        <v>0.46933311223983765</v>
      </c>
      <c r="AX32" s="133">
        <f>VLOOKUP(A32,'2022_PAPI_Indicators'!A27:AW207,48,FALSE)</f>
        <v>0.77631193399429321</v>
      </c>
      <c r="AY32" s="133">
        <f>VLOOKUP(A32,'2022_PAPI_Indicators'!A27:AX207,49,FALSE)</f>
        <v>0.67240214347839355</v>
      </c>
      <c r="AZ32" s="133">
        <f>VLOOKUP(A32,'2022_PAPI_Indicators'!A27:AY207,50,FALSE)</f>
        <v>0.31965619325637817</v>
      </c>
      <c r="BA32" s="133">
        <f>VLOOKUP(A32,'2022_PAPI_Indicators'!A27:AZ207,51,FALSE)</f>
        <v>0.78977662324905396</v>
      </c>
      <c r="BB32" s="133">
        <f>VLOOKUP(A32,'2022_PAPI_Indicators'!A27:BA207,52,FALSE)</f>
        <v>0.62695467472076416</v>
      </c>
      <c r="BC32" s="133">
        <f>VLOOKUP(A32,'2022_PAPI_Indicators'!A27:BB207,53,FALSE)</f>
        <v>0.67282688617706299</v>
      </c>
      <c r="BD32" s="133">
        <f>VLOOKUP(A32,'2022_PAPI_Indicators'!A27:BC207,54,FALSE)</f>
        <v>0.53620755672454834</v>
      </c>
      <c r="BE32" s="133">
        <f>VLOOKUP(A32,'2022_PAPI_Indicators'!A27:BD207,55,FALSE)</f>
        <v>0.41260418295860291</v>
      </c>
      <c r="BF32" s="133">
        <f>VLOOKUP(A32,'2022_PAPI_Indicators'!A27:BE207,56,FALSE)</f>
        <v>0.7778782844543457</v>
      </c>
      <c r="BG32" s="133">
        <f>VLOOKUP(A32,'2022_PAPI_Indicators'!A27:BF207,57,FALSE)</f>
        <v>0.67005693912506104</v>
      </c>
      <c r="BH32" s="133">
        <f>VLOOKUP(A32,'2022_PAPI_Indicators'!A27:BG207,58,FALSE)</f>
        <v>0.59205436706542969</v>
      </c>
      <c r="BI32" s="133">
        <f>VLOOKUP(A32,'2022_PAPI_Indicators'!A27:BH207,59,FALSE)</f>
        <v>0.34507742524147034</v>
      </c>
      <c r="BJ32" s="133">
        <f>VLOOKUP(A32,'2022_PAPI_Indicators'!A27:BI207,60,FALSE)</f>
        <v>0.63937544822692871</v>
      </c>
      <c r="BK32" s="133">
        <f>VLOOKUP(A32,'2022_PAPI_Indicators'!A27:BJ207,61,FALSE)</f>
        <v>0.4931829571723938</v>
      </c>
      <c r="BL32" s="133">
        <f>VLOOKUP(A32,'2022_PAPI_Indicators'!A27:BK207,62,FALSE)</f>
        <v>0.60527998208999634</v>
      </c>
      <c r="BM32" s="133">
        <f>VLOOKUP(A32,'2022_PAPI_Indicators'!A27:BL207,63,FALSE)</f>
        <v>0.66216373443603516</v>
      </c>
      <c r="BN32" s="133">
        <f>VLOOKUP(A32,'2022_PAPI_Indicators'!A27:BM207,64,FALSE)</f>
        <v>0.47157269716262817</v>
      </c>
    </row>
    <row r="33" spans="1:66" x14ac:dyDescent="0.2">
      <c r="A33" s="70" t="s">
        <v>129</v>
      </c>
      <c r="B33" s="70" t="s">
        <v>130</v>
      </c>
      <c r="C33" s="89" t="s">
        <v>90</v>
      </c>
      <c r="D33" s="133">
        <f>VLOOKUP(A33,'2022_PAPI_Indicators'!A28:B208,2,)</f>
        <v>0.62687480449676514</v>
      </c>
      <c r="E33" s="133">
        <f>VLOOKUP(A33,'2022_PAPI_Indicators'!A28:C208,3,FALSE)</f>
        <v>0.40552830696105957</v>
      </c>
      <c r="F33" s="133">
        <f>VLOOKUP(A33,'2022_PAPI_Indicators'!A28:D208,4,FALSE)</f>
        <v>0.46566915512084961</v>
      </c>
      <c r="G33" s="133">
        <f>VLOOKUP(A33,'2022_PAPI_Indicators'!A28:E208,5,FALSE)</f>
        <v>0.44892945885658264</v>
      </c>
      <c r="H33" s="133">
        <f>VLOOKUP(A33,'2022_PAPI_Indicators'!A28:F208,6,FALSE)</f>
        <v>0.62258970737457275</v>
      </c>
      <c r="I33" s="133">
        <f>VLOOKUP(A33,'2022_PAPI_Indicators'!A28:G208,7,FALSE)</f>
        <v>0.41431924700737</v>
      </c>
      <c r="J33" s="133">
        <f>VLOOKUP(A33,'2022_PAPI_Indicators'!A28:H208,8,FALSE)</f>
        <v>0.3549029529094696</v>
      </c>
      <c r="K33" s="133">
        <f>VLOOKUP(A33,'2022_PAPI_Indicators'!A28:I208,9,FALSE)</f>
        <v>0.57713437080383301</v>
      </c>
      <c r="L33" s="133">
        <f>VLOOKUP(A33,'2022_PAPI_Indicators'!A28:J208,10,FALSE)</f>
        <v>0.50744819641113281</v>
      </c>
      <c r="M33" s="133">
        <f>VLOOKUP(A33,'2022_PAPI_Indicators'!A28:K208,11,FALSE)</f>
        <v>0.43012511730194092</v>
      </c>
      <c r="N33" s="133">
        <f>VLOOKUP(A33,'2022_PAPI_Indicators'!A28:L208,12,FALSE)</f>
        <v>0.58758097887039185</v>
      </c>
      <c r="O33" s="133">
        <f>VLOOKUP(A33,'2022_PAPI_Indicators'!A28:M208,13,FALSE)</f>
        <v>0.53696274757385254</v>
      </c>
      <c r="P33" s="133">
        <f>VLOOKUP(A33,'2022_PAPI_Indicators'!A28:N208,14,FALSE)</f>
        <v>0.57640528678894043</v>
      </c>
      <c r="Q33" s="133">
        <f>VLOOKUP(A33,'2022_PAPI_Indicators'!A28:O208,15,FALSE)</f>
        <v>0.24481646716594696</v>
      </c>
      <c r="R33" s="135">
        <f>VLOOKUP(A33,'2022_PAPI_Indicators'!A28:P208,16,FALSE)</f>
        <v>0</v>
      </c>
      <c r="S33" s="133">
        <f>VLOOKUP(A33,'2022_PAPI_Indicators'!A28:R208,17,FALSE)</f>
        <v>0.53925544023513794</v>
      </c>
      <c r="T33" s="133">
        <f>VLOOKUP(A33,'2022_PAPI_Indicators'!A28:S208,18,FALSE)</f>
        <v>0.49413073062896729</v>
      </c>
      <c r="U33" s="135">
        <f>VLOOKUP(A33,'2022_PAPI_Indicators'!A28:T208,19,FALSE)</f>
        <v>0.4351496696472168</v>
      </c>
      <c r="V33" s="133">
        <f>VLOOKUP(A33,'2022_PAPI_Indicators'!A28:U208,20,FALSE)</f>
        <v>0.59832215309143066</v>
      </c>
      <c r="W33" s="133">
        <f>VLOOKUP(A33,'2022_PAPI_Indicators'!A28:V208,21,FALSE)</f>
        <v>0.46163472533226013</v>
      </c>
      <c r="X33" s="133">
        <f>VLOOKUP(A33,'2022_PAPI_Indicators'!A28:W208,22,FALSE)</f>
        <v>0.5989232063293457</v>
      </c>
      <c r="Y33" s="133">
        <f>VLOOKUP(A33,'2022_PAPI_Indicators'!A28:X208,23,FALSE)</f>
        <v>0.38930192589759827</v>
      </c>
      <c r="Z33" s="133">
        <f>VLOOKUP(A33,'2022_PAPI_Indicators'!A28:Y208,24,FALSE)</f>
        <v>0.49059411883354187</v>
      </c>
      <c r="AA33" s="133">
        <f>VLOOKUP(A33,'2022_PAPI_Indicators'!A28:Z208,25,FALSE)</f>
        <v>0.48102319240570068</v>
      </c>
      <c r="AB33" s="133">
        <f>VLOOKUP(A33,'2022_PAPI_Indicators'!A28:AA208,26,FALSE)</f>
        <v>0.31840983033180237</v>
      </c>
      <c r="AC33" s="133">
        <f>VLOOKUP(A33,'2022_PAPI_Indicators'!A28:AB208,27,FALSE)</f>
        <v>0.72024977207183838</v>
      </c>
      <c r="AD33" s="133">
        <f>VLOOKUP(A33,'2022_PAPI_Indicators'!A28:AC208,28,FALSE)</f>
        <v>0.71051281690597534</v>
      </c>
      <c r="AE33" s="133">
        <f>VLOOKUP(A33,'2022_PAPI_Indicators'!A28:AD208,29,FALSE)</f>
        <v>0.61208808422088623</v>
      </c>
      <c r="AF33" s="133">
        <f>VLOOKUP(A33,'2022_PAPI_Indicators'!A28:AE208,30,FALSE)</f>
        <v>0.47746258974075317</v>
      </c>
      <c r="AG33" s="133">
        <f>VLOOKUP(A33,'2022_PAPI_Indicators'!A28:AF208,31,FALSE)</f>
        <v>0.41897237300872803</v>
      </c>
      <c r="AH33" s="133">
        <f>VLOOKUP(A33,'2022_PAPI_Indicators'!A28:AG208,32,FALSE)</f>
        <v>0.55115091800689697</v>
      </c>
      <c r="AI33" s="133">
        <f>VLOOKUP(A33,'2022_PAPI_Indicators'!A28:AH208,33,FALSE)</f>
        <v>0.14545682072639465</v>
      </c>
      <c r="AJ33" s="133">
        <f>VLOOKUP(A33,'2022_PAPI_Indicators'!A28:AI208,34,FALSE)</f>
        <v>0.18519404530525208</v>
      </c>
      <c r="AK33" s="133">
        <f>VLOOKUP(A33,'2022_PAPI_Indicators'!A28:AJ208,35,FALSE)</f>
        <v>0.4176369309425354</v>
      </c>
      <c r="AL33" s="133">
        <f>VLOOKUP(A33,'2022_PAPI_Indicators'!A28:AK208,36,FALSE)</f>
        <v>0.49168086051940918</v>
      </c>
      <c r="AM33" s="133">
        <f>VLOOKUP(A33,'2022_PAPI_Indicators'!A28:AL208,37,FALSE)</f>
        <v>0.27990102767944336</v>
      </c>
      <c r="AN33" s="133">
        <f>VLOOKUP(A33,'2022_PAPI_Indicators'!A28:AM208,38,FALSE)</f>
        <v>0.31469133496284485</v>
      </c>
      <c r="AO33" s="133">
        <f>VLOOKUP(A33,'2022_PAPI_Indicators'!A28:AN208,39,FALSE)</f>
        <v>0.74455791711807251</v>
      </c>
      <c r="AP33" s="133">
        <f>VLOOKUP(A33,'2022_PAPI_Indicators'!A28:AO208,40,FALSE)</f>
        <v>0.69530695676803589</v>
      </c>
      <c r="AQ33" s="161">
        <f>VLOOKUP(A33,'2022_PAPI_Indicators'!A28:AP208,41,FALSE)</f>
        <v>0.60154628753662109</v>
      </c>
      <c r="AR33" s="133">
        <f>VLOOKUP(A33,'2022_PAPI_Indicators'!A28:AQ208,42,FALSE)</f>
        <v>0.49734199047088623</v>
      </c>
      <c r="AS33" s="133">
        <f>VLOOKUP(A33,'2022_PAPI_Indicators'!A28:AR208,43,FALSE)</f>
        <v>0.70852679014205933</v>
      </c>
      <c r="AT33" s="133">
        <f>VLOOKUP(A33,'2022_PAPI_Indicators'!A28:AS208,44,FALSE)</f>
        <v>0.4896259605884552</v>
      </c>
      <c r="AU33" s="133">
        <f>VLOOKUP(A33,'2022_PAPI_Indicators'!A28:AT208,45,FALSE)</f>
        <v>0.51121467351913452</v>
      </c>
      <c r="AV33" s="133">
        <f>VLOOKUP(A33,'2022_PAPI_Indicators'!A28:AU208,46,FALSE)</f>
        <v>0.36494103074073792</v>
      </c>
      <c r="AW33" s="133">
        <f>VLOOKUP(A33,'2022_PAPI_Indicators'!A28:AV208,47,FALSE)</f>
        <v>0.30784487724304199</v>
      </c>
      <c r="AX33" s="133">
        <f>VLOOKUP(A33,'2022_PAPI_Indicators'!A28:AW208,48,FALSE)</f>
        <v>0.54714900255203247</v>
      </c>
      <c r="AY33" s="133">
        <f>VLOOKUP(A33,'2022_PAPI_Indicators'!A28:AX208,49,FALSE)</f>
        <v>0.50173163414001465</v>
      </c>
      <c r="AZ33" s="133">
        <f>VLOOKUP(A33,'2022_PAPI_Indicators'!A28:AY208,50,FALSE)</f>
        <v>0.24863691627979279</v>
      </c>
      <c r="BA33" s="133">
        <f>VLOOKUP(A33,'2022_PAPI_Indicators'!A28:AZ208,51,FALSE)</f>
        <v>0.62933725118637085</v>
      </c>
      <c r="BB33" s="133">
        <f>VLOOKUP(A33,'2022_PAPI_Indicators'!A28:BA208,52,FALSE)</f>
        <v>0.51442807912826538</v>
      </c>
      <c r="BC33" s="133">
        <f>VLOOKUP(A33,'2022_PAPI_Indicators'!A28:BB208,53,FALSE)</f>
        <v>0.56767308712005615</v>
      </c>
      <c r="BD33" s="133">
        <f>VLOOKUP(A33,'2022_PAPI_Indicators'!A28:BC208,54,FALSE)</f>
        <v>0.46379247307777405</v>
      </c>
      <c r="BE33" s="133">
        <f>VLOOKUP(A33,'2022_PAPI_Indicators'!A28:BD208,55,FALSE)</f>
        <v>0.33495834469795227</v>
      </c>
      <c r="BF33" s="133">
        <f>VLOOKUP(A33,'2022_PAPI_Indicators'!A28:BE208,56,FALSE)</f>
        <v>0.48407518863677979</v>
      </c>
      <c r="BG33" s="133">
        <f>VLOOKUP(A33,'2022_PAPI_Indicators'!A28:BF208,57,FALSE)</f>
        <v>0.44670462608337402</v>
      </c>
      <c r="BH33" s="133">
        <f>VLOOKUP(A33,'2022_PAPI_Indicators'!A28:BG208,58,FALSE)</f>
        <v>0.29421812295913696</v>
      </c>
      <c r="BI33" s="133">
        <f>VLOOKUP(A33,'2022_PAPI_Indicators'!A28:BH208,59,FALSE)</f>
        <v>0.38030967116355896</v>
      </c>
      <c r="BJ33" s="133">
        <f>VLOOKUP(A33,'2022_PAPI_Indicators'!A28:BI208,60,FALSE)</f>
        <v>0.50111168622970581</v>
      </c>
      <c r="BK33" s="133">
        <f>VLOOKUP(A33,'2022_PAPI_Indicators'!A28:BJ208,61,FALSE)</f>
        <v>0.36818373203277588</v>
      </c>
      <c r="BL33" s="133">
        <f>VLOOKUP(A33,'2022_PAPI_Indicators'!A28:BK208,62,FALSE)</f>
        <v>0.42267102003097534</v>
      </c>
      <c r="BM33" s="133">
        <f>VLOOKUP(A33,'2022_PAPI_Indicators'!A28:BL208,63,FALSE)</f>
        <v>0.35275056958198547</v>
      </c>
      <c r="BN33" s="133">
        <f>VLOOKUP(A33,'2022_PAPI_Indicators'!A28:BM208,64,FALSE)</f>
        <v>0.32255849242210388</v>
      </c>
    </row>
    <row r="34" spans="1:66" x14ac:dyDescent="0.2">
      <c r="A34" s="70" t="s">
        <v>131</v>
      </c>
      <c r="B34" s="70" t="s">
        <v>132</v>
      </c>
      <c r="C34" s="89" t="s">
        <v>90</v>
      </c>
      <c r="D34" s="133">
        <f>VLOOKUP(A34,'2022_PAPI_Indicators'!A29:B209,2,)</f>
        <v>0.37770262360572815</v>
      </c>
      <c r="E34" s="133">
        <f>VLOOKUP(A34,'2022_PAPI_Indicators'!A29:C209,3,FALSE)</f>
        <v>0.26003006100654602</v>
      </c>
      <c r="F34" s="133">
        <f>VLOOKUP(A34,'2022_PAPI_Indicators'!A29:D209,4,FALSE)</f>
        <v>0.28059014678001404</v>
      </c>
      <c r="G34" s="133">
        <f>VLOOKUP(A34,'2022_PAPI_Indicators'!A29:E209,5,FALSE)</f>
        <v>0.28899994492530823</v>
      </c>
      <c r="H34" s="133">
        <f>VLOOKUP(A34,'2022_PAPI_Indicators'!A29:F209,6,FALSE)</f>
        <v>0.41230505704879761</v>
      </c>
      <c r="I34" s="133">
        <f>VLOOKUP(A34,'2022_PAPI_Indicators'!A29:G209,7,FALSE)</f>
        <v>0.33358848094940186</v>
      </c>
      <c r="J34" s="133">
        <f>VLOOKUP(A34,'2022_PAPI_Indicators'!A29:H209,8,FALSE)</f>
        <v>0.28271463513374329</v>
      </c>
      <c r="K34" s="133">
        <f>VLOOKUP(A34,'2022_PAPI_Indicators'!A29:I209,9,FALSE)</f>
        <v>0.33780229091644287</v>
      </c>
      <c r="L34" s="133">
        <f>VLOOKUP(A34,'2022_PAPI_Indicators'!A29:J209,10,FALSE)</f>
        <v>0.27984672784805298</v>
      </c>
      <c r="M34" s="133">
        <f>VLOOKUP(A34,'2022_PAPI_Indicators'!A29:K209,11,FALSE)</f>
        <v>0.33615127205848694</v>
      </c>
      <c r="N34" s="133">
        <f>VLOOKUP(A34,'2022_PAPI_Indicators'!A29:L209,12,FALSE)</f>
        <v>0.30279764533042908</v>
      </c>
      <c r="O34" s="133">
        <f>VLOOKUP(A34,'2022_PAPI_Indicators'!A29:M209,13,FALSE)</f>
        <v>0.32771015167236328</v>
      </c>
      <c r="P34" s="133">
        <f>VLOOKUP(A34,'2022_PAPI_Indicators'!A29:N209,14,FALSE)</f>
        <v>0.4250386655330658</v>
      </c>
      <c r="Q34" s="133">
        <f>VLOOKUP(A34,'2022_PAPI_Indicators'!A29:O209,15,FALSE)</f>
        <v>0.13317321240901947</v>
      </c>
      <c r="R34" s="135">
        <f>VLOOKUP(A34,'2022_PAPI_Indicators'!A29:P209,16,FALSE)</f>
        <v>0</v>
      </c>
      <c r="S34" s="133">
        <f>VLOOKUP(A34,'2022_PAPI_Indicators'!A29:R209,17,FALSE)</f>
        <v>0.380186527967453</v>
      </c>
      <c r="T34" s="133">
        <f>VLOOKUP(A34,'2022_PAPI_Indicators'!A29:S209,18,FALSE)</f>
        <v>0.28683224320411682</v>
      </c>
      <c r="U34" s="135">
        <f>VLOOKUP(A34,'2022_PAPI_Indicators'!A29:T209,19,FALSE)</f>
        <v>0.42380794882774353</v>
      </c>
      <c r="V34" s="133">
        <f>VLOOKUP(A34,'2022_PAPI_Indicators'!A29:U209,20,FALSE)</f>
        <v>0.53836685419082642</v>
      </c>
      <c r="W34" s="133">
        <f>VLOOKUP(A34,'2022_PAPI_Indicators'!A29:V209,21,FALSE)</f>
        <v>0.32957926392555237</v>
      </c>
      <c r="X34" s="133">
        <f>VLOOKUP(A34,'2022_PAPI_Indicators'!A29:W209,22,FALSE)</f>
        <v>0.42624354362487793</v>
      </c>
      <c r="Y34" s="133">
        <f>VLOOKUP(A34,'2022_PAPI_Indicators'!A29:X209,23,FALSE)</f>
        <v>0.24641461670398712</v>
      </c>
      <c r="Z34" s="133">
        <f>VLOOKUP(A34,'2022_PAPI_Indicators'!A29:Y209,24,FALSE)</f>
        <v>0.43077546358108521</v>
      </c>
      <c r="AA34" s="133">
        <f>VLOOKUP(A34,'2022_PAPI_Indicators'!A29:Z209,25,FALSE)</f>
        <v>0.26843997836112976</v>
      </c>
      <c r="AB34" s="133">
        <f>VLOOKUP(A34,'2022_PAPI_Indicators'!A29:AA209,26,FALSE)</f>
        <v>0.1624855250120163</v>
      </c>
      <c r="AC34" s="133">
        <f>VLOOKUP(A34,'2022_PAPI_Indicators'!A29:AB209,27,FALSE)</f>
        <v>0.52455818653106689</v>
      </c>
      <c r="AD34" s="133">
        <f>VLOOKUP(A34,'2022_PAPI_Indicators'!A29:AC209,28,FALSE)</f>
        <v>0.39133995771408081</v>
      </c>
      <c r="AE34" s="133">
        <f>VLOOKUP(A34,'2022_PAPI_Indicators'!A29:AD209,29,FALSE)</f>
        <v>0.44600760936737061</v>
      </c>
      <c r="AF34" s="133">
        <f>VLOOKUP(A34,'2022_PAPI_Indicators'!A29:AE209,30,FALSE)</f>
        <v>0.28849270939826965</v>
      </c>
      <c r="AG34" s="133">
        <f>VLOOKUP(A34,'2022_PAPI_Indicators'!A29:AF209,31,FALSE)</f>
        <v>0.32552596926689148</v>
      </c>
      <c r="AH34" s="133">
        <f>VLOOKUP(A34,'2022_PAPI_Indicators'!A29:AG209,32,FALSE)</f>
        <v>0.42161127924919128</v>
      </c>
      <c r="AI34" s="133">
        <f>VLOOKUP(A34,'2022_PAPI_Indicators'!A29:AH209,33,FALSE)</f>
        <v>0.1600823849439621</v>
      </c>
      <c r="AJ34" s="133">
        <f>VLOOKUP(A34,'2022_PAPI_Indicators'!A29:AI209,34,FALSE)</f>
        <v>0.11281084269285202</v>
      </c>
      <c r="AK34" s="133">
        <f>VLOOKUP(A34,'2022_PAPI_Indicators'!A29:AJ209,35,FALSE)</f>
        <v>0.32729288935661316</v>
      </c>
      <c r="AL34" s="133">
        <f>VLOOKUP(A34,'2022_PAPI_Indicators'!A29:AK209,36,FALSE)</f>
        <v>0.19417357444763184</v>
      </c>
      <c r="AM34" s="133">
        <f>VLOOKUP(A34,'2022_PAPI_Indicators'!A29:AL209,37,FALSE)</f>
        <v>0.17015604674816132</v>
      </c>
      <c r="AN34" s="133">
        <f>VLOOKUP(A34,'2022_PAPI_Indicators'!A29:AM209,38,FALSE)</f>
        <v>0.11018499732017517</v>
      </c>
      <c r="AO34" s="133">
        <f>VLOOKUP(A34,'2022_PAPI_Indicators'!A29:AN209,39,FALSE)</f>
        <v>0.40340742468833923</v>
      </c>
      <c r="AP34" s="133">
        <f>VLOOKUP(A34,'2022_PAPI_Indicators'!A29:AO209,40,FALSE)</f>
        <v>0.6483691930770874</v>
      </c>
      <c r="AQ34" s="161">
        <f>VLOOKUP(A34,'2022_PAPI_Indicators'!A29:AP209,41,FALSE)</f>
        <v>0.34463933110237122</v>
      </c>
      <c r="AR34" s="133">
        <f>VLOOKUP(A34,'2022_PAPI_Indicators'!A29:AQ209,42,FALSE)</f>
        <v>0.37441840767860413</v>
      </c>
      <c r="AS34" s="133">
        <f>VLOOKUP(A34,'2022_PAPI_Indicators'!A29:AR209,43,FALSE)</f>
        <v>0.55109661817550659</v>
      </c>
      <c r="AT34" s="133">
        <f>VLOOKUP(A34,'2022_PAPI_Indicators'!A29:AS209,44,FALSE)</f>
        <v>0.35157102346420288</v>
      </c>
      <c r="AU34" s="133">
        <f>VLOOKUP(A34,'2022_PAPI_Indicators'!A29:AT209,45,FALSE)</f>
        <v>0.16016118228435516</v>
      </c>
      <c r="AV34" s="133">
        <f>VLOOKUP(A34,'2022_PAPI_Indicators'!A29:AU209,46,FALSE)</f>
        <v>0.2606721818447113</v>
      </c>
      <c r="AW34" s="133">
        <f>VLOOKUP(A34,'2022_PAPI_Indicators'!A29:AV209,47,FALSE)</f>
        <v>0.21624800562858582</v>
      </c>
      <c r="AX34" s="133">
        <f>VLOOKUP(A34,'2022_PAPI_Indicators'!A29:AW209,48,FALSE)</f>
        <v>0.53587710857391357</v>
      </c>
      <c r="AY34" s="133">
        <f>VLOOKUP(A34,'2022_PAPI_Indicators'!A29:AX209,49,FALSE)</f>
        <v>0.38525488972663879</v>
      </c>
      <c r="AZ34" s="133">
        <f>VLOOKUP(A34,'2022_PAPI_Indicators'!A29:AY209,50,FALSE)</f>
        <v>0.14299356937408447</v>
      </c>
      <c r="BA34" s="133">
        <f>VLOOKUP(A34,'2022_PAPI_Indicators'!A29:AZ209,51,FALSE)</f>
        <v>0.2648845911026001</v>
      </c>
      <c r="BB34" s="133">
        <f>VLOOKUP(A34,'2022_PAPI_Indicators'!A29:BA209,52,FALSE)</f>
        <v>0.48072290420532227</v>
      </c>
      <c r="BC34" s="133">
        <f>VLOOKUP(A34,'2022_PAPI_Indicators'!A29:BB209,53,FALSE)</f>
        <v>0.40213459730148315</v>
      </c>
      <c r="BD34" s="133">
        <f>VLOOKUP(A34,'2022_PAPI_Indicators'!A29:BC209,54,FALSE)</f>
        <v>0.31379860639572144</v>
      </c>
      <c r="BE34" s="133">
        <f>VLOOKUP(A34,'2022_PAPI_Indicators'!A29:BD209,55,FALSE)</f>
        <v>0.16991665959358215</v>
      </c>
      <c r="BF34" s="133">
        <f>VLOOKUP(A34,'2022_PAPI_Indicators'!A29:BE209,56,FALSE)</f>
        <v>0.29882299900054932</v>
      </c>
      <c r="BG34" s="133">
        <f>VLOOKUP(A34,'2022_PAPI_Indicators'!A29:BF209,57,FALSE)</f>
        <v>0.29780307412147522</v>
      </c>
      <c r="BH34" s="133">
        <f>VLOOKUP(A34,'2022_PAPI_Indicators'!A29:BG209,58,FALSE)</f>
        <v>0.31948560476303101</v>
      </c>
      <c r="BI34" s="133">
        <f>VLOOKUP(A34,'2022_PAPI_Indicators'!A29:BH209,59,FALSE)</f>
        <v>0.17253871262073517</v>
      </c>
      <c r="BJ34" s="133">
        <f>VLOOKUP(A34,'2022_PAPI_Indicators'!A29:BI209,60,FALSE)</f>
        <v>0.35617077350616455</v>
      </c>
      <c r="BK34" s="133">
        <f>VLOOKUP(A34,'2022_PAPI_Indicators'!A29:BJ209,61,FALSE)</f>
        <v>0.13636621832847595</v>
      </c>
      <c r="BL34" s="133">
        <f>VLOOKUP(A34,'2022_PAPI_Indicators'!A29:BK209,62,FALSE)</f>
        <v>0.24006204307079315</v>
      </c>
      <c r="BM34" s="133">
        <f>VLOOKUP(A34,'2022_PAPI_Indicators'!A29:BL209,63,FALSE)</f>
        <v>0.38863077759742737</v>
      </c>
      <c r="BN34" s="133">
        <f>VLOOKUP(A34,'2022_PAPI_Indicators'!A29:BM209,64,FALSE)</f>
        <v>0.23039892315864563</v>
      </c>
    </row>
    <row r="35" spans="1:66" s="75" customFormat="1" x14ac:dyDescent="0.2">
      <c r="A35" s="75" t="s">
        <v>133</v>
      </c>
      <c r="B35" s="76" t="s">
        <v>134</v>
      </c>
      <c r="C35" s="91" t="s">
        <v>447</v>
      </c>
      <c r="D35" s="129">
        <f>VLOOKUP(A35,'2022_PAPI_Indicators'!A30:B210,2,)</f>
        <v>5.7769713401794434</v>
      </c>
      <c r="E35" s="129">
        <f>VLOOKUP(A35,'2022_PAPI_Indicators'!A30:C210,3,FALSE)</f>
        <v>5.3071560859680176</v>
      </c>
      <c r="F35" s="129">
        <f>VLOOKUP(A35,'2022_PAPI_Indicators'!A30:D210,4,FALSE)</f>
        <v>4.8963985443115234</v>
      </c>
      <c r="G35" s="129">
        <f>VLOOKUP(A35,'2022_PAPI_Indicators'!A30:E210,5,FALSE)</f>
        <v>5.4914383888244629</v>
      </c>
      <c r="H35" s="129">
        <f>VLOOKUP(A35,'2022_PAPI_Indicators'!A30:F210,6,FALSE)</f>
        <v>5.5072860717773437</v>
      </c>
      <c r="I35" s="129">
        <f>VLOOKUP(A35,'2022_PAPI_Indicators'!A30:G210,7,FALSE)</f>
        <v>5.039914608001709</v>
      </c>
      <c r="J35" s="129">
        <f>VLOOKUP(A35,'2022_PAPI_Indicators'!A30:H210,8,FALSE)</f>
        <v>5.1839385032653809</v>
      </c>
      <c r="K35" s="129">
        <f>VLOOKUP(A35,'2022_PAPI_Indicators'!A30:I210,9,FALSE)</f>
        <v>5.3419909477233887</v>
      </c>
      <c r="L35" s="129">
        <f>VLOOKUP(A35,'2022_PAPI_Indicators'!A30:J210,10,FALSE)</f>
        <v>5.0647258758544922</v>
      </c>
      <c r="M35" s="129">
        <f>VLOOKUP(A35,'2022_PAPI_Indicators'!A30:K210,11,FALSE)</f>
        <v>5.3534016609191895</v>
      </c>
      <c r="N35" s="129">
        <f>VLOOKUP(A35,'2022_PAPI_Indicators'!A30:L210,12,FALSE)</f>
        <v>5.1149568557739258</v>
      </c>
      <c r="O35" s="129">
        <f>VLOOKUP(A35,'2022_PAPI_Indicators'!A30:M210,13,FALSE)</f>
        <v>5.4902997016906738</v>
      </c>
      <c r="P35" s="129">
        <f>VLOOKUP(A35,'2022_PAPI_Indicators'!A30:N210,14,FALSE)</f>
        <v>5.3385686874389648</v>
      </c>
      <c r="Q35" s="129">
        <f>VLOOKUP(A35,'2022_PAPI_Indicators'!A30:O210,15,FALSE)</f>
        <v>6.3744926452636719</v>
      </c>
      <c r="R35" s="130">
        <f>VLOOKUP(A35,'2022_PAPI_Indicators'!A30:P210,16,FALSE)</f>
        <v>0</v>
      </c>
      <c r="S35" s="129">
        <f>VLOOKUP(A35,'2022_PAPI_Indicators'!A30:R210,17,FALSE)</f>
        <v>5.7251114845275879</v>
      </c>
      <c r="T35" s="129">
        <f>VLOOKUP(A35,'2022_PAPI_Indicators'!A30:S210,18,FALSE)</f>
        <v>5.5963525772094727</v>
      </c>
      <c r="U35" s="130">
        <f>VLOOKUP(A35,'2022_PAPI_Indicators'!A30:T210,19,FALSE)</f>
        <v>0</v>
      </c>
      <c r="V35" s="129">
        <f>VLOOKUP(A35,'2022_PAPI_Indicators'!A30:U210,20,FALSE)</f>
        <v>5.147216796875</v>
      </c>
      <c r="W35" s="129">
        <f>VLOOKUP(A35,'2022_PAPI_Indicators'!A30:V210,21,FALSE)</f>
        <v>5.7387886047363281</v>
      </c>
      <c r="X35" s="129">
        <f>VLOOKUP(A35,'2022_PAPI_Indicators'!A30:W210,22,FALSE)</f>
        <v>5.8100275993347168</v>
      </c>
      <c r="Y35" s="129">
        <f>VLOOKUP(A35,'2022_PAPI_Indicators'!A30:X210,23,FALSE)</f>
        <v>5.4620914459228516</v>
      </c>
      <c r="Z35" s="129">
        <f>VLOOKUP(A35,'2022_PAPI_Indicators'!A30:Y210,24,FALSE)</f>
        <v>5.2896871566772461</v>
      </c>
      <c r="AA35" s="129">
        <f>VLOOKUP(A35,'2022_PAPI_Indicators'!A30:Z210,25,FALSE)</f>
        <v>5.3519110679626465</v>
      </c>
      <c r="AB35" s="129">
        <f>VLOOKUP(A35,'2022_PAPI_Indicators'!A30:AA210,26,FALSE)</f>
        <v>5.5233769416809082</v>
      </c>
      <c r="AC35" s="129">
        <f>VLOOKUP(A35,'2022_PAPI_Indicators'!A30:AB210,27,FALSE)</f>
        <v>5.9741015434265137</v>
      </c>
      <c r="AD35" s="129">
        <f>VLOOKUP(A35,'2022_PAPI_Indicators'!A30:AC210,28,FALSE)</f>
        <v>5.4372682571411133</v>
      </c>
      <c r="AE35" s="129">
        <f>VLOOKUP(A35,'2022_PAPI_Indicators'!A30:AD210,29,FALSE)</f>
        <v>5.5813655853271484</v>
      </c>
      <c r="AF35" s="129">
        <f>VLOOKUP(A35,'2022_PAPI_Indicators'!A30:AE210,30,FALSE)</f>
        <v>5.7066135406494141</v>
      </c>
      <c r="AG35" s="129">
        <f>VLOOKUP(A35,'2022_PAPI_Indicators'!A30:AF210,31,FALSE)</f>
        <v>5.2588515281677246</v>
      </c>
      <c r="AH35" s="129">
        <f>VLOOKUP(A35,'2022_PAPI_Indicators'!A30:AG210,32,FALSE)</f>
        <v>5.8476505279541016</v>
      </c>
      <c r="AI35" s="129">
        <f>VLOOKUP(A35,'2022_PAPI_Indicators'!A30:AH210,33,FALSE)</f>
        <v>4.912203311920166</v>
      </c>
      <c r="AJ35" s="129">
        <f>VLOOKUP(A35,'2022_PAPI_Indicators'!A30:AI210,34,FALSE)</f>
        <v>5.1963419914245605</v>
      </c>
      <c r="AK35" s="129">
        <f>VLOOKUP(A35,'2022_PAPI_Indicators'!A30:AJ210,35,FALSE)</f>
        <v>5.3759541511535645</v>
      </c>
      <c r="AL35" s="129">
        <f>VLOOKUP(A35,'2022_PAPI_Indicators'!A30:AK210,36,FALSE)</f>
        <v>5.0405497550964355</v>
      </c>
      <c r="AM35" s="129">
        <f>VLOOKUP(A35,'2022_PAPI_Indicators'!A30:AL210,37,FALSE)</f>
        <v>4.9806122779846191</v>
      </c>
      <c r="AN35" s="129">
        <f>VLOOKUP(A35,'2022_PAPI_Indicators'!A30:AM210,38,FALSE)</f>
        <v>5.4958148002624512</v>
      </c>
      <c r="AO35" s="129">
        <f>VLOOKUP(A35,'2022_PAPI_Indicators'!A30:AN210,39,FALSE)</f>
        <v>5.8627214431762695</v>
      </c>
      <c r="AP35" s="129">
        <f>VLOOKUP(A35,'2022_PAPI_Indicators'!A30:AO210,40,FALSE)</f>
        <v>5.9622197151184082</v>
      </c>
      <c r="AQ35" s="122">
        <f>VLOOKUP(A35,'2022_PAPI_Indicators'!A30:AP210,41,FALSE)</f>
        <v>4.6563315391540527</v>
      </c>
      <c r="AR35" s="129">
        <f>VLOOKUP(A35,'2022_PAPI_Indicators'!A30:AQ210,42,FALSE)</f>
        <v>5.0327177047729492</v>
      </c>
      <c r="AS35" s="129">
        <f>VLOOKUP(A35,'2022_PAPI_Indicators'!A30:AR210,43,FALSE)</f>
        <v>4.8388986587524414</v>
      </c>
      <c r="AT35" s="129">
        <f>VLOOKUP(A35,'2022_PAPI_Indicators'!A30:AS210,44,FALSE)</f>
        <v>4.8707852363586426</v>
      </c>
      <c r="AU35" s="129">
        <f>VLOOKUP(A35,'2022_PAPI_Indicators'!A30:AT210,45,FALSE)</f>
        <v>4.9341349601745605</v>
      </c>
      <c r="AV35" s="129">
        <f>VLOOKUP(A35,'2022_PAPI_Indicators'!A30:AU210,46,FALSE)</f>
        <v>5.1443405151367187</v>
      </c>
      <c r="AW35" s="129">
        <f>VLOOKUP(A35,'2022_PAPI_Indicators'!A30:AV210,47,FALSE)</f>
        <v>4.5563497543334961</v>
      </c>
      <c r="AX35" s="129">
        <f>VLOOKUP(A35,'2022_PAPI_Indicators'!A30:AW210,48,FALSE)</f>
        <v>6.2098550796508789</v>
      </c>
      <c r="AY35" s="129">
        <f>VLOOKUP(A35,'2022_PAPI_Indicators'!A30:AX210,49,FALSE)</f>
        <v>4.9619207382202148</v>
      </c>
      <c r="AZ35" s="129">
        <f>VLOOKUP(A35,'2022_PAPI_Indicators'!A30:AY210,50,FALSE)</f>
        <v>5.183502197265625</v>
      </c>
      <c r="BA35" s="129">
        <f>VLOOKUP(A35,'2022_PAPI_Indicators'!A30:AZ210,51,FALSE)</f>
        <v>4.866114616394043</v>
      </c>
      <c r="BB35" s="129">
        <f>VLOOKUP(A35,'2022_PAPI_Indicators'!A30:BA210,52,FALSE)</f>
        <v>4.7437758445739746</v>
      </c>
      <c r="BC35" s="129">
        <f>VLOOKUP(A35,'2022_PAPI_Indicators'!A30:BB210,53,FALSE)</f>
        <v>4.4102158546447754</v>
      </c>
      <c r="BD35" s="129">
        <f>VLOOKUP(A35,'2022_PAPI_Indicators'!A30:BC210,54,FALSE)</f>
        <v>4.7946405410766602</v>
      </c>
      <c r="BE35" s="129">
        <f>VLOOKUP(A35,'2022_PAPI_Indicators'!A30:BD210,55,FALSE)</f>
        <v>4.838111400604248</v>
      </c>
      <c r="BF35" s="129">
        <f>VLOOKUP(A35,'2022_PAPI_Indicators'!A30:BE210,56,FALSE)</f>
        <v>5.131014347076416</v>
      </c>
      <c r="BG35" s="129">
        <f>VLOOKUP(A35,'2022_PAPI_Indicators'!A30:BF210,57,FALSE)</f>
        <v>4.6019926071166992</v>
      </c>
      <c r="BH35" s="129">
        <f>VLOOKUP(A35,'2022_PAPI_Indicators'!A30:BG210,58,FALSE)</f>
        <v>4.5968947410583496</v>
      </c>
      <c r="BI35" s="129">
        <f>VLOOKUP(A35,'2022_PAPI_Indicators'!A30:BH210,59,FALSE)</f>
        <v>4.7571344375610352</v>
      </c>
      <c r="BJ35" s="129">
        <f>VLOOKUP(A35,'2022_PAPI_Indicators'!A30:BI210,60,FALSE)</f>
        <v>4.7551465034484863</v>
      </c>
      <c r="BK35" s="129">
        <f>VLOOKUP(A35,'2022_PAPI_Indicators'!A30:BJ210,61,FALSE)</f>
        <v>5.1033744812011719</v>
      </c>
      <c r="BL35" s="129">
        <f>VLOOKUP(A35,'2022_PAPI_Indicators'!A30:BK210,62,FALSE)</f>
        <v>5.088402271270752</v>
      </c>
      <c r="BM35" s="129">
        <f>VLOOKUP(A35,'2022_PAPI_Indicators'!A30:BL210,63,FALSE)</f>
        <v>5.743767261505127</v>
      </c>
      <c r="BN35" s="129">
        <f>VLOOKUP(A35,'2022_PAPI_Indicators'!A30:BM210,64,FALSE)</f>
        <v>5.1472244262695313</v>
      </c>
    </row>
    <row r="36" spans="1:66" s="80" customFormat="1" x14ac:dyDescent="0.2">
      <c r="A36" s="77" t="s">
        <v>135</v>
      </c>
      <c r="B36" s="77" t="s">
        <v>419</v>
      </c>
      <c r="C36" s="92" t="s">
        <v>448</v>
      </c>
      <c r="D36" s="131">
        <f>VLOOKUP(A36,'2022_PAPI_Indicators'!A31:B211,2,)</f>
        <v>0.8727957010269165</v>
      </c>
      <c r="E36" s="131">
        <f>VLOOKUP(A36,'2022_PAPI_Indicators'!A31:C211,3,FALSE)</f>
        <v>0.92699921131134033</v>
      </c>
      <c r="F36" s="131">
        <f>VLOOKUP(A36,'2022_PAPI_Indicators'!A31:D211,4,FALSE)</f>
        <v>0.73031419515609741</v>
      </c>
      <c r="G36" s="131">
        <f>VLOOKUP(A36,'2022_PAPI_Indicators'!A31:E211,5,FALSE)</f>
        <v>0.93221569061279297</v>
      </c>
      <c r="H36" s="131">
        <f>VLOOKUP(A36,'2022_PAPI_Indicators'!A31:F211,6,FALSE)</f>
        <v>0.8180692195892334</v>
      </c>
      <c r="I36" s="131">
        <f>VLOOKUP(A36,'2022_PAPI_Indicators'!A31:G211,7,FALSE)</f>
        <v>0.80895936489105225</v>
      </c>
      <c r="J36" s="131">
        <f>VLOOKUP(A36,'2022_PAPI_Indicators'!A31:H211,8,FALSE)</f>
        <v>0.78549027442932129</v>
      </c>
      <c r="K36" s="131">
        <f>VLOOKUP(A36,'2022_PAPI_Indicators'!A31:I211,9,FALSE)</f>
        <v>0.88567578792572021</v>
      </c>
      <c r="L36" s="131">
        <f>VLOOKUP(A36,'2022_PAPI_Indicators'!A31:J211,10,FALSE)</f>
        <v>0.77180469036102295</v>
      </c>
      <c r="M36" s="131">
        <f>VLOOKUP(A36,'2022_PAPI_Indicators'!A31:K211,11,FALSE)</f>
        <v>0.79502147436141968</v>
      </c>
      <c r="N36" s="131">
        <f>VLOOKUP(A36,'2022_PAPI_Indicators'!A31:L211,12,FALSE)</f>
        <v>0.80157667398452759</v>
      </c>
      <c r="O36" s="131">
        <f>VLOOKUP(A36,'2022_PAPI_Indicators'!A31:M211,13,FALSE)</f>
        <v>0.89948022365570068</v>
      </c>
      <c r="P36" s="131">
        <f>VLOOKUP(A36,'2022_PAPI_Indicators'!A31:N211,14,FALSE)</f>
        <v>0.83443063497543335</v>
      </c>
      <c r="Q36" s="131">
        <f>VLOOKUP(A36,'2022_PAPI_Indicators'!A31:O211,15,FALSE)</f>
        <v>0.94561749696731567</v>
      </c>
      <c r="R36" s="132">
        <f>VLOOKUP(A36,'2022_PAPI_Indicators'!A31:P211,16,FALSE)</f>
        <v>0</v>
      </c>
      <c r="S36" s="131">
        <f>VLOOKUP(A36,'2022_PAPI_Indicators'!A31:R211,17,FALSE)</f>
        <v>0.8064340353012085</v>
      </c>
      <c r="T36" s="131">
        <f>VLOOKUP(A36,'2022_PAPI_Indicators'!A31:S211,18,FALSE)</f>
        <v>0.85454607009887695</v>
      </c>
      <c r="U36" s="132">
        <f>VLOOKUP(A36,'2022_PAPI_Indicators'!A31:T211,19,FALSE)</f>
        <v>0</v>
      </c>
      <c r="V36" s="131">
        <f>VLOOKUP(A36,'2022_PAPI_Indicators'!A31:U211,20,FALSE)</f>
        <v>0.75779163837432861</v>
      </c>
      <c r="W36" s="131">
        <f>VLOOKUP(A36,'2022_PAPI_Indicators'!A31:V211,21,FALSE)</f>
        <v>0.7420271635055542</v>
      </c>
      <c r="X36" s="131">
        <f>VLOOKUP(A36,'2022_PAPI_Indicators'!A31:W211,22,FALSE)</f>
        <v>0.89758491516113281</v>
      </c>
      <c r="Y36" s="131">
        <f>VLOOKUP(A36,'2022_PAPI_Indicators'!A31:X211,23,FALSE)</f>
        <v>0.76763838529586792</v>
      </c>
      <c r="Z36" s="131">
        <f>VLOOKUP(A36,'2022_PAPI_Indicators'!A31:Y211,24,FALSE)</f>
        <v>0.7928917407989502</v>
      </c>
      <c r="AA36" s="131">
        <f>VLOOKUP(A36,'2022_PAPI_Indicators'!A31:Z211,25,FALSE)</f>
        <v>0.7740136981010437</v>
      </c>
      <c r="AB36" s="131">
        <f>VLOOKUP(A36,'2022_PAPI_Indicators'!A31:AA211,26,FALSE)</f>
        <v>0.77235257625579834</v>
      </c>
      <c r="AC36" s="131">
        <f>VLOOKUP(A36,'2022_PAPI_Indicators'!A31:AB211,27,FALSE)</f>
        <v>0.8433995246887207</v>
      </c>
      <c r="AD36" s="131">
        <f>VLOOKUP(A36,'2022_PAPI_Indicators'!A31:AC211,28,FALSE)</f>
        <v>0.75194424390792847</v>
      </c>
      <c r="AE36" s="131">
        <f>VLOOKUP(A36,'2022_PAPI_Indicators'!A31:AD211,29,FALSE)</f>
        <v>0.81647878885269165</v>
      </c>
      <c r="AF36" s="131">
        <f>VLOOKUP(A36,'2022_PAPI_Indicators'!A31:AE211,30,FALSE)</f>
        <v>0.83684384822845459</v>
      </c>
      <c r="AG36" s="131">
        <f>VLOOKUP(A36,'2022_PAPI_Indicators'!A31:AF211,31,FALSE)</f>
        <v>0.80951720476150513</v>
      </c>
      <c r="AH36" s="131">
        <f>VLOOKUP(A36,'2022_PAPI_Indicators'!A31:AG211,32,FALSE)</f>
        <v>0.97045397758483887</v>
      </c>
      <c r="AI36" s="131">
        <f>VLOOKUP(A36,'2022_PAPI_Indicators'!A31:AH211,33,FALSE)</f>
        <v>0.74681395292282104</v>
      </c>
      <c r="AJ36" s="131">
        <f>VLOOKUP(A36,'2022_PAPI_Indicators'!A31:AI211,34,FALSE)</f>
        <v>0.73497998714447021</v>
      </c>
      <c r="AK36" s="131">
        <f>VLOOKUP(A36,'2022_PAPI_Indicators'!A31:AJ211,35,FALSE)</f>
        <v>0.92795580625534058</v>
      </c>
      <c r="AL36" s="131">
        <f>VLOOKUP(A36,'2022_PAPI_Indicators'!A31:AK211,36,FALSE)</f>
        <v>0.74205607175827026</v>
      </c>
      <c r="AM36" s="131">
        <f>VLOOKUP(A36,'2022_PAPI_Indicators'!A31:AL211,37,FALSE)</f>
        <v>0.75996941328048706</v>
      </c>
      <c r="AN36" s="131">
        <f>VLOOKUP(A36,'2022_PAPI_Indicators'!A31:AM211,38,FALSE)</f>
        <v>0.92139661312103271</v>
      </c>
      <c r="AO36" s="131">
        <f>VLOOKUP(A36,'2022_PAPI_Indicators'!A31:AN211,39,FALSE)</f>
        <v>0.93892568349838257</v>
      </c>
      <c r="AP36" s="131">
        <f>VLOOKUP(A36,'2022_PAPI_Indicators'!A31:AO211,40,FALSE)</f>
        <v>0.8404393196105957</v>
      </c>
      <c r="AQ36" s="159">
        <f>VLOOKUP(A36,'2022_PAPI_Indicators'!A31:AP211,41,FALSE)</f>
        <v>0.77401328086853027</v>
      </c>
      <c r="AR36" s="131">
        <f>VLOOKUP(A36,'2022_PAPI_Indicators'!A31:AQ211,42,FALSE)</f>
        <v>0.81031471490859985</v>
      </c>
      <c r="AS36" s="131">
        <f>VLOOKUP(A36,'2022_PAPI_Indicators'!A31:AR211,43,FALSE)</f>
        <v>0.73959118127822876</v>
      </c>
      <c r="AT36" s="131">
        <f>VLOOKUP(A36,'2022_PAPI_Indicators'!A31:AS211,44,FALSE)</f>
        <v>0.81485021114349365</v>
      </c>
      <c r="AU36" s="131">
        <f>VLOOKUP(A36,'2022_PAPI_Indicators'!A31:AT211,45,FALSE)</f>
        <v>0.81678825616836548</v>
      </c>
      <c r="AV36" s="131">
        <f>VLOOKUP(A36,'2022_PAPI_Indicators'!A31:AU211,46,FALSE)</f>
        <v>0.80851066112518311</v>
      </c>
      <c r="AW36" s="131">
        <f>VLOOKUP(A36,'2022_PAPI_Indicators'!A31:AV211,47,FALSE)</f>
        <v>0.74069052934646606</v>
      </c>
      <c r="AX36" s="131">
        <f>VLOOKUP(A36,'2022_PAPI_Indicators'!A31:AW211,48,FALSE)</f>
        <v>0.86316591501235962</v>
      </c>
      <c r="AY36" s="131">
        <f>VLOOKUP(A36,'2022_PAPI_Indicators'!A31:AX211,49,FALSE)</f>
        <v>0.83008652925491333</v>
      </c>
      <c r="AZ36" s="131">
        <f>VLOOKUP(A36,'2022_PAPI_Indicators'!A31:AY211,50,FALSE)</f>
        <v>0.78049427270889282</v>
      </c>
      <c r="BA36" s="131">
        <f>VLOOKUP(A36,'2022_PAPI_Indicators'!A31:AZ211,51,FALSE)</f>
        <v>0.75671881437301636</v>
      </c>
      <c r="BB36" s="131">
        <f>VLOOKUP(A36,'2022_PAPI_Indicators'!A31:BA211,52,FALSE)</f>
        <v>0.71475905179977417</v>
      </c>
      <c r="BC36" s="131">
        <f>VLOOKUP(A36,'2022_PAPI_Indicators'!A31:BB211,53,FALSE)</f>
        <v>0.71881592273712158</v>
      </c>
      <c r="BD36" s="131">
        <f>VLOOKUP(A36,'2022_PAPI_Indicators'!A31:BC211,54,FALSE)</f>
        <v>0.71139132976531982</v>
      </c>
      <c r="BE36" s="131">
        <f>VLOOKUP(A36,'2022_PAPI_Indicators'!A31:BD211,55,FALSE)</f>
        <v>0.73499596118927002</v>
      </c>
      <c r="BF36" s="131">
        <f>VLOOKUP(A36,'2022_PAPI_Indicators'!A31:BE211,56,FALSE)</f>
        <v>0.80467385053634644</v>
      </c>
      <c r="BG36" s="131">
        <f>VLOOKUP(A36,'2022_PAPI_Indicators'!A31:BF211,57,FALSE)</f>
        <v>0.73715341091156006</v>
      </c>
      <c r="BH36" s="131">
        <f>VLOOKUP(A36,'2022_PAPI_Indicators'!A31:BG211,58,FALSE)</f>
        <v>0.74938225746154785</v>
      </c>
      <c r="BI36" s="131">
        <f>VLOOKUP(A36,'2022_PAPI_Indicators'!A31:BH211,59,FALSE)</f>
        <v>0.69352293014526367</v>
      </c>
      <c r="BJ36" s="131">
        <f>VLOOKUP(A36,'2022_PAPI_Indicators'!A31:BI211,60,FALSE)</f>
        <v>0.71482580900192261</v>
      </c>
      <c r="BK36" s="131">
        <f>VLOOKUP(A36,'2022_PAPI_Indicators'!A31:BJ211,61,FALSE)</f>
        <v>0.81039136648178101</v>
      </c>
      <c r="BL36" s="131">
        <f>VLOOKUP(A36,'2022_PAPI_Indicators'!A31:BK211,62,FALSE)</f>
        <v>0.74846237897872925</v>
      </c>
      <c r="BM36" s="131">
        <f>VLOOKUP(A36,'2022_PAPI_Indicators'!A31:BL211,63,FALSE)</f>
        <v>0.87070471048355103</v>
      </c>
      <c r="BN36" s="131">
        <f>VLOOKUP(A36,'2022_PAPI_Indicators'!A31:BM211,64,FALSE)</f>
        <v>0.818206787109375</v>
      </c>
    </row>
    <row r="37" spans="1:66" x14ac:dyDescent="0.2">
      <c r="A37" s="70" t="s">
        <v>137</v>
      </c>
      <c r="B37" s="70" t="s">
        <v>138</v>
      </c>
      <c r="C37" s="89" t="s">
        <v>90</v>
      </c>
      <c r="D37" s="133">
        <f>VLOOKUP(A37,'2022_PAPI_Indicators'!A32:B212,2,)</f>
        <v>0.18685692548751831</v>
      </c>
      <c r="E37" s="133">
        <f>VLOOKUP(A37,'2022_PAPI_Indicators'!A32:C212,3,FALSE)</f>
        <v>0.21266308426856995</v>
      </c>
      <c r="F37" s="133">
        <f>VLOOKUP(A37,'2022_PAPI_Indicators'!A32:D212,4,FALSE)</f>
        <v>9.9980935454368591E-2</v>
      </c>
      <c r="G37" s="133">
        <f>VLOOKUP(A37,'2022_PAPI_Indicators'!A32:E212,5,FALSE)</f>
        <v>0.22988371551036835</v>
      </c>
      <c r="H37" s="133">
        <f>VLOOKUP(A37,'2022_PAPI_Indicators'!A32:F212,6,FALSE)</f>
        <v>0.14356426894664764</v>
      </c>
      <c r="I37" s="133">
        <f>VLOOKUP(A37,'2022_PAPI_Indicators'!A32:G212,7,FALSE)</f>
        <v>0.14699302613735199</v>
      </c>
      <c r="J37" s="133">
        <f>VLOOKUP(A37,'2022_PAPI_Indicators'!A32:H212,8,FALSE)</f>
        <v>0.11560866236686707</v>
      </c>
      <c r="K37" s="133">
        <f>VLOOKUP(A37,'2022_PAPI_Indicators'!A32:I212,9,FALSE)</f>
        <v>0.19693499803543091</v>
      </c>
      <c r="L37" s="133">
        <f>VLOOKUP(A37,'2022_PAPI_Indicators'!A32:J212,10,FALSE)</f>
        <v>0.12307889759540558</v>
      </c>
      <c r="M37" s="133">
        <f>VLOOKUP(A37,'2022_PAPI_Indicators'!A32:K212,11,FALSE)</f>
        <v>0.14568156003952026</v>
      </c>
      <c r="N37" s="133">
        <f>VLOOKUP(A37,'2022_PAPI_Indicators'!A32:L212,12,FALSE)</f>
        <v>0.12812024354934692</v>
      </c>
      <c r="O37" s="133">
        <f>VLOOKUP(A37,'2022_PAPI_Indicators'!A32:M212,13,FALSE)</f>
        <v>0.20133967697620392</v>
      </c>
      <c r="P37" s="133">
        <f>VLOOKUP(A37,'2022_PAPI_Indicators'!A32:N212,14,FALSE)</f>
        <v>0.15120083093643188</v>
      </c>
      <c r="Q37" s="133">
        <f>VLOOKUP(A37,'2022_PAPI_Indicators'!A32:O212,15,FALSE)</f>
        <v>0.23693381249904633</v>
      </c>
      <c r="R37" s="135">
        <f>VLOOKUP(A37,'2022_PAPI_Indicators'!A32:P212,16,FALSE)</f>
        <v>0</v>
      </c>
      <c r="S37" s="133">
        <f>VLOOKUP(A37,'2022_PAPI_Indicators'!A32:R212,17,FALSE)</f>
        <v>0.12399163097143173</v>
      </c>
      <c r="T37" s="133">
        <f>VLOOKUP(A37,'2022_PAPI_Indicators'!A32:S212,18,FALSE)</f>
        <v>0.17069819569587708</v>
      </c>
      <c r="U37" s="135">
        <f>VLOOKUP(A37,'2022_PAPI_Indicators'!A32:T212,19,FALSE)</f>
        <v>0</v>
      </c>
      <c r="V37" s="133">
        <f>VLOOKUP(A37,'2022_PAPI_Indicators'!A32:U212,20,FALSE)</f>
        <v>9.4303794205188751E-2</v>
      </c>
      <c r="W37" s="133">
        <f>VLOOKUP(A37,'2022_PAPI_Indicators'!A32:V212,21,FALSE)</f>
        <v>9.0767860412597656E-2</v>
      </c>
      <c r="X37" s="133">
        <f>VLOOKUP(A37,'2022_PAPI_Indicators'!A32:W212,22,FALSE)</f>
        <v>0.1958707869052887</v>
      </c>
      <c r="Y37" s="133">
        <f>VLOOKUP(A37,'2022_PAPI_Indicators'!A32:X212,23,FALSE)</f>
        <v>0.10505480319261551</v>
      </c>
      <c r="Z37" s="133">
        <f>VLOOKUP(A37,'2022_PAPI_Indicators'!A32:Y212,24,FALSE)</f>
        <v>0.11647344380617142</v>
      </c>
      <c r="AA37" s="133">
        <f>VLOOKUP(A37,'2022_PAPI_Indicators'!A32:Z212,25,FALSE)</f>
        <v>0.13055287301540375</v>
      </c>
      <c r="AB37" s="133">
        <f>VLOOKUP(A37,'2022_PAPI_Indicators'!A32:AA212,26,FALSE)</f>
        <v>0.11304021626710892</v>
      </c>
      <c r="AC37" s="133">
        <f>VLOOKUP(A37,'2022_PAPI_Indicators'!A32:AB212,27,FALSE)</f>
        <v>0.16111396253108978</v>
      </c>
      <c r="AD37" s="133">
        <f>VLOOKUP(A37,'2022_PAPI_Indicators'!A32:AC212,28,FALSE)</f>
        <v>0.12607318162918091</v>
      </c>
      <c r="AE37" s="133">
        <f>VLOOKUP(A37,'2022_PAPI_Indicators'!A32:AD212,29,FALSE)</f>
        <v>0.17161968350410461</v>
      </c>
      <c r="AF37" s="133">
        <f>VLOOKUP(A37,'2022_PAPI_Indicators'!A32:AE212,30,FALSE)</f>
        <v>0.14943611621856689</v>
      </c>
      <c r="AG37" s="133">
        <f>VLOOKUP(A37,'2022_PAPI_Indicators'!A32:AF212,31,FALSE)</f>
        <v>0.14446042478084564</v>
      </c>
      <c r="AH37" s="133">
        <f>VLOOKUP(A37,'2022_PAPI_Indicators'!A32:AG212,32,FALSE)</f>
        <v>0.24640330672264099</v>
      </c>
      <c r="AI37" s="133">
        <f>VLOOKUP(A37,'2022_PAPI_Indicators'!A32:AH212,33,FALSE)</f>
        <v>0.10541162639856339</v>
      </c>
      <c r="AJ37" s="133">
        <f>VLOOKUP(A37,'2022_PAPI_Indicators'!A32:AI212,34,FALSE)</f>
        <v>9.1046608984470367E-2</v>
      </c>
      <c r="AK37" s="133">
        <f>VLOOKUP(A37,'2022_PAPI_Indicators'!A32:AJ212,35,FALSE)</f>
        <v>0.22053803503513336</v>
      </c>
      <c r="AL37" s="133">
        <f>VLOOKUP(A37,'2022_PAPI_Indicators'!A32:AK212,36,FALSE)</f>
        <v>8.8396497070789337E-2</v>
      </c>
      <c r="AM37" s="133">
        <f>VLOOKUP(A37,'2022_PAPI_Indicators'!A32:AL212,37,FALSE)</f>
        <v>0.10845755785703659</v>
      </c>
      <c r="AN37" s="133">
        <f>VLOOKUP(A37,'2022_PAPI_Indicators'!A32:AM212,38,FALSE)</f>
        <v>0.20481172204017639</v>
      </c>
      <c r="AO37" s="133">
        <f>VLOOKUP(A37,'2022_PAPI_Indicators'!A32:AN212,39,FALSE)</f>
        <v>0.21641910076141357</v>
      </c>
      <c r="AP37" s="133">
        <f>VLOOKUP(A37,'2022_PAPI_Indicators'!A32:AO212,40,FALSE)</f>
        <v>0.15806229412555695</v>
      </c>
      <c r="AQ37" s="161">
        <f>VLOOKUP(A37,'2022_PAPI_Indicators'!A32:AP212,41,FALSE)</f>
        <v>0.11016819626092911</v>
      </c>
      <c r="AR37" s="133">
        <f>VLOOKUP(A37,'2022_PAPI_Indicators'!A32:AQ212,42,FALSE)</f>
        <v>0.15050685405731201</v>
      </c>
      <c r="AS37" s="133">
        <f>VLOOKUP(A37,'2022_PAPI_Indicators'!A32:AR212,43,FALSE)</f>
        <v>8.1703536212444305E-2</v>
      </c>
      <c r="AT37" s="133">
        <f>VLOOKUP(A37,'2022_PAPI_Indicators'!A32:AS212,44,FALSE)</f>
        <v>0.14734019339084625</v>
      </c>
      <c r="AU37" s="133">
        <f>VLOOKUP(A37,'2022_PAPI_Indicators'!A32:AT212,45,FALSE)</f>
        <v>0.15669701993465424</v>
      </c>
      <c r="AV37" s="133">
        <f>VLOOKUP(A37,'2022_PAPI_Indicators'!A32:AU212,46,FALSE)</f>
        <v>0.14214102923870087</v>
      </c>
      <c r="AW37" s="133">
        <f>VLOOKUP(A37,'2022_PAPI_Indicators'!A32:AV212,47,FALSE)</f>
        <v>0.11481352150440216</v>
      </c>
      <c r="AX37" s="133">
        <f>VLOOKUP(A37,'2022_PAPI_Indicators'!A32:AW212,48,FALSE)</f>
        <v>0.17667399346828461</v>
      </c>
      <c r="AY37" s="133">
        <f>VLOOKUP(A37,'2022_PAPI_Indicators'!A32:AX212,49,FALSE)</f>
        <v>0.15430444478988647</v>
      </c>
      <c r="AZ37" s="133">
        <f>VLOOKUP(A37,'2022_PAPI_Indicators'!A32:AY212,50,FALSE)</f>
        <v>0.13885729014873505</v>
      </c>
      <c r="BA37" s="133">
        <f>VLOOKUP(A37,'2022_PAPI_Indicators'!A32:AZ212,51,FALSE)</f>
        <v>0.10191295295953751</v>
      </c>
      <c r="BB37" s="133">
        <f>VLOOKUP(A37,'2022_PAPI_Indicators'!A32:BA212,52,FALSE)</f>
        <v>7.0865489542484283E-2</v>
      </c>
      <c r="BC37" s="133">
        <f>VLOOKUP(A37,'2022_PAPI_Indicators'!A32:BB212,53,FALSE)</f>
        <v>6.5861940383911133E-2</v>
      </c>
      <c r="BD37" s="133">
        <f>VLOOKUP(A37,'2022_PAPI_Indicators'!A32:BC212,54,FALSE)</f>
        <v>6.3934288918972015E-2</v>
      </c>
      <c r="BE37" s="133">
        <f>VLOOKUP(A37,'2022_PAPI_Indicators'!A32:BD212,55,FALSE)</f>
        <v>8.3275593817234039E-2</v>
      </c>
      <c r="BF37" s="133">
        <f>VLOOKUP(A37,'2022_PAPI_Indicators'!A32:BE212,56,FALSE)</f>
        <v>0.14501377940177917</v>
      </c>
      <c r="BG37" s="133">
        <f>VLOOKUP(A37,'2022_PAPI_Indicators'!A32:BF212,57,FALSE)</f>
        <v>8.2369230687618256E-2</v>
      </c>
      <c r="BH37" s="133">
        <f>VLOOKUP(A37,'2022_PAPI_Indicators'!A32:BG212,58,FALSE)</f>
        <v>9.1090105473995209E-2</v>
      </c>
      <c r="BI37" s="133">
        <f>VLOOKUP(A37,'2022_PAPI_Indicators'!A32:BH212,59,FALSE)</f>
        <v>7.00235515832901E-2</v>
      </c>
      <c r="BJ37" s="133">
        <f>VLOOKUP(A37,'2022_PAPI_Indicators'!A32:BI212,60,FALSE)</f>
        <v>8.2003623247146606E-2</v>
      </c>
      <c r="BK37" s="133">
        <f>VLOOKUP(A37,'2022_PAPI_Indicators'!A32:BJ212,61,FALSE)</f>
        <v>0.12540288269519806</v>
      </c>
      <c r="BL37" s="133">
        <f>VLOOKUP(A37,'2022_PAPI_Indicators'!A32:BK212,62,FALSE)</f>
        <v>8.8900759816169739E-2</v>
      </c>
      <c r="BM37" s="133">
        <f>VLOOKUP(A37,'2022_PAPI_Indicators'!A32:BL212,63,FALSE)</f>
        <v>0.17045824229717255</v>
      </c>
      <c r="BN37" s="133">
        <f>VLOOKUP(A37,'2022_PAPI_Indicators'!A32:BM212,64,FALSE)</f>
        <v>0.151466965675354</v>
      </c>
    </row>
    <row r="38" spans="1:66" x14ac:dyDescent="0.2">
      <c r="A38" s="70" t="s">
        <v>139</v>
      </c>
      <c r="B38" s="70" t="s">
        <v>140</v>
      </c>
      <c r="C38" s="89" t="s">
        <v>90</v>
      </c>
      <c r="D38" s="133">
        <f>VLOOKUP(A38,'2022_PAPI_Indicators'!A33:B213,2,)</f>
        <v>0.17232534289360046</v>
      </c>
      <c r="E38" s="133">
        <f>VLOOKUP(A38,'2022_PAPI_Indicators'!A33:C213,3,FALSE)</f>
        <v>0.18845091760158539</v>
      </c>
      <c r="F38" s="133">
        <f>VLOOKUP(A38,'2022_PAPI_Indicators'!A33:D213,4,FALSE)</f>
        <v>7.4330359697341919E-2</v>
      </c>
      <c r="G38" s="133">
        <f>VLOOKUP(A38,'2022_PAPI_Indicators'!A33:E213,5,FALSE)</f>
        <v>0.19396999478340149</v>
      </c>
      <c r="H38" s="133">
        <f>VLOOKUP(A38,'2022_PAPI_Indicators'!A33:F213,6,FALSE)</f>
        <v>0.12101202458143234</v>
      </c>
      <c r="I38" s="133">
        <f>VLOOKUP(A38,'2022_PAPI_Indicators'!A33:G213,7,FALSE)</f>
        <v>0.13334856927394867</v>
      </c>
      <c r="J38" s="133">
        <f>VLOOKUP(A38,'2022_PAPI_Indicators'!A33:H213,8,FALSE)</f>
        <v>0.10739484429359436</v>
      </c>
      <c r="K38" s="133">
        <f>VLOOKUP(A38,'2022_PAPI_Indicators'!A33:I213,9,FALSE)</f>
        <v>0.163156658411026</v>
      </c>
      <c r="L38" s="133">
        <f>VLOOKUP(A38,'2022_PAPI_Indicators'!A33:J213,10,FALSE)</f>
        <v>0.11353363841772079</v>
      </c>
      <c r="M38" s="133">
        <f>VLOOKUP(A38,'2022_PAPI_Indicators'!A33:K213,11,FALSE)</f>
        <v>9.2909529805183411E-2</v>
      </c>
      <c r="N38" s="133">
        <f>VLOOKUP(A38,'2022_PAPI_Indicators'!A33:L213,12,FALSE)</f>
        <v>0.11089572310447693</v>
      </c>
      <c r="O38" s="133">
        <f>VLOOKUP(A38,'2022_PAPI_Indicators'!A33:M213,13,FALSE)</f>
        <v>0.18621024489402771</v>
      </c>
      <c r="P38" s="133">
        <f>VLOOKUP(A38,'2022_PAPI_Indicators'!A33:N213,14,FALSE)</f>
        <v>0.14173033833503723</v>
      </c>
      <c r="Q38" s="133">
        <f>VLOOKUP(A38,'2022_PAPI_Indicators'!A33:O213,15,FALSE)</f>
        <v>0.20941758155822754</v>
      </c>
      <c r="R38" s="135">
        <f>VLOOKUP(A38,'2022_PAPI_Indicators'!A33:P213,16,FALSE)</f>
        <v>0</v>
      </c>
      <c r="S38" s="133">
        <f>VLOOKUP(A38,'2022_PAPI_Indicators'!A33:R213,17,FALSE)</f>
        <v>0.1143234595656395</v>
      </c>
      <c r="T38" s="133">
        <f>VLOOKUP(A38,'2022_PAPI_Indicators'!A33:S213,18,FALSE)</f>
        <v>0.14243024587631226</v>
      </c>
      <c r="U38" s="135">
        <f>VLOOKUP(A38,'2022_PAPI_Indicators'!A33:T213,19,FALSE)</f>
        <v>0</v>
      </c>
      <c r="V38" s="133">
        <f>VLOOKUP(A38,'2022_PAPI_Indicators'!A33:U213,20,FALSE)</f>
        <v>8.5234425961971283E-2</v>
      </c>
      <c r="W38" s="133">
        <f>VLOOKUP(A38,'2022_PAPI_Indicators'!A33:V213,21,FALSE)</f>
        <v>6.906534731388092E-2</v>
      </c>
      <c r="X38" s="133">
        <f>VLOOKUP(A38,'2022_PAPI_Indicators'!A33:W213,22,FALSE)</f>
        <v>0.17129181325435638</v>
      </c>
      <c r="Y38" s="133">
        <f>VLOOKUP(A38,'2022_PAPI_Indicators'!A33:X213,23,FALSE)</f>
        <v>8.8753655552864075E-2</v>
      </c>
      <c r="Z38" s="133">
        <f>VLOOKUP(A38,'2022_PAPI_Indicators'!A33:Y213,24,FALSE)</f>
        <v>0.10815390944480896</v>
      </c>
      <c r="AA38" s="133">
        <f>VLOOKUP(A38,'2022_PAPI_Indicators'!A33:Z213,25,FALSE)</f>
        <v>9.2045657336711884E-2</v>
      </c>
      <c r="AB38" s="133">
        <f>VLOOKUP(A38,'2022_PAPI_Indicators'!A33:AA213,26,FALSE)</f>
        <v>7.6710499823093414E-2</v>
      </c>
      <c r="AC38" s="133">
        <f>VLOOKUP(A38,'2022_PAPI_Indicators'!A33:AB213,27,FALSE)</f>
        <v>0.14892372488975525</v>
      </c>
      <c r="AD38" s="133">
        <f>VLOOKUP(A38,'2022_PAPI_Indicators'!A33:AC213,28,FALSE)</f>
        <v>0.10434368252754211</v>
      </c>
      <c r="AE38" s="133">
        <f>VLOOKUP(A38,'2022_PAPI_Indicators'!A33:AD213,29,FALSE)</f>
        <v>0.11791789531707764</v>
      </c>
      <c r="AF38" s="133">
        <f>VLOOKUP(A38,'2022_PAPI_Indicators'!A33:AE213,30,FALSE)</f>
        <v>0.1178336888551712</v>
      </c>
      <c r="AG38" s="133">
        <f>VLOOKUP(A38,'2022_PAPI_Indicators'!A33:AF213,31,FALSE)</f>
        <v>0.11065347492694855</v>
      </c>
      <c r="AH38" s="133">
        <f>VLOOKUP(A38,'2022_PAPI_Indicators'!A33:AG213,32,FALSE)</f>
        <v>0.22787855565547943</v>
      </c>
      <c r="AI38" s="133">
        <f>VLOOKUP(A38,'2022_PAPI_Indicators'!A33:AH213,33,FALSE)</f>
        <v>7.9419448971748352E-2</v>
      </c>
      <c r="AJ38" s="133">
        <f>VLOOKUP(A38,'2022_PAPI_Indicators'!A33:AI213,34,FALSE)</f>
        <v>6.9526396691799164E-2</v>
      </c>
      <c r="AK38" s="133">
        <f>VLOOKUP(A38,'2022_PAPI_Indicators'!A33:AJ213,35,FALSE)</f>
        <v>0.1842847615480423</v>
      </c>
      <c r="AL38" s="133">
        <f>VLOOKUP(A38,'2022_PAPI_Indicators'!A33:AK213,36,FALSE)</f>
        <v>8.8396497070789337E-2</v>
      </c>
      <c r="AM38" s="133">
        <f>VLOOKUP(A38,'2022_PAPI_Indicators'!A33:AL213,37,FALSE)</f>
        <v>0.10141117870807648</v>
      </c>
      <c r="AN38" s="133">
        <f>VLOOKUP(A38,'2022_PAPI_Indicators'!A33:AM213,38,FALSE)</f>
        <v>0.17651805281639099</v>
      </c>
      <c r="AO38" s="133">
        <f>VLOOKUP(A38,'2022_PAPI_Indicators'!A33:AN213,39,FALSE)</f>
        <v>0.19782279431819916</v>
      </c>
      <c r="AP38" s="133">
        <f>VLOOKUP(A38,'2022_PAPI_Indicators'!A33:AO213,40,FALSE)</f>
        <v>0.1370026022195816</v>
      </c>
      <c r="AQ38" s="161">
        <f>VLOOKUP(A38,'2022_PAPI_Indicators'!A33:AP213,41,FALSE)</f>
        <v>8.542303740978241E-2</v>
      </c>
      <c r="AR38" s="133">
        <f>VLOOKUP(A38,'2022_PAPI_Indicators'!A33:AQ213,42,FALSE)</f>
        <v>0.12069264054298401</v>
      </c>
      <c r="AS38" s="133">
        <f>VLOOKUP(A38,'2022_PAPI_Indicators'!A33:AR213,43,FALSE)</f>
        <v>6.2108270823955536E-2</v>
      </c>
      <c r="AT38" s="133">
        <f>VLOOKUP(A38,'2022_PAPI_Indicators'!A33:AS213,44,FALSE)</f>
        <v>0.1308380514383316</v>
      </c>
      <c r="AU38" s="133">
        <f>VLOOKUP(A38,'2022_PAPI_Indicators'!A33:AT213,45,FALSE)</f>
        <v>0.11142133176326752</v>
      </c>
      <c r="AV38" s="133">
        <f>VLOOKUP(A38,'2022_PAPI_Indicators'!A33:AU213,46,FALSE)</f>
        <v>0.1177099421620369</v>
      </c>
      <c r="AW38" s="133">
        <f>VLOOKUP(A38,'2022_PAPI_Indicators'!A33:AV213,47,FALSE)</f>
        <v>0.1002575159072876</v>
      </c>
      <c r="AX38" s="133">
        <f>VLOOKUP(A38,'2022_PAPI_Indicators'!A33:AW213,48,FALSE)</f>
        <v>0.16907837986946106</v>
      </c>
      <c r="AY38" s="133">
        <f>VLOOKUP(A38,'2022_PAPI_Indicators'!A33:AX213,49,FALSE)</f>
        <v>0.12747775018215179</v>
      </c>
      <c r="AZ38" s="133">
        <f>VLOOKUP(A38,'2022_PAPI_Indicators'!A33:AY213,50,FALSE)</f>
        <v>9.584382176399231E-2</v>
      </c>
      <c r="BA38" s="133">
        <f>VLOOKUP(A38,'2022_PAPI_Indicators'!A33:AZ213,51,FALSE)</f>
        <v>9.2130899429321289E-2</v>
      </c>
      <c r="BB38" s="133">
        <f>VLOOKUP(A38,'2022_PAPI_Indicators'!A33:BA213,52,FALSE)</f>
        <v>4.9382690340280533E-2</v>
      </c>
      <c r="BC38" s="133">
        <f>VLOOKUP(A38,'2022_PAPI_Indicators'!A33:BB213,53,FALSE)</f>
        <v>4.4357191771268845E-2</v>
      </c>
      <c r="BD38" s="133">
        <f>VLOOKUP(A38,'2022_PAPI_Indicators'!A33:BC213,54,FALSE)</f>
        <v>4.7555048018693924E-2</v>
      </c>
      <c r="BE38" s="133">
        <f>VLOOKUP(A38,'2022_PAPI_Indicators'!A33:BD213,55,FALSE)</f>
        <v>6.7549504339694977E-2</v>
      </c>
      <c r="BF38" s="133">
        <f>VLOOKUP(A38,'2022_PAPI_Indicators'!A33:BE213,56,FALSE)</f>
        <v>0.12331528216600418</v>
      </c>
      <c r="BG38" s="133">
        <f>VLOOKUP(A38,'2022_PAPI_Indicators'!A33:BF213,57,FALSE)</f>
        <v>6.6744230687618256E-2</v>
      </c>
      <c r="BH38" s="133">
        <f>VLOOKUP(A38,'2022_PAPI_Indicators'!A33:BG213,58,FALSE)</f>
        <v>7.6238103210926056E-2</v>
      </c>
      <c r="BI38" s="133">
        <f>VLOOKUP(A38,'2022_PAPI_Indicators'!A33:BH213,59,FALSE)</f>
        <v>4.2194902896881104E-2</v>
      </c>
      <c r="BJ38" s="133">
        <f>VLOOKUP(A38,'2022_PAPI_Indicators'!A33:BI213,60,FALSE)</f>
        <v>6.8795539438724518E-2</v>
      </c>
      <c r="BK38" s="133">
        <f>VLOOKUP(A38,'2022_PAPI_Indicators'!A33:BJ213,61,FALSE)</f>
        <v>0.11816827207803726</v>
      </c>
      <c r="BL38" s="133">
        <f>VLOOKUP(A38,'2022_PAPI_Indicators'!A33:BK213,62,FALSE)</f>
        <v>6.6269628703594208E-2</v>
      </c>
      <c r="BM38" s="133">
        <f>VLOOKUP(A38,'2022_PAPI_Indicators'!A33:BL213,63,FALSE)</f>
        <v>0.14816999435424805</v>
      </c>
      <c r="BN38" s="133">
        <f>VLOOKUP(A38,'2022_PAPI_Indicators'!A33:BM213,64,FALSE)</f>
        <v>0.13757471740245819</v>
      </c>
    </row>
    <row r="39" spans="1:66" x14ac:dyDescent="0.2">
      <c r="A39" s="70" t="s">
        <v>141</v>
      </c>
      <c r="B39" s="70" t="s">
        <v>142</v>
      </c>
      <c r="C39" s="89" t="s">
        <v>90</v>
      </c>
      <c r="D39" s="133">
        <f>VLOOKUP(A39,'2022_PAPI_Indicators'!A34:B214,2,)</f>
        <v>0.16953153908252716</v>
      </c>
      <c r="E39" s="133">
        <f>VLOOKUP(A39,'2022_PAPI_Indicators'!A34:C214,3,FALSE)</f>
        <v>0.21108914911746979</v>
      </c>
      <c r="F39" s="133">
        <f>VLOOKUP(A39,'2022_PAPI_Indicators'!A34:D214,4,FALSE)</f>
        <v>7.0523209869861603E-2</v>
      </c>
      <c r="G39" s="133">
        <f>VLOOKUP(A39,'2022_PAPI_Indicators'!A34:E214,5,FALSE)</f>
        <v>0.22270096838474274</v>
      </c>
      <c r="H39" s="133">
        <f>VLOOKUP(A39,'2022_PAPI_Indicators'!A34:F214,6,FALSE)</f>
        <v>0.12211217731237411</v>
      </c>
      <c r="I39" s="133">
        <f>VLOOKUP(A39,'2022_PAPI_Indicators'!A34:G214,7,FALSE)</f>
        <v>0.14017079770565033</v>
      </c>
      <c r="J39" s="133">
        <f>VLOOKUP(A39,'2022_PAPI_Indicators'!A34:H214,8,FALSE)</f>
        <v>9.8378390073776245E-2</v>
      </c>
      <c r="K39" s="133">
        <f>VLOOKUP(A39,'2022_PAPI_Indicators'!A34:I214,9,FALSE)</f>
        <v>0.18601471185684204</v>
      </c>
      <c r="L39" s="133">
        <f>VLOOKUP(A39,'2022_PAPI_Indicators'!A34:J214,10,FALSE)</f>
        <v>0.11353363841772079</v>
      </c>
      <c r="M39" s="133">
        <f>VLOOKUP(A39,'2022_PAPI_Indicators'!A34:K214,11,FALSE)</f>
        <v>0.13741935789585114</v>
      </c>
      <c r="N39" s="133">
        <f>VLOOKUP(A39,'2022_PAPI_Indicators'!A34:L214,12,FALSE)</f>
        <v>0.11902418732643127</v>
      </c>
      <c r="O39" s="133">
        <f>VLOOKUP(A39,'2022_PAPI_Indicators'!A34:M214,13,FALSE)</f>
        <v>0.19521665573120117</v>
      </c>
      <c r="P39" s="133">
        <f>VLOOKUP(A39,'2022_PAPI_Indicators'!A34:N214,14,FALSE)</f>
        <v>0.1439410001039505</v>
      </c>
      <c r="Q39" s="133">
        <f>VLOOKUP(A39,'2022_PAPI_Indicators'!A34:O214,15,FALSE)</f>
        <v>0.22234471142292023</v>
      </c>
      <c r="R39" s="135">
        <f>VLOOKUP(A39,'2022_PAPI_Indicators'!A34:P214,16,FALSE)</f>
        <v>0</v>
      </c>
      <c r="S39" s="133">
        <f>VLOOKUP(A39,'2022_PAPI_Indicators'!A34:R214,17,FALSE)</f>
        <v>0.12275451421737671</v>
      </c>
      <c r="T39" s="133">
        <f>VLOOKUP(A39,'2022_PAPI_Indicators'!A34:S214,18,FALSE)</f>
        <v>0.15656422078609467</v>
      </c>
      <c r="U39" s="135">
        <f>VLOOKUP(A39,'2022_PAPI_Indicators'!A34:T214,19,FALSE)</f>
        <v>0</v>
      </c>
      <c r="V39" s="133">
        <f>VLOOKUP(A39,'2022_PAPI_Indicators'!A34:U214,20,FALSE)</f>
        <v>9.4303794205188751E-2</v>
      </c>
      <c r="W39" s="133">
        <f>VLOOKUP(A39,'2022_PAPI_Indicators'!A34:V214,21,FALSE)</f>
        <v>7.6299518346786499E-2</v>
      </c>
      <c r="X39" s="133">
        <f>VLOOKUP(A39,'2022_PAPI_Indicators'!A34:W214,22,FALSE)</f>
        <v>0.17948479950428009</v>
      </c>
      <c r="Y39" s="133">
        <f>VLOOKUP(A39,'2022_PAPI_Indicators'!A34:X214,23,FALSE)</f>
        <v>8.9656300842761993E-2</v>
      </c>
      <c r="Z39" s="133">
        <f>VLOOKUP(A39,'2022_PAPI_Indicators'!A34:Y214,24,FALSE)</f>
        <v>0.10969735682010651</v>
      </c>
      <c r="AA39" s="133">
        <f>VLOOKUP(A39,'2022_PAPI_Indicators'!A34:Z214,25,FALSE)</f>
        <v>0.10544950515031815</v>
      </c>
      <c r="AB39" s="133">
        <f>VLOOKUP(A39,'2022_PAPI_Indicators'!A34:AA214,26,FALSE)</f>
        <v>0.10468115657567978</v>
      </c>
      <c r="AC39" s="133">
        <f>VLOOKUP(A39,'2022_PAPI_Indicators'!A34:AB214,27,FALSE)</f>
        <v>0.15188992023468018</v>
      </c>
      <c r="AD39" s="133">
        <f>VLOOKUP(A39,'2022_PAPI_Indicators'!A34:AC214,28,FALSE)</f>
        <v>0.10501546412706375</v>
      </c>
      <c r="AE39" s="133">
        <f>VLOOKUP(A39,'2022_PAPI_Indicators'!A34:AD214,29,FALSE)</f>
        <v>0.12671610713005066</v>
      </c>
      <c r="AF39" s="133">
        <f>VLOOKUP(A39,'2022_PAPI_Indicators'!A34:AE214,30,FALSE)</f>
        <v>0.14821097254753113</v>
      </c>
      <c r="AG39" s="133">
        <f>VLOOKUP(A39,'2022_PAPI_Indicators'!A34:AF214,31,FALSE)</f>
        <v>0.12627847492694855</v>
      </c>
      <c r="AH39" s="133">
        <f>VLOOKUP(A39,'2022_PAPI_Indicators'!A34:AG214,32,FALSE)</f>
        <v>0.22032430768013</v>
      </c>
      <c r="AI39" s="133">
        <f>VLOOKUP(A39,'2022_PAPI_Indicators'!A34:AH214,33,FALSE)</f>
        <v>8.5990287363529205E-2</v>
      </c>
      <c r="AJ39" s="133">
        <f>VLOOKUP(A39,'2022_PAPI_Indicators'!A34:AI214,34,FALSE)</f>
        <v>6.9526396691799164E-2</v>
      </c>
      <c r="AK39" s="133">
        <f>VLOOKUP(A39,'2022_PAPI_Indicators'!A34:AJ214,35,FALSE)</f>
        <v>0.20392057299613953</v>
      </c>
      <c r="AL39" s="133">
        <f>VLOOKUP(A39,'2022_PAPI_Indicators'!A34:AK214,36,FALSE)</f>
        <v>8.8396497070789337E-2</v>
      </c>
      <c r="AM39" s="133">
        <f>VLOOKUP(A39,'2022_PAPI_Indicators'!A34:AL214,37,FALSE)</f>
        <v>9.9878944456577301E-2</v>
      </c>
      <c r="AN39" s="133">
        <f>VLOOKUP(A39,'2022_PAPI_Indicators'!A34:AM214,38,FALSE)</f>
        <v>0.19833682477474213</v>
      </c>
      <c r="AO39" s="133">
        <f>VLOOKUP(A39,'2022_PAPI_Indicators'!A34:AN214,39,FALSE)</f>
        <v>0.2102203369140625</v>
      </c>
      <c r="AP39" s="133">
        <f>VLOOKUP(A39,'2022_PAPI_Indicators'!A34:AO214,40,FALSE)</f>
        <v>0.14243729412555695</v>
      </c>
      <c r="AQ39" s="161">
        <f>VLOOKUP(A39,'2022_PAPI_Indicators'!A34:AP214,41,FALSE)</f>
        <v>9.7795620560646057E-2</v>
      </c>
      <c r="AR39" s="133">
        <f>VLOOKUP(A39,'2022_PAPI_Indicators'!A34:AQ214,42,FALSE)</f>
        <v>0.115033820271492</v>
      </c>
      <c r="AS39" s="133">
        <f>VLOOKUP(A39,'2022_PAPI_Indicators'!A34:AR214,43,FALSE)</f>
        <v>8.1703536212444305E-2</v>
      </c>
      <c r="AT39" s="133">
        <f>VLOOKUP(A39,'2022_PAPI_Indicators'!A34:AS214,44,FALSE)</f>
        <v>0.14172990620136261</v>
      </c>
      <c r="AU39" s="133">
        <f>VLOOKUP(A39,'2022_PAPI_Indicators'!A34:AT214,45,FALSE)</f>
        <v>0.14987333118915558</v>
      </c>
      <c r="AV39" s="133">
        <f>VLOOKUP(A39,'2022_PAPI_Indicators'!A34:AU214,46,FALSE)</f>
        <v>0.1331082284450531</v>
      </c>
      <c r="AW39" s="133">
        <f>VLOOKUP(A39,'2022_PAPI_Indicators'!A34:AV214,47,FALSE)</f>
        <v>0.1002575159072876</v>
      </c>
      <c r="AX39" s="133">
        <f>VLOOKUP(A39,'2022_PAPI_Indicators'!A34:AW214,48,FALSE)</f>
        <v>0.17031311988830566</v>
      </c>
      <c r="AY39" s="133">
        <f>VLOOKUP(A39,'2022_PAPI_Indicators'!A34:AX214,49,FALSE)</f>
        <v>0.13657373189926147</v>
      </c>
      <c r="AZ39" s="133">
        <f>VLOOKUP(A39,'2022_PAPI_Indicators'!A34:AY214,50,FALSE)</f>
        <v>0.10409221798181534</v>
      </c>
      <c r="BA39" s="133">
        <f>VLOOKUP(A39,'2022_PAPI_Indicators'!A34:AZ214,51,FALSE)</f>
        <v>8.6279153823852539E-2</v>
      </c>
      <c r="BB39" s="133">
        <f>VLOOKUP(A39,'2022_PAPI_Indicators'!A34:BA214,52,FALSE)</f>
        <v>6.3152171671390533E-2</v>
      </c>
      <c r="BC39" s="133">
        <f>VLOOKUP(A39,'2022_PAPI_Indicators'!A34:BB214,53,FALSE)</f>
        <v>6.5861940383911133E-2</v>
      </c>
      <c r="BD39" s="133">
        <f>VLOOKUP(A39,'2022_PAPI_Indicators'!A34:BC214,54,FALSE)</f>
        <v>6.3142955303192139E-2</v>
      </c>
      <c r="BE39" s="133">
        <f>VLOOKUP(A39,'2022_PAPI_Indicators'!A34:BD214,55,FALSE)</f>
        <v>6.7549504339694977E-2</v>
      </c>
      <c r="BF39" s="133">
        <f>VLOOKUP(A39,'2022_PAPI_Indicators'!A34:BE214,56,FALSE)</f>
        <v>0.1370667964220047</v>
      </c>
      <c r="BG39" s="133">
        <f>VLOOKUP(A39,'2022_PAPI_Indicators'!A34:BF214,57,FALSE)</f>
        <v>8.2369230687618256E-2</v>
      </c>
      <c r="BH39" s="133">
        <f>VLOOKUP(A39,'2022_PAPI_Indicators'!A34:BG214,58,FALSE)</f>
        <v>8.2178905606269836E-2</v>
      </c>
      <c r="BI39" s="133">
        <f>VLOOKUP(A39,'2022_PAPI_Indicators'!A34:BH214,59,FALSE)</f>
        <v>6.3066393136978149E-2</v>
      </c>
      <c r="BJ39" s="133">
        <f>VLOOKUP(A39,'2022_PAPI_Indicators'!A34:BI214,60,FALSE)</f>
        <v>7.751280814409256E-2</v>
      </c>
      <c r="BK39" s="133">
        <f>VLOOKUP(A39,'2022_PAPI_Indicators'!A34:BJ214,61,FALSE)</f>
        <v>0.12540288269519806</v>
      </c>
      <c r="BL39" s="133">
        <f>VLOOKUP(A39,'2022_PAPI_Indicators'!A34:BK214,62,FALSE)</f>
        <v>8.7031297385692596E-2</v>
      </c>
      <c r="BM39" s="133">
        <f>VLOOKUP(A39,'2022_PAPI_Indicators'!A34:BL214,63,FALSE)</f>
        <v>0.16062207520008087</v>
      </c>
      <c r="BN39" s="133">
        <f>VLOOKUP(A39,'2022_PAPI_Indicators'!A34:BM214,64,FALSE)</f>
        <v>0.1412724107503891</v>
      </c>
    </row>
    <row r="40" spans="1:66" x14ac:dyDescent="0.2">
      <c r="A40" s="70" t="s">
        <v>143</v>
      </c>
      <c r="B40" s="70" t="s">
        <v>144</v>
      </c>
      <c r="C40" s="89" t="s">
        <v>90</v>
      </c>
      <c r="D40" s="133">
        <f>VLOOKUP(A40,'2022_PAPI_Indicators'!A35:B215,2,)</f>
        <v>0.17435465753078461</v>
      </c>
      <c r="E40" s="133">
        <f>VLOOKUP(A40,'2022_PAPI_Indicators'!A35:C215,3,FALSE)</f>
        <v>0.21108914911746979</v>
      </c>
      <c r="F40" s="133">
        <f>VLOOKUP(A40,'2022_PAPI_Indicators'!A35:D215,4,FALSE)</f>
        <v>7.6701879501342773E-2</v>
      </c>
      <c r="G40" s="133">
        <f>VLOOKUP(A40,'2022_PAPI_Indicators'!A35:E215,5,FALSE)</f>
        <v>0.21551822125911713</v>
      </c>
      <c r="H40" s="133">
        <f>VLOOKUP(A40,'2022_PAPI_Indicators'!A35:F215,6,FALSE)</f>
        <v>0.12816272675991058</v>
      </c>
      <c r="I40" s="133">
        <f>VLOOKUP(A40,'2022_PAPI_Indicators'!A35:G215,7,FALSE)</f>
        <v>0.13334856927394867</v>
      </c>
      <c r="J40" s="133">
        <f>VLOOKUP(A40,'2022_PAPI_Indicators'!A35:H215,8,FALSE)</f>
        <v>9.9181026220321655E-2</v>
      </c>
      <c r="K40" s="133">
        <f>VLOOKUP(A40,'2022_PAPI_Indicators'!A35:I215,9,FALSE)</f>
        <v>0.17509442567825317</v>
      </c>
      <c r="L40" s="133">
        <f>VLOOKUP(A40,'2022_PAPI_Indicators'!A35:J215,10,FALSE)</f>
        <v>0.10606768727302551</v>
      </c>
      <c r="M40" s="133">
        <f>VLOOKUP(A40,'2022_PAPI_Indicators'!A35:K215,11,FALSE)</f>
        <v>0.13016983866691589</v>
      </c>
      <c r="N40" s="133">
        <f>VLOOKUP(A40,'2022_PAPI_Indicators'!A35:L215,12,FALSE)</f>
        <v>0.11283091455698013</v>
      </c>
      <c r="O40" s="133">
        <f>VLOOKUP(A40,'2022_PAPI_Indicators'!A35:M215,13,FALSE)</f>
        <v>0.18170703947544098</v>
      </c>
      <c r="P40" s="133">
        <f>VLOOKUP(A40,'2022_PAPI_Indicators'!A35:N215,14,FALSE)</f>
        <v>0.15009549260139465</v>
      </c>
      <c r="Q40" s="133">
        <f>VLOOKUP(A40,'2022_PAPI_Indicators'!A35:O215,15,FALSE)</f>
        <v>0.22400668263435364</v>
      </c>
      <c r="R40" s="135">
        <f>VLOOKUP(A40,'2022_PAPI_Indicators'!A35:P215,16,FALSE)</f>
        <v>0</v>
      </c>
      <c r="S40" s="133">
        <f>VLOOKUP(A40,'2022_PAPI_Indicators'!A35:R215,17,FALSE)</f>
        <v>0.12151740491390228</v>
      </c>
      <c r="T40" s="133">
        <f>VLOOKUP(A40,'2022_PAPI_Indicators'!A35:S215,18,FALSE)</f>
        <v>0.14243024587631226</v>
      </c>
      <c r="U40" s="135">
        <f>VLOOKUP(A40,'2022_PAPI_Indicators'!A35:T215,19,FALSE)</f>
        <v>0</v>
      </c>
      <c r="V40" s="133">
        <f>VLOOKUP(A40,'2022_PAPI_Indicators'!A35:U215,20,FALSE)</f>
        <v>8.026905357837677E-2</v>
      </c>
      <c r="W40" s="133">
        <f>VLOOKUP(A40,'2022_PAPI_Indicators'!A35:V215,21,FALSE)</f>
        <v>7.5939714908599854E-2</v>
      </c>
      <c r="X40" s="133">
        <f>VLOOKUP(A40,'2022_PAPI_Indicators'!A35:W215,22,FALSE)</f>
        <v>0.1802457869052887</v>
      </c>
      <c r="Y40" s="133">
        <f>VLOOKUP(A40,'2022_PAPI_Indicators'!A35:X215,23,FALSE)</f>
        <v>9.6904225647449493E-2</v>
      </c>
      <c r="Z40" s="133">
        <f>VLOOKUP(A40,'2022_PAPI_Indicators'!A35:Y215,24,FALSE)</f>
        <v>0.10661046206951141</v>
      </c>
      <c r="AA40" s="133">
        <f>VLOOKUP(A40,'2022_PAPI_Indicators'!A35:Z215,25,FALSE)</f>
        <v>0.10656008124351501</v>
      </c>
      <c r="AB40" s="133">
        <f>VLOOKUP(A40,'2022_PAPI_Indicators'!A35:AA215,26,FALSE)</f>
        <v>9.8508328199386597E-2</v>
      </c>
      <c r="AC40" s="133">
        <f>VLOOKUP(A40,'2022_PAPI_Indicators'!A35:AB215,27,FALSE)</f>
        <v>0.14924918115139008</v>
      </c>
      <c r="AD40" s="133">
        <f>VLOOKUP(A40,'2022_PAPI_Indicators'!A35:AC215,28,FALSE)</f>
        <v>0.10797572880983353</v>
      </c>
      <c r="AE40" s="133">
        <f>VLOOKUP(A40,'2022_PAPI_Indicators'!A35:AD215,29,FALSE)</f>
        <v>0.13354289531707764</v>
      </c>
      <c r="AF40" s="133">
        <f>VLOOKUP(A40,'2022_PAPI_Indicators'!A35:AE215,30,FALSE)</f>
        <v>0.14943611621856689</v>
      </c>
      <c r="AG40" s="133">
        <f>VLOOKUP(A40,'2022_PAPI_Indicators'!A35:AF215,31,FALSE)</f>
        <v>0.11065347492694855</v>
      </c>
      <c r="AH40" s="133">
        <f>VLOOKUP(A40,'2022_PAPI_Indicators'!A35:AG215,32,FALSE)</f>
        <v>0.23543280363082886</v>
      </c>
      <c r="AI40" s="133">
        <f>VLOOKUP(A40,'2022_PAPI_Indicators'!A35:AH215,33,FALSE)</f>
        <v>7.5183361768722534E-2</v>
      </c>
      <c r="AJ40" s="133">
        <f>VLOOKUP(A40,'2022_PAPI_Indicators'!A35:AI215,34,FALSE)</f>
        <v>6.3180610537528992E-2</v>
      </c>
      <c r="AK40" s="133">
        <f>VLOOKUP(A40,'2022_PAPI_Indicators'!A35:AJ215,35,FALSE)</f>
        <v>0.19737529754638672</v>
      </c>
      <c r="AL40" s="133">
        <f>VLOOKUP(A40,'2022_PAPI_Indicators'!A35:AK215,36,FALSE)</f>
        <v>8.8396497070789337E-2</v>
      </c>
      <c r="AM40" s="133">
        <f>VLOOKUP(A40,'2022_PAPI_Indicators'!A35:AL215,37,FALSE)</f>
        <v>9.4364799559116364E-2</v>
      </c>
      <c r="AN40" s="133">
        <f>VLOOKUP(A40,'2022_PAPI_Indicators'!A35:AM215,38,FALSE)</f>
        <v>0.19214305281639099</v>
      </c>
      <c r="AO40" s="133">
        <f>VLOOKUP(A40,'2022_PAPI_Indicators'!A35:AN215,39,FALSE)</f>
        <v>0.20402155816555023</v>
      </c>
      <c r="AP40" s="133">
        <f>VLOOKUP(A40,'2022_PAPI_Indicators'!A35:AO215,40,FALSE)</f>
        <v>0.1354174017906189</v>
      </c>
      <c r="AQ40" s="161">
        <f>VLOOKUP(A40,'2022_PAPI_Indicators'!A35:AP215,41,FALSE)</f>
        <v>0.10398191213607788</v>
      </c>
      <c r="AR40" s="133">
        <f>VLOOKUP(A40,'2022_PAPI_Indicators'!A35:AQ215,42,FALSE)</f>
        <v>0.107939213514328</v>
      </c>
      <c r="AS40" s="133">
        <f>VLOOKUP(A40,'2022_PAPI_Indicators'!A35:AR215,43,FALSE)</f>
        <v>8.0061167478561401E-2</v>
      </c>
      <c r="AT40" s="133">
        <f>VLOOKUP(A40,'2022_PAPI_Indicators'!A35:AS215,44,FALSE)</f>
        <v>0.1462031751871109</v>
      </c>
      <c r="AU40" s="133">
        <f>VLOOKUP(A40,'2022_PAPI_Indicators'!A35:AT215,45,FALSE)</f>
        <v>0.14987333118915558</v>
      </c>
      <c r="AV40" s="133">
        <f>VLOOKUP(A40,'2022_PAPI_Indicators'!A35:AU215,46,FALSE)</f>
        <v>0.12407544255256653</v>
      </c>
      <c r="AW40" s="133">
        <f>VLOOKUP(A40,'2022_PAPI_Indicators'!A35:AV215,47,FALSE)</f>
        <v>8.5701502859592438E-2</v>
      </c>
      <c r="AX40" s="133">
        <f>VLOOKUP(A40,'2022_PAPI_Indicators'!A35:AW215,48,FALSE)</f>
        <v>0.17031311988830566</v>
      </c>
      <c r="AY40" s="133">
        <f>VLOOKUP(A40,'2022_PAPI_Indicators'!A35:AX215,49,FALSE)</f>
        <v>0.13902726769447327</v>
      </c>
      <c r="AZ40" s="133">
        <f>VLOOKUP(A40,'2022_PAPI_Indicators'!A35:AY215,50,FALSE)</f>
        <v>0.11181778460741043</v>
      </c>
      <c r="BA40" s="133">
        <f>VLOOKUP(A40,'2022_PAPI_Indicators'!A35:AZ215,51,FALSE)</f>
        <v>8.740583062171936E-2</v>
      </c>
      <c r="BB40" s="133">
        <f>VLOOKUP(A40,'2022_PAPI_Indicators'!A35:BA215,52,FALSE)</f>
        <v>5.595715343952179E-2</v>
      </c>
      <c r="BC40" s="133">
        <f>VLOOKUP(A40,'2022_PAPI_Indicators'!A35:BB215,53,FALSE)</f>
        <v>6.5861940383911133E-2</v>
      </c>
      <c r="BD40" s="133">
        <f>VLOOKUP(A40,'2022_PAPI_Indicators'!A35:BC215,54,FALSE)</f>
        <v>5.574466660618782E-2</v>
      </c>
      <c r="BE40" s="133">
        <f>VLOOKUP(A40,'2022_PAPI_Indicators'!A35:BD215,55,FALSE)</f>
        <v>6.7549504339694977E-2</v>
      </c>
      <c r="BF40" s="133">
        <f>VLOOKUP(A40,'2022_PAPI_Indicators'!A35:BE215,56,FALSE)</f>
        <v>0.13813802599906921</v>
      </c>
      <c r="BG40" s="133">
        <f>VLOOKUP(A40,'2022_PAPI_Indicators'!A35:BF215,57,FALSE)</f>
        <v>6.7593075335025787E-2</v>
      </c>
      <c r="BH40" s="133">
        <f>VLOOKUP(A40,'2022_PAPI_Indicators'!A35:BG215,58,FALSE)</f>
        <v>7.9208500683307648E-2</v>
      </c>
      <c r="BI40" s="133">
        <f>VLOOKUP(A40,'2022_PAPI_Indicators'!A35:BH215,59,FALSE)</f>
        <v>6.8965107202529907E-2</v>
      </c>
      <c r="BJ40" s="133">
        <f>VLOOKUP(A40,'2022_PAPI_Indicators'!A35:BI215,60,FALSE)</f>
        <v>7.117847353219986E-2</v>
      </c>
      <c r="BK40" s="133">
        <f>VLOOKUP(A40,'2022_PAPI_Indicators'!A35:BJ215,61,FALSE)</f>
        <v>0.12540288269519806</v>
      </c>
      <c r="BL40" s="133">
        <f>VLOOKUP(A40,'2022_PAPI_Indicators'!A35:BK215,62,FALSE)</f>
        <v>8.7031297385692596E-2</v>
      </c>
      <c r="BM40" s="133">
        <f>VLOOKUP(A40,'2022_PAPI_Indicators'!A35:BL215,63,FALSE)</f>
        <v>0.16206613183021545</v>
      </c>
      <c r="BN40" s="133">
        <f>VLOOKUP(A40,'2022_PAPI_Indicators'!A35:BM215,64,FALSE)</f>
        <v>0.13595050573348999</v>
      </c>
    </row>
    <row r="41" spans="1:66" x14ac:dyDescent="0.2">
      <c r="A41" s="70" t="s">
        <v>145</v>
      </c>
      <c r="B41" s="70" t="s">
        <v>146</v>
      </c>
      <c r="C41" s="89" t="s">
        <v>90</v>
      </c>
      <c r="D41" s="133">
        <f>VLOOKUP(A41,'2022_PAPI_Indicators'!A36:B216,2,)</f>
        <v>0.95275384187698364</v>
      </c>
      <c r="E41" s="133">
        <f>VLOOKUP(A41,'2022_PAPI_Indicators'!A36:C216,3,FALSE)</f>
        <v>0.96321088075637817</v>
      </c>
      <c r="F41" s="133">
        <f>VLOOKUP(A41,'2022_PAPI_Indicators'!A36:D216,4,FALSE)</f>
        <v>0.92634165287017822</v>
      </c>
      <c r="G41" s="133">
        <f>VLOOKUP(A41,'2022_PAPI_Indicators'!A36:E216,5,FALSE)</f>
        <v>0.96352130174636841</v>
      </c>
      <c r="H41" s="133">
        <f>VLOOKUP(A41,'2022_PAPI_Indicators'!A36:F216,6,FALSE)</f>
        <v>1</v>
      </c>
      <c r="I41" s="133">
        <f>VLOOKUP(A41,'2022_PAPI_Indicators'!A36:G216,7,FALSE)</f>
        <v>0.94374030828475952</v>
      </c>
      <c r="J41" s="133">
        <f>VLOOKUP(A41,'2022_PAPI_Indicators'!A36:H216,8,FALSE)</f>
        <v>1</v>
      </c>
      <c r="K41" s="133">
        <f>VLOOKUP(A41,'2022_PAPI_Indicators'!A36:I216,9,FALSE)</f>
        <v>0.94701677560806274</v>
      </c>
      <c r="L41" s="133">
        <f>VLOOKUP(A41,'2022_PAPI_Indicators'!A36:J216,10,FALSE)</f>
        <v>0.9337087869644165</v>
      </c>
      <c r="M41" s="133">
        <f>VLOOKUP(A41,'2022_PAPI_Indicators'!A36:K216,11,FALSE)</f>
        <v>0.98609745502471924</v>
      </c>
      <c r="N41" s="133">
        <f>VLOOKUP(A41,'2022_PAPI_Indicators'!A36:L216,12,FALSE)</f>
        <v>1</v>
      </c>
      <c r="O41" s="133">
        <f>VLOOKUP(A41,'2022_PAPI_Indicators'!A36:M216,13,FALSE)</f>
        <v>0.95587420463562012</v>
      </c>
      <c r="P41" s="133">
        <f>VLOOKUP(A41,'2022_PAPI_Indicators'!A36:N216,14,FALSE)</f>
        <v>0.99268966913223267</v>
      </c>
      <c r="Q41" s="133">
        <f>VLOOKUP(A41,'2022_PAPI_Indicators'!A36:O216,15,FALSE)</f>
        <v>0.96474367380142212</v>
      </c>
      <c r="R41" s="135">
        <f>VLOOKUP(A41,'2022_PAPI_Indicators'!A36:P216,16,FALSE)</f>
        <v>0</v>
      </c>
      <c r="S41" s="133">
        <f>VLOOKUP(A41,'2022_PAPI_Indicators'!A36:R216,17,FALSE)</f>
        <v>1</v>
      </c>
      <c r="T41" s="133">
        <f>VLOOKUP(A41,'2022_PAPI_Indicators'!A36:S216,18,FALSE)</f>
        <v>1</v>
      </c>
      <c r="U41" s="135">
        <f>VLOOKUP(A41,'2022_PAPI_Indicators'!A36:T216,19,FALSE)</f>
        <v>0</v>
      </c>
      <c r="V41" s="133">
        <f>VLOOKUP(A41,'2022_PAPI_Indicators'!A36:U216,20,FALSE)</f>
        <v>1</v>
      </c>
      <c r="W41" s="133">
        <f>VLOOKUP(A41,'2022_PAPI_Indicators'!A36:V216,21,FALSE)</f>
        <v>1</v>
      </c>
      <c r="X41" s="133">
        <f>VLOOKUP(A41,'2022_PAPI_Indicators'!A36:W216,22,FALSE)</f>
        <v>1</v>
      </c>
      <c r="Y41" s="133">
        <f>VLOOKUP(A41,'2022_PAPI_Indicators'!A36:X216,23,FALSE)</f>
        <v>1</v>
      </c>
      <c r="Z41" s="133">
        <f>VLOOKUP(A41,'2022_PAPI_Indicators'!A36:Y216,24,FALSE)</f>
        <v>1</v>
      </c>
      <c r="AA41" s="133">
        <f>VLOOKUP(A41,'2022_PAPI_Indicators'!A36:Z216,25,FALSE)</f>
        <v>0.94441169500350952</v>
      </c>
      <c r="AB41" s="133">
        <f>VLOOKUP(A41,'2022_PAPI_Indicators'!A36:AA216,26,FALSE)</f>
        <v>1</v>
      </c>
      <c r="AC41" s="133">
        <f>VLOOKUP(A41,'2022_PAPI_Indicators'!A36:AB216,27,FALSE)</f>
        <v>0.96317887306213379</v>
      </c>
      <c r="AD41" s="133">
        <f>VLOOKUP(A41,'2022_PAPI_Indicators'!A36:AC216,28,FALSE)</f>
        <v>0.90074950456619263</v>
      </c>
      <c r="AE41" s="133">
        <f>VLOOKUP(A41,'2022_PAPI_Indicators'!A36:AD216,29,FALSE)</f>
        <v>0.95256328582763672</v>
      </c>
      <c r="AF41" s="133">
        <f>VLOOKUP(A41,'2022_PAPI_Indicators'!A36:AE216,30,FALSE)</f>
        <v>1</v>
      </c>
      <c r="AG41" s="133">
        <f>VLOOKUP(A41,'2022_PAPI_Indicators'!A36:AF216,31,FALSE)</f>
        <v>1</v>
      </c>
      <c r="AH41" s="133">
        <f>VLOOKUP(A41,'2022_PAPI_Indicators'!A36:AG216,32,FALSE)</f>
        <v>1</v>
      </c>
      <c r="AI41" s="133">
        <f>VLOOKUP(A41,'2022_PAPI_Indicators'!A36:AH216,33,FALSE)</f>
        <v>0.99600774049758911</v>
      </c>
      <c r="AJ41" s="133">
        <f>VLOOKUP(A41,'2022_PAPI_Indicators'!A36:AI216,34,FALSE)</f>
        <v>1</v>
      </c>
      <c r="AK41" s="133">
        <f>VLOOKUP(A41,'2022_PAPI_Indicators'!A36:AJ216,35,FALSE)</f>
        <v>1</v>
      </c>
      <c r="AL41" s="133">
        <f>VLOOKUP(A41,'2022_PAPI_Indicators'!A36:AK216,36,FALSE)</f>
        <v>0.98122549057006836</v>
      </c>
      <c r="AM41" s="133">
        <f>VLOOKUP(A41,'2022_PAPI_Indicators'!A36:AL216,37,FALSE)</f>
        <v>0.93503099679946899</v>
      </c>
      <c r="AN41" s="133">
        <f>VLOOKUP(A41,'2022_PAPI_Indicators'!A36:AM216,38,FALSE)</f>
        <v>1</v>
      </c>
      <c r="AO41" s="133">
        <f>VLOOKUP(A41,'2022_PAPI_Indicators'!A36:AN216,39,FALSE)</f>
        <v>1</v>
      </c>
      <c r="AP41" s="133">
        <f>VLOOKUP(A41,'2022_PAPI_Indicators'!A36:AO216,40,FALSE)</f>
        <v>1</v>
      </c>
      <c r="AQ41" s="161">
        <f>VLOOKUP(A41,'2022_PAPI_Indicators'!A36:AP216,41,FALSE)</f>
        <v>1</v>
      </c>
      <c r="AR41" s="133">
        <f>VLOOKUP(A41,'2022_PAPI_Indicators'!A36:AQ216,42,FALSE)</f>
        <v>1</v>
      </c>
      <c r="AS41" s="133">
        <f>VLOOKUP(A41,'2022_PAPI_Indicators'!A36:AR216,43,FALSE)</f>
        <v>1</v>
      </c>
      <c r="AT41" s="133">
        <f>VLOOKUP(A41,'2022_PAPI_Indicators'!A36:AS216,44,FALSE)</f>
        <v>0.92736184597015381</v>
      </c>
      <c r="AU41" s="133">
        <f>VLOOKUP(A41,'2022_PAPI_Indicators'!A36:AT216,45,FALSE)</f>
        <v>0.91290587186813354</v>
      </c>
      <c r="AV41" s="133">
        <f>VLOOKUP(A41,'2022_PAPI_Indicators'!A36:AU216,46,FALSE)</f>
        <v>0.94896197319030762</v>
      </c>
      <c r="AW41" s="133">
        <f>VLOOKUP(A41,'2022_PAPI_Indicators'!A36:AV216,47,FALSE)</f>
        <v>0.92841804027557373</v>
      </c>
      <c r="AX41" s="133">
        <f>VLOOKUP(A41,'2022_PAPI_Indicators'!A36:AW216,48,FALSE)</f>
        <v>0.96838313341140747</v>
      </c>
      <c r="AY41" s="133">
        <f>VLOOKUP(A41,'2022_PAPI_Indicators'!A36:AX216,49,FALSE)</f>
        <v>0.99620085954666138</v>
      </c>
      <c r="AZ41" s="133">
        <f>VLOOKUP(A41,'2022_PAPI_Indicators'!A36:AY216,50,FALSE)</f>
        <v>0.9450380802154541</v>
      </c>
      <c r="BA41" s="133">
        <f>VLOOKUP(A41,'2022_PAPI_Indicators'!A36:AZ216,51,FALSE)</f>
        <v>0.97123068571090698</v>
      </c>
      <c r="BB41" s="133">
        <f>VLOOKUP(A41,'2022_PAPI_Indicators'!A36:BA216,52,FALSE)</f>
        <v>1</v>
      </c>
      <c r="BC41" s="133">
        <f>VLOOKUP(A41,'2022_PAPI_Indicators'!A36:BB216,53,FALSE)</f>
        <v>1</v>
      </c>
      <c r="BD41" s="133">
        <f>VLOOKUP(A41,'2022_PAPI_Indicators'!A36:BC216,54,FALSE)</f>
        <v>1</v>
      </c>
      <c r="BE41" s="133">
        <f>VLOOKUP(A41,'2022_PAPI_Indicators'!A36:BD216,55,FALSE)</f>
        <v>1</v>
      </c>
      <c r="BF41" s="133">
        <f>VLOOKUP(A41,'2022_PAPI_Indicators'!A36:BE216,56,FALSE)</f>
        <v>0.94519835710525513</v>
      </c>
      <c r="BG41" s="133">
        <f>VLOOKUP(A41,'2022_PAPI_Indicators'!A36:BF216,57,FALSE)</f>
        <v>1</v>
      </c>
      <c r="BH41" s="133">
        <f>VLOOKUP(A41,'2022_PAPI_Indicators'!A36:BG216,58,FALSE)</f>
        <v>1</v>
      </c>
      <c r="BI41" s="133">
        <f>VLOOKUP(A41,'2022_PAPI_Indicators'!A36:BH216,59,FALSE)</f>
        <v>0.9811360239982605</v>
      </c>
      <c r="BJ41" s="133">
        <f>VLOOKUP(A41,'2022_PAPI_Indicators'!A36:BI216,60,FALSE)</f>
        <v>0.92866462469100952</v>
      </c>
      <c r="BK41" s="133">
        <f>VLOOKUP(A41,'2022_PAPI_Indicators'!A36:BJ216,61,FALSE)</f>
        <v>1</v>
      </c>
      <c r="BL41" s="133">
        <f>VLOOKUP(A41,'2022_PAPI_Indicators'!A36:BK216,62,FALSE)</f>
        <v>1</v>
      </c>
      <c r="BM41" s="133">
        <f>VLOOKUP(A41,'2022_PAPI_Indicators'!A36:BL216,63,FALSE)</f>
        <v>1</v>
      </c>
      <c r="BN41" s="133">
        <f>VLOOKUP(A41,'2022_PAPI_Indicators'!A36:BM216,64,FALSE)</f>
        <v>0.97855353355407715</v>
      </c>
    </row>
    <row r="42" spans="1:66" x14ac:dyDescent="0.2">
      <c r="A42" s="70" t="s">
        <v>147</v>
      </c>
      <c r="B42" s="70" t="s">
        <v>148</v>
      </c>
      <c r="C42" s="89" t="s">
        <v>90</v>
      </c>
      <c r="D42" s="133">
        <f>VLOOKUP(A42,'2022_PAPI_Indicators'!A37:B217,2,)</f>
        <v>0.99757808446884155</v>
      </c>
      <c r="E42" s="133">
        <f>VLOOKUP(A42,'2022_PAPI_Indicators'!A37:C217,3,FALSE)</f>
        <v>0.99192929267883301</v>
      </c>
      <c r="F42" s="133">
        <f>VLOOKUP(A42,'2022_PAPI_Indicators'!A37:D217,4,FALSE)</f>
        <v>1</v>
      </c>
      <c r="G42" s="133">
        <f>VLOOKUP(A42,'2022_PAPI_Indicators'!A37:E217,5,FALSE)</f>
        <v>0.99281728267669678</v>
      </c>
      <c r="H42" s="133">
        <f>VLOOKUP(A42,'2022_PAPI_Indicators'!A37:F217,6,FALSE)</f>
        <v>1</v>
      </c>
      <c r="I42" s="133">
        <f>VLOOKUP(A42,'2022_PAPI_Indicators'!A37:G217,7,FALSE)</f>
        <v>1</v>
      </c>
      <c r="J42" s="133">
        <f>VLOOKUP(A42,'2022_PAPI_Indicators'!A37:H217,8,FALSE)</f>
        <v>0.99258881807327271</v>
      </c>
      <c r="K42" s="133">
        <f>VLOOKUP(A42,'2022_PAPI_Indicators'!A37:I217,9,FALSE)</f>
        <v>0.99007093906402588</v>
      </c>
      <c r="L42" s="133">
        <f>VLOOKUP(A42,'2022_PAPI_Indicators'!A37:J217,10,FALSE)</f>
        <v>1</v>
      </c>
      <c r="M42" s="133">
        <f>VLOOKUP(A42,'2022_PAPI_Indicators'!A37:K217,11,FALSE)</f>
        <v>0.99898731708526611</v>
      </c>
      <c r="N42" s="133">
        <f>VLOOKUP(A42,'2022_PAPI_Indicators'!A37:L217,12,FALSE)</f>
        <v>1</v>
      </c>
      <c r="O42" s="133">
        <f>VLOOKUP(A42,'2022_PAPI_Indicators'!A37:M217,13,FALSE)</f>
        <v>0.99549680948257446</v>
      </c>
      <c r="P42" s="133">
        <f>VLOOKUP(A42,'2022_PAPI_Indicators'!A37:N217,14,FALSE)</f>
        <v>1</v>
      </c>
      <c r="Q42" s="133">
        <f>VLOOKUP(A42,'2022_PAPI_Indicators'!A37:O217,15,FALSE)</f>
        <v>1</v>
      </c>
      <c r="R42" s="135">
        <f>VLOOKUP(A42,'2022_PAPI_Indicators'!A37:P217,16,FALSE)</f>
        <v>0</v>
      </c>
      <c r="S42" s="133">
        <f>VLOOKUP(A42,'2022_PAPI_Indicators'!A37:R217,17,FALSE)</f>
        <v>0.99876290559768677</v>
      </c>
      <c r="T42" s="133">
        <f>VLOOKUP(A42,'2022_PAPI_Indicators'!A37:S217,18,FALSE)</f>
        <v>1</v>
      </c>
      <c r="U42" s="135">
        <f>VLOOKUP(A42,'2022_PAPI_Indicators'!A37:T217,19,FALSE)</f>
        <v>0</v>
      </c>
      <c r="V42" s="133">
        <f>VLOOKUP(A42,'2022_PAPI_Indicators'!A37:U217,20,FALSE)</f>
        <v>1</v>
      </c>
      <c r="W42" s="133">
        <f>VLOOKUP(A42,'2022_PAPI_Indicators'!A37:V217,21,FALSE)</f>
        <v>1</v>
      </c>
      <c r="X42" s="133">
        <f>VLOOKUP(A42,'2022_PAPI_Indicators'!A37:W217,22,FALSE)</f>
        <v>1</v>
      </c>
      <c r="Y42" s="133">
        <f>VLOOKUP(A42,'2022_PAPI_Indicators'!A37:X217,23,FALSE)</f>
        <v>1</v>
      </c>
      <c r="Z42" s="133">
        <f>VLOOKUP(A42,'2022_PAPI_Indicators'!A37:Y217,24,FALSE)</f>
        <v>0.99322390556335449</v>
      </c>
      <c r="AA42" s="133">
        <f>VLOOKUP(A42,'2022_PAPI_Indicators'!A37:Z217,25,FALSE)</f>
        <v>1</v>
      </c>
      <c r="AB42" s="133">
        <f>VLOOKUP(A42,'2022_PAPI_Indicators'!A37:AA217,26,FALSE)</f>
        <v>1</v>
      </c>
      <c r="AC42" s="133">
        <f>VLOOKUP(A42,'2022_PAPI_Indicators'!A37:AB217,27,FALSE)</f>
        <v>0.99703377485275269</v>
      </c>
      <c r="AD42" s="133">
        <f>VLOOKUP(A42,'2022_PAPI_Indicators'!A37:AC217,28,FALSE)</f>
        <v>0.99703973531723022</v>
      </c>
      <c r="AE42" s="133">
        <f>VLOOKUP(A42,'2022_PAPI_Indicators'!A37:AD217,29,FALSE)</f>
        <v>0.99251610040664673</v>
      </c>
      <c r="AF42" s="133">
        <f>VLOOKUP(A42,'2022_PAPI_Indicators'!A37:AE217,30,FALSE)</f>
        <v>1</v>
      </c>
      <c r="AG42" s="133">
        <f>VLOOKUP(A42,'2022_PAPI_Indicators'!A37:AF217,31,FALSE)</f>
        <v>1</v>
      </c>
      <c r="AH42" s="133">
        <f>VLOOKUP(A42,'2022_PAPI_Indicators'!A37:AG217,32,FALSE)</f>
        <v>0.99244576692581177</v>
      </c>
      <c r="AI42" s="133">
        <f>VLOOKUP(A42,'2022_PAPI_Indicators'!A37:AH217,33,FALSE)</f>
        <v>1</v>
      </c>
      <c r="AJ42" s="133">
        <f>VLOOKUP(A42,'2022_PAPI_Indicators'!A37:AI217,34,FALSE)</f>
        <v>1</v>
      </c>
      <c r="AK42" s="133">
        <f>VLOOKUP(A42,'2022_PAPI_Indicators'!A37:AJ217,35,FALSE)</f>
        <v>0.99823653697967529</v>
      </c>
      <c r="AL42" s="133">
        <f>VLOOKUP(A42,'2022_PAPI_Indicators'!A37:AK217,36,FALSE)</f>
        <v>0.99834036827087402</v>
      </c>
      <c r="AM42" s="133">
        <f>VLOOKUP(A42,'2022_PAPI_Indicators'!A37:AL217,37,FALSE)</f>
        <v>1</v>
      </c>
      <c r="AN42" s="133">
        <f>VLOOKUP(A42,'2022_PAPI_Indicators'!A37:AM217,38,FALSE)</f>
        <v>0.9814186692237854</v>
      </c>
      <c r="AO42" s="133">
        <f>VLOOKUP(A42,'2022_PAPI_Indicators'!A37:AN217,39,FALSE)</f>
        <v>0.99134862422943115</v>
      </c>
      <c r="AP42" s="133">
        <f>VLOOKUP(A42,'2022_PAPI_Indicators'!A37:AO217,40,FALSE)</f>
        <v>0.99841481447219849</v>
      </c>
      <c r="AQ42" s="161">
        <f>VLOOKUP(A42,'2022_PAPI_Indicators'!A37:AP217,41,FALSE)</f>
        <v>1</v>
      </c>
      <c r="AR42" s="133">
        <f>VLOOKUP(A42,'2022_PAPI_Indicators'!A37:AQ217,42,FALSE)</f>
        <v>1</v>
      </c>
      <c r="AS42" s="133">
        <f>VLOOKUP(A42,'2022_PAPI_Indicators'!A37:AR217,43,FALSE)</f>
        <v>1</v>
      </c>
      <c r="AT42" s="133">
        <f>VLOOKUP(A42,'2022_PAPI_Indicators'!A37:AS217,44,FALSE)</f>
        <v>1</v>
      </c>
      <c r="AU42" s="133">
        <f>VLOOKUP(A42,'2022_PAPI_Indicators'!A37:AT217,45,FALSE)</f>
        <v>0.99317628145217896</v>
      </c>
      <c r="AV42" s="133">
        <f>VLOOKUP(A42,'2022_PAPI_Indicators'!A37:AU217,46,FALSE)</f>
        <v>0.99274539947509766</v>
      </c>
      <c r="AW42" s="133">
        <f>VLOOKUP(A42,'2022_PAPI_Indicators'!A37:AV217,47,FALSE)</f>
        <v>1</v>
      </c>
      <c r="AX42" s="133">
        <f>VLOOKUP(A42,'2022_PAPI_Indicators'!A37:AW217,48,FALSE)</f>
        <v>1</v>
      </c>
      <c r="AY42" s="133">
        <f>VLOOKUP(A42,'2022_PAPI_Indicators'!A37:AX217,49,FALSE)</f>
        <v>1</v>
      </c>
      <c r="AZ42" s="133">
        <f>VLOOKUP(A42,'2022_PAPI_Indicators'!A37:AY217,50,FALSE)</f>
        <v>1</v>
      </c>
      <c r="BA42" s="133">
        <f>VLOOKUP(A42,'2022_PAPI_Indicators'!A37:AZ217,51,FALSE)</f>
        <v>0.99707680940628052</v>
      </c>
      <c r="BB42" s="133">
        <f>VLOOKUP(A42,'2022_PAPI_Indicators'!A37:BA217,52,FALSE)</f>
        <v>1</v>
      </c>
      <c r="BC42" s="133">
        <f>VLOOKUP(A42,'2022_PAPI_Indicators'!A37:BB217,53,FALSE)</f>
        <v>0.99176722764968872</v>
      </c>
      <c r="BD42" s="133">
        <f>VLOOKUP(A42,'2022_PAPI_Indicators'!A37:BC217,54,FALSE)</f>
        <v>1</v>
      </c>
      <c r="BE42" s="133">
        <f>VLOOKUP(A42,'2022_PAPI_Indicators'!A37:BD217,55,FALSE)</f>
        <v>0.99260145425796509</v>
      </c>
      <c r="BF42" s="133">
        <f>VLOOKUP(A42,'2022_PAPI_Indicators'!A37:BE217,56,FALSE)</f>
        <v>0.99312424659729004</v>
      </c>
      <c r="BG42" s="133">
        <f>VLOOKUP(A42,'2022_PAPI_Indicators'!A37:BF217,57,FALSE)</f>
        <v>1</v>
      </c>
      <c r="BH42" s="133">
        <f>VLOOKUP(A42,'2022_PAPI_Indicators'!A37:BG217,58,FALSE)</f>
        <v>0.99702960252761841</v>
      </c>
      <c r="BI42" s="133">
        <f>VLOOKUP(A42,'2022_PAPI_Indicators'!A37:BH217,59,FALSE)</f>
        <v>0.99304282665252686</v>
      </c>
      <c r="BJ42" s="133">
        <f>VLOOKUP(A42,'2022_PAPI_Indicators'!A37:BI217,60,FALSE)</f>
        <v>1</v>
      </c>
      <c r="BK42" s="133">
        <f>VLOOKUP(A42,'2022_PAPI_Indicators'!A37:BJ217,61,FALSE)</f>
        <v>1</v>
      </c>
      <c r="BL42" s="133">
        <f>VLOOKUP(A42,'2022_PAPI_Indicators'!A37:BK217,62,FALSE)</f>
        <v>1</v>
      </c>
      <c r="BM42" s="133">
        <f>VLOOKUP(A42,'2022_PAPI_Indicators'!A37:BL217,63,FALSE)</f>
        <v>0.98610389232635498</v>
      </c>
      <c r="BN42" s="133">
        <f>VLOOKUP(A42,'2022_PAPI_Indicators'!A37:BM217,64,FALSE)</f>
        <v>0.9930538535118103</v>
      </c>
    </row>
    <row r="43" spans="1:66" s="80" customFormat="1" x14ac:dyDescent="0.2">
      <c r="A43" s="77" t="s">
        <v>149</v>
      </c>
      <c r="B43" s="77" t="s">
        <v>150</v>
      </c>
      <c r="C43" s="92" t="s">
        <v>448</v>
      </c>
      <c r="D43" s="131">
        <f>VLOOKUP(A43,'2022_PAPI_Indicators'!A38:B218,2,)</f>
        <v>1.9289195537567139</v>
      </c>
      <c r="E43" s="131">
        <f>VLOOKUP(A43,'2022_PAPI_Indicators'!A38:C218,3,FALSE)</f>
        <v>1.7282161712646484</v>
      </c>
      <c r="F43" s="131">
        <f>VLOOKUP(A43,'2022_PAPI_Indicators'!A38:D218,4,FALSE)</f>
        <v>1.7122195959091187</v>
      </c>
      <c r="G43" s="131">
        <f>VLOOKUP(A43,'2022_PAPI_Indicators'!A38:E218,5,FALSE)</f>
        <v>1.8995425701141357</v>
      </c>
      <c r="H43" s="131">
        <f>VLOOKUP(A43,'2022_PAPI_Indicators'!A38:F218,6,FALSE)</f>
        <v>1.9677878618240356</v>
      </c>
      <c r="I43" s="131">
        <f>VLOOKUP(A43,'2022_PAPI_Indicators'!A38:G218,7,FALSE)</f>
        <v>1.5961205959320068</v>
      </c>
      <c r="J43" s="131">
        <f>VLOOKUP(A43,'2022_PAPI_Indicators'!A38:H218,8,FALSE)</f>
        <v>1.6293138265609741</v>
      </c>
      <c r="K43" s="131">
        <f>VLOOKUP(A43,'2022_PAPI_Indicators'!A38:I218,9,FALSE)</f>
        <v>1.7447216510772705</v>
      </c>
      <c r="L43" s="131">
        <f>VLOOKUP(A43,'2022_PAPI_Indicators'!A38:J218,10,FALSE)</f>
        <v>1.6721282005310059</v>
      </c>
      <c r="M43" s="131">
        <f>VLOOKUP(A43,'2022_PAPI_Indicators'!A38:K218,11,FALSE)</f>
        <v>1.7115093469619751</v>
      </c>
      <c r="N43" s="131">
        <f>VLOOKUP(A43,'2022_PAPI_Indicators'!A38:L218,12,FALSE)</f>
        <v>1.6753304004669189</v>
      </c>
      <c r="O43" s="131">
        <f>VLOOKUP(A43,'2022_PAPI_Indicators'!A38:M218,13,FALSE)</f>
        <v>1.7506120204925537</v>
      </c>
      <c r="P43" s="131">
        <f>VLOOKUP(A43,'2022_PAPI_Indicators'!A38:N218,14,FALSE)</f>
        <v>1.8262614011764526</v>
      </c>
      <c r="Q43" s="131">
        <f>VLOOKUP(A43,'2022_PAPI_Indicators'!A38:O218,15,FALSE)</f>
        <v>2.2533493041992187</v>
      </c>
      <c r="R43" s="132">
        <f>VLOOKUP(A43,'2022_PAPI_Indicators'!A38:P218,16,FALSE)</f>
        <v>0</v>
      </c>
      <c r="S43" s="131">
        <f>VLOOKUP(A43,'2022_PAPI_Indicators'!A38:R218,17,FALSE)</f>
        <v>2.1071267127990723</v>
      </c>
      <c r="T43" s="131">
        <f>VLOOKUP(A43,'2022_PAPI_Indicators'!A38:S218,18,FALSE)</f>
        <v>1.879887580871582</v>
      </c>
      <c r="U43" s="132">
        <f>VLOOKUP(A43,'2022_PAPI_Indicators'!A38:T218,19,FALSE)</f>
        <v>0</v>
      </c>
      <c r="V43" s="131">
        <f>VLOOKUP(A43,'2022_PAPI_Indicators'!A38:U218,20,FALSE)</f>
        <v>1.6584974527359009</v>
      </c>
      <c r="W43" s="131">
        <f>VLOOKUP(A43,'2022_PAPI_Indicators'!A38:V218,21,FALSE)</f>
        <v>1.9804574251174927</v>
      </c>
      <c r="X43" s="131">
        <f>VLOOKUP(A43,'2022_PAPI_Indicators'!A38:W218,22,FALSE)</f>
        <v>1.9071494340896606</v>
      </c>
      <c r="Y43" s="131">
        <f>VLOOKUP(A43,'2022_PAPI_Indicators'!A38:X218,23,FALSE)</f>
        <v>1.8374212980270386</v>
      </c>
      <c r="Z43" s="131">
        <f>VLOOKUP(A43,'2022_PAPI_Indicators'!A38:Y218,24,FALSE)</f>
        <v>1.7699528932571411</v>
      </c>
      <c r="AA43" s="131">
        <f>VLOOKUP(A43,'2022_PAPI_Indicators'!A38:Z218,25,FALSE)</f>
        <v>1.814831018447876</v>
      </c>
      <c r="AB43" s="131">
        <f>VLOOKUP(A43,'2022_PAPI_Indicators'!A38:AA218,26,FALSE)</f>
        <v>1.8396120071411133</v>
      </c>
      <c r="AC43" s="131">
        <f>VLOOKUP(A43,'2022_PAPI_Indicators'!A38:AB218,27,FALSE)</f>
        <v>2.0367608070373535</v>
      </c>
      <c r="AD43" s="131">
        <f>VLOOKUP(A43,'2022_PAPI_Indicators'!A38:AC218,28,FALSE)</f>
        <v>1.8774073123931885</v>
      </c>
      <c r="AE43" s="131">
        <f>VLOOKUP(A43,'2022_PAPI_Indicators'!A38:AD218,29,FALSE)</f>
        <v>1.8572221994400024</v>
      </c>
      <c r="AF43" s="131">
        <f>VLOOKUP(A43,'2022_PAPI_Indicators'!A38:AE218,30,FALSE)</f>
        <v>1.9926398992538452</v>
      </c>
      <c r="AG43" s="131">
        <f>VLOOKUP(A43,'2022_PAPI_Indicators'!A38:AF218,31,FALSE)</f>
        <v>1.538793683052063</v>
      </c>
      <c r="AH43" s="131">
        <f>VLOOKUP(A43,'2022_PAPI_Indicators'!A38:AG218,32,FALSE)</f>
        <v>1.8875986337661743</v>
      </c>
      <c r="AI43" s="131">
        <f>VLOOKUP(A43,'2022_PAPI_Indicators'!A38:AH218,33,FALSE)</f>
        <v>1.4291903972625732</v>
      </c>
      <c r="AJ43" s="131">
        <f>VLOOKUP(A43,'2022_PAPI_Indicators'!A38:AI218,34,FALSE)</f>
        <v>1.6690384149551392</v>
      </c>
      <c r="AK43" s="131">
        <f>VLOOKUP(A43,'2022_PAPI_Indicators'!A38:AJ218,35,FALSE)</f>
        <v>1.7741682529449463</v>
      </c>
      <c r="AL43" s="131">
        <f>VLOOKUP(A43,'2022_PAPI_Indicators'!A38:AK218,36,FALSE)</f>
        <v>1.6025313138961792</v>
      </c>
      <c r="AM43" s="131">
        <f>VLOOKUP(A43,'2022_PAPI_Indicators'!A38:AL218,37,FALSE)</f>
        <v>1.5124163627624512</v>
      </c>
      <c r="AN43" s="131">
        <f>VLOOKUP(A43,'2022_PAPI_Indicators'!A38:AM218,38,FALSE)</f>
        <v>1.6160967350006104</v>
      </c>
      <c r="AO43" s="131">
        <f>VLOOKUP(A43,'2022_PAPI_Indicators'!A38:AN218,39,FALSE)</f>
        <v>1.8114742040634155</v>
      </c>
      <c r="AP43" s="131">
        <f>VLOOKUP(A43,'2022_PAPI_Indicators'!A38:AO218,40,FALSE)</f>
        <v>1.7996869087219238</v>
      </c>
      <c r="AQ43" s="159">
        <f>VLOOKUP(A43,'2022_PAPI_Indicators'!A38:AP218,41,FALSE)</f>
        <v>1.4328820705413818</v>
      </c>
      <c r="AR43" s="131">
        <f>VLOOKUP(A43,'2022_PAPI_Indicators'!A38:AQ218,42,FALSE)</f>
        <v>1.611682653427124</v>
      </c>
      <c r="AS43" s="131">
        <f>VLOOKUP(A43,'2022_PAPI_Indicators'!A38:AR218,43,FALSE)</f>
        <v>1.5768834352493286</v>
      </c>
      <c r="AT43" s="131">
        <f>VLOOKUP(A43,'2022_PAPI_Indicators'!A38:AS218,44,FALSE)</f>
        <v>1.5245698690414429</v>
      </c>
      <c r="AU43" s="131">
        <f>VLOOKUP(A43,'2022_PAPI_Indicators'!A38:AT218,45,FALSE)</f>
        <v>1.5655926465988159</v>
      </c>
      <c r="AV43" s="131">
        <f>VLOOKUP(A43,'2022_PAPI_Indicators'!A38:AU218,46,FALSE)</f>
        <v>1.6117866039276123</v>
      </c>
      <c r="AW43" s="131">
        <f>VLOOKUP(A43,'2022_PAPI_Indicators'!A38:AV218,47,FALSE)</f>
        <v>1.4115160703659058</v>
      </c>
      <c r="AX43" s="131">
        <f>VLOOKUP(A43,'2022_PAPI_Indicators'!A38:AW218,48,FALSE)</f>
        <v>2.0255341529846191</v>
      </c>
      <c r="AY43" s="131">
        <f>VLOOKUP(A43,'2022_PAPI_Indicators'!A38:AX218,49,FALSE)</f>
        <v>1.4800055027008057</v>
      </c>
      <c r="AZ43" s="131">
        <f>VLOOKUP(A43,'2022_PAPI_Indicators'!A38:AY218,50,FALSE)</f>
        <v>1.6995698213577271</v>
      </c>
      <c r="BA43" s="131">
        <f>VLOOKUP(A43,'2022_PAPI_Indicators'!A38:AZ218,51,FALSE)</f>
        <v>1.4676216840744019</v>
      </c>
      <c r="BB43" s="131">
        <f>VLOOKUP(A43,'2022_PAPI_Indicators'!A38:BA218,52,FALSE)</f>
        <v>1.3722075223922729</v>
      </c>
      <c r="BC43" s="131">
        <f>VLOOKUP(A43,'2022_PAPI_Indicators'!A38:BB218,53,FALSE)</f>
        <v>1.203824520111084</v>
      </c>
      <c r="BD43" s="131">
        <f>VLOOKUP(A43,'2022_PAPI_Indicators'!A38:BC218,54,FALSE)</f>
        <v>1.5490913391113281</v>
      </c>
      <c r="BE43" s="131">
        <f>VLOOKUP(A43,'2022_PAPI_Indicators'!A38:BD218,55,FALSE)</f>
        <v>1.4121886491775513</v>
      </c>
      <c r="BF43" s="131">
        <f>VLOOKUP(A43,'2022_PAPI_Indicators'!A38:BE218,56,FALSE)</f>
        <v>1.4943331480026245</v>
      </c>
      <c r="BG43" s="131">
        <f>VLOOKUP(A43,'2022_PAPI_Indicators'!A38:BF218,57,FALSE)</f>
        <v>1.3501948118209839</v>
      </c>
      <c r="BH43" s="131">
        <f>VLOOKUP(A43,'2022_PAPI_Indicators'!A38:BG218,58,FALSE)</f>
        <v>1.3813599348068237</v>
      </c>
      <c r="BI43" s="131">
        <f>VLOOKUP(A43,'2022_PAPI_Indicators'!A38:BH218,59,FALSE)</f>
        <v>1.428419828414917</v>
      </c>
      <c r="BJ43" s="131">
        <f>VLOOKUP(A43,'2022_PAPI_Indicators'!A38:BI218,60,FALSE)</f>
        <v>1.4217072725296021</v>
      </c>
      <c r="BK43" s="131">
        <f>VLOOKUP(A43,'2022_PAPI_Indicators'!A38:BJ218,61,FALSE)</f>
        <v>1.6386921405792236</v>
      </c>
      <c r="BL43" s="131">
        <f>VLOOKUP(A43,'2022_PAPI_Indicators'!A38:BK218,62,FALSE)</f>
        <v>1.5907598733901978</v>
      </c>
      <c r="BM43" s="131">
        <f>VLOOKUP(A43,'2022_PAPI_Indicators'!A38:BL218,63,FALSE)</f>
        <v>1.8420041799545288</v>
      </c>
      <c r="BN43" s="131">
        <f>VLOOKUP(A43,'2022_PAPI_Indicators'!A38:BM218,64,FALSE)</f>
        <v>1.5611172914505005</v>
      </c>
    </row>
    <row r="44" spans="1:66" x14ac:dyDescent="0.2">
      <c r="A44" s="70" t="s">
        <v>151</v>
      </c>
      <c r="B44" s="70" t="s">
        <v>152</v>
      </c>
      <c r="C44" s="89" t="s">
        <v>90</v>
      </c>
      <c r="D44" s="133">
        <f>VLOOKUP(A44,'2022_PAPI_Indicators'!A39:B219,2,)</f>
        <v>0.67256355285644531</v>
      </c>
      <c r="E44" s="133">
        <f>VLOOKUP(A44,'2022_PAPI_Indicators'!A39:C219,3,FALSE)</f>
        <v>0.58694171905517578</v>
      </c>
      <c r="F44" s="133">
        <f>VLOOKUP(A44,'2022_PAPI_Indicators'!A39:D219,4,FALSE)</f>
        <v>0.63421350717544556</v>
      </c>
      <c r="G44" s="133">
        <f>VLOOKUP(A44,'2022_PAPI_Indicators'!A39:E219,5,FALSE)</f>
        <v>0.74244451522827148</v>
      </c>
      <c r="H44" s="133">
        <f>VLOOKUP(A44,'2022_PAPI_Indicators'!A39:F219,6,FALSE)</f>
        <v>0.77502745389938354</v>
      </c>
      <c r="I44" s="133">
        <f>VLOOKUP(A44,'2022_PAPI_Indicators'!A39:G219,7,FALSE)</f>
        <v>0.63241702318191528</v>
      </c>
      <c r="J44" s="133">
        <f>VLOOKUP(A44,'2022_PAPI_Indicators'!A39:H219,8,FALSE)</f>
        <v>0.63099336624145508</v>
      </c>
      <c r="K44" s="133">
        <f>VLOOKUP(A44,'2022_PAPI_Indicators'!A39:I219,9,FALSE)</f>
        <v>0.66204154491424561</v>
      </c>
      <c r="L44" s="133">
        <f>VLOOKUP(A44,'2022_PAPI_Indicators'!A39:J219,10,FALSE)</f>
        <v>0.6060677170753479</v>
      </c>
      <c r="M44" s="133">
        <f>VLOOKUP(A44,'2022_PAPI_Indicators'!A39:K219,11,FALSE)</f>
        <v>0.67729175090789795</v>
      </c>
      <c r="N44" s="133">
        <f>VLOOKUP(A44,'2022_PAPI_Indicators'!A39:L219,12,FALSE)</f>
        <v>0.58776789903640747</v>
      </c>
      <c r="O44" s="133">
        <f>VLOOKUP(A44,'2022_PAPI_Indicators'!A39:M219,13,FALSE)</f>
        <v>0.63455569744110107</v>
      </c>
      <c r="P44" s="133">
        <f>VLOOKUP(A44,'2022_PAPI_Indicators'!A39:N219,14,FALSE)</f>
        <v>0.63620364665985107</v>
      </c>
      <c r="Q44" s="133">
        <f>VLOOKUP(A44,'2022_PAPI_Indicators'!A39:O219,15,FALSE)</f>
        <v>0.78116351366043091</v>
      </c>
      <c r="R44" s="135">
        <f>VLOOKUP(A44,'2022_PAPI_Indicators'!A39:P219,16,FALSE)</f>
        <v>0</v>
      </c>
      <c r="S44" s="133">
        <f>VLOOKUP(A44,'2022_PAPI_Indicators'!A39:R219,17,FALSE)</f>
        <v>0.82643038034439087</v>
      </c>
      <c r="T44" s="133">
        <f>VLOOKUP(A44,'2022_PAPI_Indicators'!A39:S219,18,FALSE)</f>
        <v>0.61158192157745361</v>
      </c>
      <c r="U44" s="135">
        <f>VLOOKUP(A44,'2022_PAPI_Indicators'!A39:T219,19,FALSE)</f>
        <v>0</v>
      </c>
      <c r="V44" s="133">
        <f>VLOOKUP(A44,'2022_PAPI_Indicators'!A39:U219,20,FALSE)</f>
        <v>0.69894987344741821</v>
      </c>
      <c r="W44" s="133">
        <f>VLOOKUP(A44,'2022_PAPI_Indicators'!A39:V219,21,FALSE)</f>
        <v>0.70199799537658691</v>
      </c>
      <c r="X44" s="133">
        <f>VLOOKUP(A44,'2022_PAPI_Indicators'!A39:W219,22,FALSE)</f>
        <v>0.76088130474090576</v>
      </c>
      <c r="Y44" s="133">
        <f>VLOOKUP(A44,'2022_PAPI_Indicators'!A39:X219,23,FALSE)</f>
        <v>0.72826957702636719</v>
      </c>
      <c r="Z44" s="133">
        <f>VLOOKUP(A44,'2022_PAPI_Indicators'!A39:Y219,24,FALSE)</f>
        <v>0.64387893676757813</v>
      </c>
      <c r="AA44" s="133">
        <f>VLOOKUP(A44,'2022_PAPI_Indicators'!A39:Z219,25,FALSE)</f>
        <v>0.80976206064224243</v>
      </c>
      <c r="AB44" s="133">
        <f>VLOOKUP(A44,'2022_PAPI_Indicators'!A39:AA219,26,FALSE)</f>
        <v>0.68930035829544067</v>
      </c>
      <c r="AC44" s="133">
        <f>VLOOKUP(A44,'2022_PAPI_Indicators'!A39:AB219,27,FALSE)</f>
        <v>0.75424230098724365</v>
      </c>
      <c r="AD44" s="133">
        <f>VLOOKUP(A44,'2022_PAPI_Indicators'!A39:AC219,28,FALSE)</f>
        <v>0.80779337882995605</v>
      </c>
      <c r="AE44" s="133">
        <f>VLOOKUP(A44,'2022_PAPI_Indicators'!A39:AD219,29,FALSE)</f>
        <v>0.70378214120864868</v>
      </c>
      <c r="AF44" s="133">
        <f>VLOOKUP(A44,'2022_PAPI_Indicators'!A39:AE219,30,FALSE)</f>
        <v>0.83096158504486084</v>
      </c>
      <c r="AG44" s="133">
        <f>VLOOKUP(A44,'2022_PAPI_Indicators'!A39:AF219,31,FALSE)</f>
        <v>0.66470175981521606</v>
      </c>
      <c r="AH44" s="133">
        <f>VLOOKUP(A44,'2022_PAPI_Indicators'!A39:AG219,32,FALSE)</f>
        <v>0.73723715543746948</v>
      </c>
      <c r="AI44" s="133">
        <f>VLOOKUP(A44,'2022_PAPI_Indicators'!A39:AH219,33,FALSE)</f>
        <v>0.44507533311843872</v>
      </c>
      <c r="AJ44" s="133">
        <f>VLOOKUP(A44,'2022_PAPI_Indicators'!A39:AI219,34,FALSE)</f>
        <v>0.61077398061752319</v>
      </c>
      <c r="AK44" s="133">
        <f>VLOOKUP(A44,'2022_PAPI_Indicators'!A39:AJ219,35,FALSE)</f>
        <v>0.59843337535858154</v>
      </c>
      <c r="AL44" s="133">
        <f>VLOOKUP(A44,'2022_PAPI_Indicators'!A39:AK219,36,FALSE)</f>
        <v>0.66466963291168213</v>
      </c>
      <c r="AM44" s="133">
        <f>VLOOKUP(A44,'2022_PAPI_Indicators'!A39:AL219,37,FALSE)</f>
        <v>0.60202598571777344</v>
      </c>
      <c r="AN44" s="133">
        <f>VLOOKUP(A44,'2022_PAPI_Indicators'!A39:AM219,38,FALSE)</f>
        <v>0.58431875705718994</v>
      </c>
      <c r="AO44" s="133">
        <f>VLOOKUP(A44,'2022_PAPI_Indicators'!A39:AN219,39,FALSE)</f>
        <v>0.71914058923721313</v>
      </c>
      <c r="AP44" s="133">
        <f>VLOOKUP(A44,'2022_PAPI_Indicators'!A39:AO219,40,FALSE)</f>
        <v>0.66123270988464355</v>
      </c>
      <c r="AQ44" s="161">
        <f>VLOOKUP(A44,'2022_PAPI_Indicators'!A39:AP219,41,FALSE)</f>
        <v>0.62991207838058472</v>
      </c>
      <c r="AR44" s="133">
        <f>VLOOKUP(A44,'2022_PAPI_Indicators'!A39:AQ219,42,FALSE)</f>
        <v>0.59501713514328003</v>
      </c>
      <c r="AS44" s="133">
        <f>VLOOKUP(A44,'2022_PAPI_Indicators'!A39:AR219,43,FALSE)</f>
        <v>0.58483737707138062</v>
      </c>
      <c r="AT44" s="133">
        <f>VLOOKUP(A44,'2022_PAPI_Indicators'!A39:AS219,44,FALSE)</f>
        <v>0.49814572930335999</v>
      </c>
      <c r="AU44" s="133">
        <f>VLOOKUP(A44,'2022_PAPI_Indicators'!A39:AT219,45,FALSE)</f>
        <v>0.47113674879074097</v>
      </c>
      <c r="AV44" s="133">
        <f>VLOOKUP(A44,'2022_PAPI_Indicators'!A39:AU219,46,FALSE)</f>
        <v>0.45291602611541748</v>
      </c>
      <c r="AW44" s="133">
        <f>VLOOKUP(A44,'2022_PAPI_Indicators'!A39:AV219,47,FALSE)</f>
        <v>0.39776092767715454</v>
      </c>
      <c r="AX44" s="133">
        <f>VLOOKUP(A44,'2022_PAPI_Indicators'!A39:AW219,48,FALSE)</f>
        <v>0.71171116828918457</v>
      </c>
      <c r="AY44" s="133">
        <f>VLOOKUP(A44,'2022_PAPI_Indicators'!A39:AX219,49,FALSE)</f>
        <v>0.45441275835037231</v>
      </c>
      <c r="AZ44" s="133">
        <f>VLOOKUP(A44,'2022_PAPI_Indicators'!A39:AY219,50,FALSE)</f>
        <v>0.55897212028503418</v>
      </c>
      <c r="BA44" s="133">
        <f>VLOOKUP(A44,'2022_PAPI_Indicators'!A39:AZ219,51,FALSE)</f>
        <v>0.48646953701972961</v>
      </c>
      <c r="BB44" s="133">
        <f>VLOOKUP(A44,'2022_PAPI_Indicators'!A39:BA219,52,FALSE)</f>
        <v>0.34380781650543213</v>
      </c>
      <c r="BC44" s="133">
        <f>VLOOKUP(A44,'2022_PAPI_Indicators'!A39:BB219,53,FALSE)</f>
        <v>0.39247626066207886</v>
      </c>
      <c r="BD44" s="133">
        <f>VLOOKUP(A44,'2022_PAPI_Indicators'!A39:BC219,54,FALSE)</f>
        <v>0.54901838302612305</v>
      </c>
      <c r="BE44" s="133">
        <f>VLOOKUP(A44,'2022_PAPI_Indicators'!A39:BD219,55,FALSE)</f>
        <v>0.44036415219306946</v>
      </c>
      <c r="BF44" s="133">
        <f>VLOOKUP(A44,'2022_PAPI_Indicators'!A39:BE219,56,FALSE)</f>
        <v>0.51451128721237183</v>
      </c>
      <c r="BG44" s="133">
        <f>VLOOKUP(A44,'2022_PAPI_Indicators'!A39:BF219,57,FALSE)</f>
        <v>0.44319039583206177</v>
      </c>
      <c r="BH44" s="133">
        <f>VLOOKUP(A44,'2022_PAPI_Indicators'!A39:BG219,58,FALSE)</f>
        <v>0.47178283333778381</v>
      </c>
      <c r="BI44" s="133">
        <f>VLOOKUP(A44,'2022_PAPI_Indicators'!A39:BH219,59,FALSE)</f>
        <v>0.4860856831073761</v>
      </c>
      <c r="BJ44" s="133">
        <f>VLOOKUP(A44,'2022_PAPI_Indicators'!A39:BI219,60,FALSE)</f>
        <v>0.45791858434677124</v>
      </c>
      <c r="BK44" s="133">
        <f>VLOOKUP(A44,'2022_PAPI_Indicators'!A39:BJ219,61,FALSE)</f>
        <v>0.49196019768714905</v>
      </c>
      <c r="BL44" s="133">
        <f>VLOOKUP(A44,'2022_PAPI_Indicators'!A39:BK219,62,FALSE)</f>
        <v>0.60941672325134277</v>
      </c>
      <c r="BM44" s="133">
        <f>VLOOKUP(A44,'2022_PAPI_Indicators'!A39:BL219,63,FALSE)</f>
        <v>0.57254642248153687</v>
      </c>
      <c r="BN44" s="133">
        <f>VLOOKUP(A44,'2022_PAPI_Indicators'!A39:BM219,64,FALSE)</f>
        <v>0.55254518985748291</v>
      </c>
    </row>
    <row r="45" spans="1:66" x14ac:dyDescent="0.2">
      <c r="A45" s="70" t="s">
        <v>153</v>
      </c>
      <c r="B45" s="70" t="s">
        <v>154</v>
      </c>
      <c r="C45" s="89" t="s">
        <v>90</v>
      </c>
      <c r="D45" s="133">
        <f>VLOOKUP(A45,'2022_PAPI_Indicators'!A40:B220,2,)</f>
        <v>0.21981145441532135</v>
      </c>
      <c r="E45" s="133">
        <f>VLOOKUP(A45,'2022_PAPI_Indicators'!A40:C220,3,FALSE)</f>
        <v>0.32629242539405823</v>
      </c>
      <c r="F45" s="133">
        <f>VLOOKUP(A45,'2022_PAPI_Indicators'!A40:D220,4,FALSE)</f>
        <v>0.35087171196937561</v>
      </c>
      <c r="G45" s="133">
        <f>VLOOKUP(A45,'2022_PAPI_Indicators'!A40:E220,5,FALSE)</f>
        <v>0.26690253615379333</v>
      </c>
      <c r="H45" s="133">
        <f>VLOOKUP(A45,'2022_PAPI_Indicators'!A40:F220,6,FALSE)</f>
        <v>0.27412065863609314</v>
      </c>
      <c r="I45" s="133">
        <f>VLOOKUP(A45,'2022_PAPI_Indicators'!A40:G220,7,FALSE)</f>
        <v>0.3830254077911377</v>
      </c>
      <c r="J45" s="133">
        <f>VLOOKUP(A45,'2022_PAPI_Indicators'!A40:H220,8,FALSE)</f>
        <v>0.44903591275215149</v>
      </c>
      <c r="K45" s="133">
        <f>VLOOKUP(A45,'2022_PAPI_Indicators'!A40:I220,9,FALSE)</f>
        <v>0.3418310284614563</v>
      </c>
      <c r="L45" s="133">
        <f>VLOOKUP(A45,'2022_PAPI_Indicators'!A40:J220,10,FALSE)</f>
        <v>0.39366862177848816</v>
      </c>
      <c r="M45" s="133">
        <f>VLOOKUP(A45,'2022_PAPI_Indicators'!A40:K220,11,FALSE)</f>
        <v>0.40816038846969604</v>
      </c>
      <c r="N45" s="133">
        <f>VLOOKUP(A45,'2022_PAPI_Indicators'!A40:L220,12,FALSE)</f>
        <v>0.38537302613258362</v>
      </c>
      <c r="O45" s="133">
        <f>VLOOKUP(A45,'2022_PAPI_Indicators'!A40:M220,13,FALSE)</f>
        <v>0.33026325702667236</v>
      </c>
      <c r="P45" s="133">
        <f>VLOOKUP(A45,'2022_PAPI_Indicators'!A40:N220,14,FALSE)</f>
        <v>0.23571524024009705</v>
      </c>
      <c r="Q45" s="133">
        <f>VLOOKUP(A45,'2022_PAPI_Indicators'!A40:O220,15,FALSE)</f>
        <v>7.5630642473697662E-2</v>
      </c>
      <c r="R45" s="135">
        <f>VLOOKUP(A45,'2022_PAPI_Indicators'!A40:P220,16,FALSE)</f>
        <v>0</v>
      </c>
      <c r="S45" s="133">
        <f>VLOOKUP(A45,'2022_PAPI_Indicators'!A40:R220,17,FALSE)</f>
        <v>0.18935509026050568</v>
      </c>
      <c r="T45" s="133">
        <f>VLOOKUP(A45,'2022_PAPI_Indicators'!A40:S220,18,FALSE)</f>
        <v>0.27996712923049927</v>
      </c>
      <c r="U45" s="135">
        <f>VLOOKUP(A45,'2022_PAPI_Indicators'!A40:T220,19,FALSE)</f>
        <v>0</v>
      </c>
      <c r="V45" s="133">
        <f>VLOOKUP(A45,'2022_PAPI_Indicators'!A40:U220,20,FALSE)</f>
        <v>0.49270892143249512</v>
      </c>
      <c r="W45" s="133">
        <f>VLOOKUP(A45,'2022_PAPI_Indicators'!A40:V220,21,FALSE)</f>
        <v>0.22862863540649414</v>
      </c>
      <c r="X45" s="133">
        <f>VLOOKUP(A45,'2022_PAPI_Indicators'!A40:W220,22,FALSE)</f>
        <v>0.29251393675804138</v>
      </c>
      <c r="Y45" s="133">
        <f>VLOOKUP(A45,'2022_PAPI_Indicators'!A40:X220,23,FALSE)</f>
        <v>0.31748417019844055</v>
      </c>
      <c r="Z45" s="133">
        <f>VLOOKUP(A45,'2022_PAPI_Indicators'!A40:Y220,24,FALSE)</f>
        <v>0.32519963383674622</v>
      </c>
      <c r="AA45" s="133">
        <f>VLOOKUP(A45,'2022_PAPI_Indicators'!A40:Z220,25,FALSE)</f>
        <v>0.34049102663993835</v>
      </c>
      <c r="AB45" s="133">
        <f>VLOOKUP(A45,'2022_PAPI_Indicators'!A40:AA220,26,FALSE)</f>
        <v>0.27858743071556091</v>
      </c>
      <c r="AC45" s="133">
        <f>VLOOKUP(A45,'2022_PAPI_Indicators'!A40:AB220,27,FALSE)</f>
        <v>0.18962360918521881</v>
      </c>
      <c r="AD45" s="133">
        <f>VLOOKUP(A45,'2022_PAPI_Indicators'!A40:AC220,28,FALSE)</f>
        <v>0.35087528824806213</v>
      </c>
      <c r="AE45" s="133">
        <f>VLOOKUP(A45,'2022_PAPI_Indicators'!A40:AD220,29,FALSE)</f>
        <v>0.29575663805007935</v>
      </c>
      <c r="AF45" s="133">
        <f>VLOOKUP(A45,'2022_PAPI_Indicators'!A40:AE220,30,FALSE)</f>
        <v>0.30077648162841797</v>
      </c>
      <c r="AG45" s="133">
        <f>VLOOKUP(A45,'2022_PAPI_Indicators'!A40:AF220,31,FALSE)</f>
        <v>0.48672428727149963</v>
      </c>
      <c r="AH45" s="133">
        <f>VLOOKUP(A45,'2022_PAPI_Indicators'!A40:AG220,32,FALSE)</f>
        <v>0.33489817380905151</v>
      </c>
      <c r="AI45" s="133">
        <f>VLOOKUP(A45,'2022_PAPI_Indicators'!A40:AH220,33,FALSE)</f>
        <v>0.48587319254875183</v>
      </c>
      <c r="AJ45" s="133">
        <f>VLOOKUP(A45,'2022_PAPI_Indicators'!A40:AI220,34,FALSE)</f>
        <v>0.37267640233039856</v>
      </c>
      <c r="AK45" s="133">
        <f>VLOOKUP(A45,'2022_PAPI_Indicators'!A40:AJ220,35,FALSE)</f>
        <v>0.28571429848670959</v>
      </c>
      <c r="AL45" s="133">
        <f>VLOOKUP(A45,'2022_PAPI_Indicators'!A40:AK220,36,FALSE)</f>
        <v>0.46508437395095825</v>
      </c>
      <c r="AM45" s="133">
        <f>VLOOKUP(A45,'2022_PAPI_Indicators'!A40:AL220,37,FALSE)</f>
        <v>0.49464309215545654</v>
      </c>
      <c r="AN45" s="133">
        <f>VLOOKUP(A45,'2022_PAPI_Indicators'!A40:AM220,38,FALSE)</f>
        <v>0.4268740713596344</v>
      </c>
      <c r="AO45" s="133">
        <f>VLOOKUP(A45,'2022_PAPI_Indicators'!A40:AN220,39,FALSE)</f>
        <v>0.35406741499900818</v>
      </c>
      <c r="AP45" s="133">
        <f>VLOOKUP(A45,'2022_PAPI_Indicators'!A40:AO220,40,FALSE)</f>
        <v>0.34477543830871582</v>
      </c>
      <c r="AQ45" s="161">
        <f>VLOOKUP(A45,'2022_PAPI_Indicators'!A40:AP220,41,FALSE)</f>
        <v>0.56136226654052734</v>
      </c>
      <c r="AR45" s="133">
        <f>VLOOKUP(A45,'2022_PAPI_Indicators'!A40:AQ220,42,FALSE)</f>
        <v>0.46990537643432617</v>
      </c>
      <c r="AS45" s="133">
        <f>VLOOKUP(A45,'2022_PAPI_Indicators'!A40:AR220,43,FALSE)</f>
        <v>0.37216860055923462</v>
      </c>
      <c r="AT45" s="133">
        <f>VLOOKUP(A45,'2022_PAPI_Indicators'!A40:AS220,44,FALSE)</f>
        <v>0.36676877737045288</v>
      </c>
      <c r="AU45" s="133">
        <f>VLOOKUP(A45,'2022_PAPI_Indicators'!A40:AT220,45,FALSE)</f>
        <v>0.41552552580833435</v>
      </c>
      <c r="AV45" s="133">
        <f>VLOOKUP(A45,'2022_PAPI_Indicators'!A40:AU220,46,FALSE)</f>
        <v>0.36411452293395996</v>
      </c>
      <c r="AW45" s="133">
        <f>VLOOKUP(A45,'2022_PAPI_Indicators'!A40:AV220,47,FALSE)</f>
        <v>0.43509387969970703</v>
      </c>
      <c r="AX45" s="133">
        <f>VLOOKUP(A45,'2022_PAPI_Indicators'!A40:AW220,48,FALSE)</f>
        <v>0.21957521140575409</v>
      </c>
      <c r="AY45" s="133">
        <f>VLOOKUP(A45,'2022_PAPI_Indicators'!A40:AX220,49,FALSE)</f>
        <v>0.43034875392913818</v>
      </c>
      <c r="AZ45" s="133">
        <f>VLOOKUP(A45,'2022_PAPI_Indicators'!A40:AY220,50,FALSE)</f>
        <v>0.35522428154945374</v>
      </c>
      <c r="BA45" s="133">
        <f>VLOOKUP(A45,'2022_PAPI_Indicators'!A40:AZ220,51,FALSE)</f>
        <v>0.42053613066673279</v>
      </c>
      <c r="BB45" s="133">
        <f>VLOOKUP(A45,'2022_PAPI_Indicators'!A40:BA220,52,FALSE)</f>
        <v>0.47989916801452637</v>
      </c>
      <c r="BC45" s="133">
        <f>VLOOKUP(A45,'2022_PAPI_Indicators'!A40:BB220,53,FALSE)</f>
        <v>0.57459086179733276</v>
      </c>
      <c r="BD45" s="133">
        <f>VLOOKUP(A45,'2022_PAPI_Indicators'!A40:BC220,54,FALSE)</f>
        <v>0.38235294818878174</v>
      </c>
      <c r="BE45" s="133">
        <f>VLOOKUP(A45,'2022_PAPI_Indicators'!A40:BD220,55,FALSE)</f>
        <v>0.52478951215744019</v>
      </c>
      <c r="BF45" s="133">
        <f>VLOOKUP(A45,'2022_PAPI_Indicators'!A40:BE220,56,FALSE)</f>
        <v>0.34685400128364563</v>
      </c>
      <c r="BG45" s="133">
        <f>VLOOKUP(A45,'2022_PAPI_Indicators'!A40:BF220,57,FALSE)</f>
        <v>0.58854717016220093</v>
      </c>
      <c r="BH45" s="133">
        <f>VLOOKUP(A45,'2022_PAPI_Indicators'!A40:BG220,58,FALSE)</f>
        <v>0.52321410179138184</v>
      </c>
      <c r="BI45" s="133">
        <f>VLOOKUP(A45,'2022_PAPI_Indicators'!A40:BH220,59,FALSE)</f>
        <v>0.45409604907035828</v>
      </c>
      <c r="BJ45" s="133">
        <f>VLOOKUP(A45,'2022_PAPI_Indicators'!A40:BI220,60,FALSE)</f>
        <v>0.53436213731765747</v>
      </c>
      <c r="BK45" s="133">
        <f>VLOOKUP(A45,'2022_PAPI_Indicators'!A40:BJ220,61,FALSE)</f>
        <v>0.30920040607452393</v>
      </c>
      <c r="BL45" s="133">
        <f>VLOOKUP(A45,'2022_PAPI_Indicators'!A40:BK220,62,FALSE)</f>
        <v>0.4246075451374054</v>
      </c>
      <c r="BM45" s="133">
        <f>VLOOKUP(A45,'2022_PAPI_Indicators'!A40:BL220,63,FALSE)</f>
        <v>0.251630038022995</v>
      </c>
      <c r="BN45" s="133">
        <f>VLOOKUP(A45,'2022_PAPI_Indicators'!A40:BM220,64,FALSE)</f>
        <v>0.44155582785606384</v>
      </c>
    </row>
    <row r="46" spans="1:66" x14ac:dyDescent="0.2">
      <c r="A46" s="70" t="s">
        <v>155</v>
      </c>
      <c r="B46" s="70" t="s">
        <v>156</v>
      </c>
      <c r="C46" s="89" t="s">
        <v>90</v>
      </c>
      <c r="D46" s="133">
        <f>VLOOKUP(A46,'2022_PAPI_Indicators'!A41:B221,2,)</f>
        <v>0.21729221940040588</v>
      </c>
      <c r="E46" s="133">
        <f>VLOOKUP(A46,'2022_PAPI_Indicators'!A41:C221,3,FALSE)</f>
        <v>0.29724597930908203</v>
      </c>
      <c r="F46" s="133">
        <f>VLOOKUP(A46,'2022_PAPI_Indicators'!A41:D221,4,FALSE)</f>
        <v>0.3725534975528717</v>
      </c>
      <c r="G46" s="133">
        <f>VLOOKUP(A46,'2022_PAPI_Indicators'!A41:E221,5,FALSE)</f>
        <v>0.30627202987670898</v>
      </c>
      <c r="H46" s="133">
        <f>VLOOKUP(A46,'2022_PAPI_Indicators'!A41:F221,6,FALSE)</f>
        <v>0.22685541212558746</v>
      </c>
      <c r="I46" s="133">
        <f>VLOOKUP(A46,'2022_PAPI_Indicators'!A41:G221,7,FALSE)</f>
        <v>0.47330188751220703</v>
      </c>
      <c r="J46" s="133">
        <f>VLOOKUP(A46,'2022_PAPI_Indicators'!A41:H221,8,FALSE)</f>
        <v>0.39323857426643372</v>
      </c>
      <c r="K46" s="133">
        <f>VLOOKUP(A46,'2022_PAPI_Indicators'!A41:I221,9,FALSE)</f>
        <v>0.34708702564239502</v>
      </c>
      <c r="L46" s="133">
        <f>VLOOKUP(A46,'2022_PAPI_Indicators'!A41:J221,10,FALSE)</f>
        <v>0.36189410090446472</v>
      </c>
      <c r="M46" s="133">
        <f>VLOOKUP(A46,'2022_PAPI_Indicators'!A41:K221,11,FALSE)</f>
        <v>0.36640003323554993</v>
      </c>
      <c r="N46" s="133">
        <f>VLOOKUP(A46,'2022_PAPI_Indicators'!A41:L221,12,FALSE)</f>
        <v>0.31524953246116638</v>
      </c>
      <c r="O46" s="133">
        <f>VLOOKUP(A46,'2022_PAPI_Indicators'!A41:M221,13,FALSE)</f>
        <v>0.30827924609184265</v>
      </c>
      <c r="P46" s="133">
        <f>VLOOKUP(A46,'2022_PAPI_Indicators'!A41:N221,14,FALSE)</f>
        <v>0.29823148250579834</v>
      </c>
      <c r="Q46" s="133">
        <f>VLOOKUP(A46,'2022_PAPI_Indicators'!A41:O221,15,FALSE)</f>
        <v>3.9167668670415878E-2</v>
      </c>
      <c r="R46" s="135">
        <f>VLOOKUP(A46,'2022_PAPI_Indicators'!A41:P221,16,FALSE)</f>
        <v>0</v>
      </c>
      <c r="S46" s="133">
        <f>VLOOKUP(A46,'2022_PAPI_Indicators'!A41:R221,17,FALSE)</f>
        <v>0.16927841305732727</v>
      </c>
      <c r="T46" s="133">
        <f>VLOOKUP(A46,'2022_PAPI_Indicators'!A41:S221,18,FALSE)</f>
        <v>0.15777583420276642</v>
      </c>
      <c r="U46" s="135">
        <f>VLOOKUP(A46,'2022_PAPI_Indicators'!A41:T221,19,FALSE)</f>
        <v>0</v>
      </c>
      <c r="V46" s="133">
        <f>VLOOKUP(A46,'2022_PAPI_Indicators'!A41:U221,20,FALSE)</f>
        <v>0.36197766661643982</v>
      </c>
      <c r="W46" s="133">
        <f>VLOOKUP(A46,'2022_PAPI_Indicators'!A41:V221,21,FALSE)</f>
        <v>0.17897839844226837</v>
      </c>
      <c r="X46" s="133">
        <f>VLOOKUP(A46,'2022_PAPI_Indicators'!A41:W221,22,FALSE)</f>
        <v>0.28766575455665588</v>
      </c>
      <c r="Y46" s="133">
        <f>VLOOKUP(A46,'2022_PAPI_Indicators'!A41:X221,23,FALSE)</f>
        <v>0.32698816061019897</v>
      </c>
      <c r="Z46" s="133">
        <f>VLOOKUP(A46,'2022_PAPI_Indicators'!A41:Y221,24,FALSE)</f>
        <v>0.30592510104179382</v>
      </c>
      <c r="AA46" s="133">
        <f>VLOOKUP(A46,'2022_PAPI_Indicators'!A41:Z221,25,FALSE)</f>
        <v>0.39422997832298279</v>
      </c>
      <c r="AB46" s="133">
        <f>VLOOKUP(A46,'2022_PAPI_Indicators'!A41:AA221,26,FALSE)</f>
        <v>0.31558957695960999</v>
      </c>
      <c r="AC46" s="133">
        <f>VLOOKUP(A46,'2022_PAPI_Indicators'!A41:AB221,27,FALSE)</f>
        <v>0.17470967769622803</v>
      </c>
      <c r="AD46" s="133">
        <f>VLOOKUP(A46,'2022_PAPI_Indicators'!A41:AC221,28,FALSE)</f>
        <v>0.29689568281173706</v>
      </c>
      <c r="AE46" s="133">
        <f>VLOOKUP(A46,'2022_PAPI_Indicators'!A41:AD221,29,FALSE)</f>
        <v>0.29213130474090576</v>
      </c>
      <c r="AF46" s="133">
        <f>VLOOKUP(A46,'2022_PAPI_Indicators'!A41:AE221,30,FALSE)</f>
        <v>0.19852380454540253</v>
      </c>
      <c r="AG46" s="133">
        <f>VLOOKUP(A46,'2022_PAPI_Indicators'!A41:AF221,31,FALSE)</f>
        <v>0.43759623169898987</v>
      </c>
      <c r="AH46" s="133">
        <f>VLOOKUP(A46,'2022_PAPI_Indicators'!A41:AG221,32,FALSE)</f>
        <v>0.22557118535041809</v>
      </c>
      <c r="AI46" s="133">
        <f>VLOOKUP(A46,'2022_PAPI_Indicators'!A41:AH221,33,FALSE)</f>
        <v>0.43793994188308716</v>
      </c>
      <c r="AJ46" s="133">
        <f>VLOOKUP(A46,'2022_PAPI_Indicators'!A41:AI221,34,FALSE)</f>
        <v>0.35822799801826477</v>
      </c>
      <c r="AK46" s="133">
        <f>VLOOKUP(A46,'2022_PAPI_Indicators'!A41:AJ221,35,FALSE)</f>
        <v>0.29038718342781067</v>
      </c>
      <c r="AL46" s="133">
        <f>VLOOKUP(A46,'2022_PAPI_Indicators'!A41:AK221,36,FALSE)</f>
        <v>0.4260438084602356</v>
      </c>
      <c r="AM46" s="133">
        <f>VLOOKUP(A46,'2022_PAPI_Indicators'!A41:AL221,37,FALSE)</f>
        <v>0.45905140042304993</v>
      </c>
      <c r="AN46" s="133">
        <f>VLOOKUP(A46,'2022_PAPI_Indicators'!A41:AM221,38,FALSE)</f>
        <v>0.35670223832130432</v>
      </c>
      <c r="AO46" s="133">
        <f>VLOOKUP(A46,'2022_PAPI_Indicators'!A41:AN221,39,FALSE)</f>
        <v>0.31596073508262634</v>
      </c>
      <c r="AP46" s="133">
        <f>VLOOKUP(A46,'2022_PAPI_Indicators'!A41:AO221,40,FALSE)</f>
        <v>0.30709740519523621</v>
      </c>
      <c r="AQ46" s="161">
        <f>VLOOKUP(A46,'2022_PAPI_Indicators'!A41:AP221,41,FALSE)</f>
        <v>0.50334042310714722</v>
      </c>
      <c r="AR46" s="133">
        <f>VLOOKUP(A46,'2022_PAPI_Indicators'!A41:AQ221,42,FALSE)</f>
        <v>0.31611141562461853</v>
      </c>
      <c r="AS46" s="133">
        <f>VLOOKUP(A46,'2022_PAPI_Indicators'!A41:AR221,43,FALSE)</f>
        <v>0.44649368524551392</v>
      </c>
      <c r="AT46" s="133">
        <f>VLOOKUP(A46,'2022_PAPI_Indicators'!A41:AS221,44,FALSE)</f>
        <v>0.43063870072364807</v>
      </c>
      <c r="AU46" s="133">
        <f>VLOOKUP(A46,'2022_PAPI_Indicators'!A41:AT221,45,FALSE)</f>
        <v>0.33725127577781677</v>
      </c>
      <c r="AV46" s="133">
        <f>VLOOKUP(A46,'2022_PAPI_Indicators'!A41:AU221,46,FALSE)</f>
        <v>0.29633209109306335</v>
      </c>
      <c r="AW46" s="133">
        <f>VLOOKUP(A46,'2022_PAPI_Indicators'!A41:AV221,47,FALSE)</f>
        <v>0.41587662696838379</v>
      </c>
      <c r="AX46" s="133">
        <f>VLOOKUP(A46,'2022_PAPI_Indicators'!A41:AW221,48,FALSE)</f>
        <v>0.14401625096797943</v>
      </c>
      <c r="AY46" s="133">
        <f>VLOOKUP(A46,'2022_PAPI_Indicators'!A41:AX221,49,FALSE)</f>
        <v>0.36825135350227356</v>
      </c>
      <c r="AZ46" s="133">
        <f>VLOOKUP(A46,'2022_PAPI_Indicators'!A41:AY221,50,FALSE)</f>
        <v>0.27411150932312012</v>
      </c>
      <c r="BA46" s="133">
        <f>VLOOKUP(A46,'2022_PAPI_Indicators'!A41:AZ221,51,FALSE)</f>
        <v>0.43866816163063049</v>
      </c>
      <c r="BB46" s="133">
        <f>VLOOKUP(A46,'2022_PAPI_Indicators'!A41:BA221,52,FALSE)</f>
        <v>0.38506054878234863</v>
      </c>
      <c r="BC46" s="133">
        <f>VLOOKUP(A46,'2022_PAPI_Indicators'!A41:BB221,53,FALSE)</f>
        <v>0.56230813264846802</v>
      </c>
      <c r="BD46" s="133">
        <f>VLOOKUP(A46,'2022_PAPI_Indicators'!A41:BC221,54,FALSE)</f>
        <v>0.43471819162368774</v>
      </c>
      <c r="BE46" s="133">
        <f>VLOOKUP(A46,'2022_PAPI_Indicators'!A41:BD221,55,FALSE)</f>
        <v>0.44832322001457214</v>
      </c>
      <c r="BF46" s="133">
        <f>VLOOKUP(A46,'2022_PAPI_Indicators'!A41:BE221,56,FALSE)</f>
        <v>0.48465016484260559</v>
      </c>
      <c r="BG46" s="133">
        <f>VLOOKUP(A46,'2022_PAPI_Indicators'!A41:BF221,57,FALSE)</f>
        <v>0.42407065629959106</v>
      </c>
      <c r="BH46" s="133">
        <f>VLOOKUP(A46,'2022_PAPI_Indicators'!A41:BG221,58,FALSE)</f>
        <v>0.43621909618377686</v>
      </c>
      <c r="BI46" s="133">
        <f>VLOOKUP(A46,'2022_PAPI_Indicators'!A41:BH221,59,FALSE)</f>
        <v>0.4936690628528595</v>
      </c>
      <c r="BJ46" s="133">
        <f>VLOOKUP(A46,'2022_PAPI_Indicators'!A41:BI221,60,FALSE)</f>
        <v>0.36693587899208069</v>
      </c>
      <c r="BK46" s="133">
        <f>VLOOKUP(A46,'2022_PAPI_Indicators'!A41:BJ221,61,FALSE)</f>
        <v>0.34310731291770935</v>
      </c>
      <c r="BL46" s="133">
        <f>VLOOKUP(A46,'2022_PAPI_Indicators'!A41:BK221,62,FALSE)</f>
        <v>0.3610745370388031</v>
      </c>
      <c r="BM46" s="133">
        <f>VLOOKUP(A46,'2022_PAPI_Indicators'!A41:BL221,63,FALSE)</f>
        <v>0.21348650753498077</v>
      </c>
      <c r="BN46" s="133">
        <f>VLOOKUP(A46,'2022_PAPI_Indicators'!A41:BM221,64,FALSE)</f>
        <v>0.37301537394523621</v>
      </c>
    </row>
    <row r="47" spans="1:66" s="80" customFormat="1" x14ac:dyDescent="0.2">
      <c r="A47" s="77" t="s">
        <v>157</v>
      </c>
      <c r="B47" s="77" t="s">
        <v>158</v>
      </c>
      <c r="C47" s="92" t="s">
        <v>448</v>
      </c>
      <c r="D47" s="131">
        <f>VLOOKUP(A47,'2022_PAPI_Indicators'!A42:B222,2,)</f>
        <v>1.6344366073608398</v>
      </c>
      <c r="E47" s="131">
        <f>VLOOKUP(A47,'2022_PAPI_Indicators'!A42:C222,3,FALSE)</f>
        <v>1.387966513633728</v>
      </c>
      <c r="F47" s="131">
        <f>VLOOKUP(A47,'2022_PAPI_Indicators'!A42:D222,4,FALSE)</f>
        <v>1.2900136709213257</v>
      </c>
      <c r="G47" s="131">
        <f>VLOOKUP(A47,'2022_PAPI_Indicators'!A42:E222,5,FALSE)</f>
        <v>1.4218885898590088</v>
      </c>
      <c r="H47" s="131">
        <f>VLOOKUP(A47,'2022_PAPI_Indicators'!A42:F222,6,FALSE)</f>
        <v>1.4131902456283569</v>
      </c>
      <c r="I47" s="131">
        <f>VLOOKUP(A47,'2022_PAPI_Indicators'!A42:G222,7,FALSE)</f>
        <v>1.5216680765151978</v>
      </c>
      <c r="J47" s="131">
        <f>VLOOKUP(A47,'2022_PAPI_Indicators'!A42:H222,8,FALSE)</f>
        <v>1.4445983171463013</v>
      </c>
      <c r="K47" s="131">
        <f>VLOOKUP(A47,'2022_PAPI_Indicators'!A42:I222,9,FALSE)</f>
        <v>1.4279211759567261</v>
      </c>
      <c r="L47" s="131">
        <f>VLOOKUP(A47,'2022_PAPI_Indicators'!A42:J222,10,FALSE)</f>
        <v>1.3069612979888916</v>
      </c>
      <c r="M47" s="131">
        <f>VLOOKUP(A47,'2022_PAPI_Indicators'!A42:K222,11,FALSE)</f>
        <v>1.4281456470489502</v>
      </c>
      <c r="N47" s="131">
        <f>VLOOKUP(A47,'2022_PAPI_Indicators'!A42:L222,12,FALSE)</f>
        <v>1.3597289323806763</v>
      </c>
      <c r="O47" s="131">
        <f>VLOOKUP(A47,'2022_PAPI_Indicators'!A42:M222,13,FALSE)</f>
        <v>1.4530423879623413</v>
      </c>
      <c r="P47" s="131">
        <f>VLOOKUP(A47,'2022_PAPI_Indicators'!A42:N222,14,FALSE)</f>
        <v>1.4665930271148682</v>
      </c>
      <c r="Q47" s="131">
        <f>VLOOKUP(A47,'2022_PAPI_Indicators'!A42:O222,15,FALSE)</f>
        <v>1.7769604921340942</v>
      </c>
      <c r="R47" s="132">
        <f>VLOOKUP(A47,'2022_PAPI_Indicators'!A42:P222,16,FALSE)</f>
        <v>0</v>
      </c>
      <c r="S47" s="131">
        <f>VLOOKUP(A47,'2022_PAPI_Indicators'!A42:R222,17,FALSE)</f>
        <v>1.500889778137207</v>
      </c>
      <c r="T47" s="131">
        <f>VLOOKUP(A47,'2022_PAPI_Indicators'!A42:S222,18,FALSE)</f>
        <v>1.4387433528900146</v>
      </c>
      <c r="U47" s="132">
        <f>VLOOKUP(A47,'2022_PAPI_Indicators'!A42:T222,19,FALSE)</f>
        <v>0</v>
      </c>
      <c r="V47" s="131">
        <f>VLOOKUP(A47,'2022_PAPI_Indicators'!A42:U222,20,FALSE)</f>
        <v>1.3826731443405151</v>
      </c>
      <c r="W47" s="131">
        <f>VLOOKUP(A47,'2022_PAPI_Indicators'!A42:V222,21,FALSE)</f>
        <v>1.4545494318008423</v>
      </c>
      <c r="X47" s="131">
        <f>VLOOKUP(A47,'2022_PAPI_Indicators'!A42:W222,22,FALSE)</f>
        <v>1.5548374652862549</v>
      </c>
      <c r="Y47" s="131">
        <f>VLOOKUP(A47,'2022_PAPI_Indicators'!A42:X222,23,FALSE)</f>
        <v>1.5086512565612793</v>
      </c>
      <c r="Z47" s="131">
        <f>VLOOKUP(A47,'2022_PAPI_Indicators'!A42:Y222,24,FALSE)</f>
        <v>1.4730736017227173</v>
      </c>
      <c r="AA47" s="131">
        <f>VLOOKUP(A47,'2022_PAPI_Indicators'!A42:Z222,25,FALSE)</f>
        <v>1.528162956237793</v>
      </c>
      <c r="AB47" s="131">
        <f>VLOOKUP(A47,'2022_PAPI_Indicators'!A42:AA222,26,FALSE)</f>
        <v>1.4979904890060425</v>
      </c>
      <c r="AC47" s="131">
        <f>VLOOKUP(A47,'2022_PAPI_Indicators'!A42:AB222,27,FALSE)</f>
        <v>1.6586756706237793</v>
      </c>
      <c r="AD47" s="131">
        <f>VLOOKUP(A47,'2022_PAPI_Indicators'!A42:AC222,28,FALSE)</f>
        <v>1.4206211566925049</v>
      </c>
      <c r="AE47" s="131">
        <f>VLOOKUP(A47,'2022_PAPI_Indicators'!A42:AD222,29,FALSE)</f>
        <v>1.6249238252639771</v>
      </c>
      <c r="AF47" s="131">
        <f>VLOOKUP(A47,'2022_PAPI_Indicators'!A42:AE222,30,FALSE)</f>
        <v>1.5237882137298584</v>
      </c>
      <c r="AG47" s="131">
        <f>VLOOKUP(A47,'2022_PAPI_Indicators'!A42:AF222,31,FALSE)</f>
        <v>1.5385004281997681</v>
      </c>
      <c r="AH47" s="131">
        <f>VLOOKUP(A47,'2022_PAPI_Indicators'!A42:AG222,32,FALSE)</f>
        <v>1.6155796051025391</v>
      </c>
      <c r="AI47" s="131">
        <f>VLOOKUP(A47,'2022_PAPI_Indicators'!A42:AH222,33,FALSE)</f>
        <v>1.3568071126937866</v>
      </c>
      <c r="AJ47" s="131">
        <f>VLOOKUP(A47,'2022_PAPI_Indicators'!A42:AI222,34,FALSE)</f>
        <v>1.4119637012481689</v>
      </c>
      <c r="AK47" s="131">
        <f>VLOOKUP(A47,'2022_PAPI_Indicators'!A42:AJ222,35,FALSE)</f>
        <v>1.3504389524459839</v>
      </c>
      <c r="AL47" s="131">
        <f>VLOOKUP(A47,'2022_PAPI_Indicators'!A42:AK222,36,FALSE)</f>
        <v>1.3552780151367187</v>
      </c>
      <c r="AM47" s="131">
        <f>VLOOKUP(A47,'2022_PAPI_Indicators'!A42:AL222,37,FALSE)</f>
        <v>1.481860876083374</v>
      </c>
      <c r="AN47" s="131">
        <f>VLOOKUP(A47,'2022_PAPI_Indicators'!A42:AM222,38,FALSE)</f>
        <v>1.5376298427581787</v>
      </c>
      <c r="AO47" s="131">
        <f>VLOOKUP(A47,'2022_PAPI_Indicators'!A42:AN222,39,FALSE)</f>
        <v>1.6732827425003052</v>
      </c>
      <c r="AP47" s="131">
        <f>VLOOKUP(A47,'2022_PAPI_Indicators'!A42:AO222,40,FALSE)</f>
        <v>1.8404228687286377</v>
      </c>
      <c r="AQ47" s="159">
        <f>VLOOKUP(A47,'2022_PAPI_Indicators'!A42:AP222,41,FALSE)</f>
        <v>1.3231527805328369</v>
      </c>
      <c r="AR47" s="131">
        <f>VLOOKUP(A47,'2022_PAPI_Indicators'!A42:AQ222,42,FALSE)</f>
        <v>1.3396323919296265</v>
      </c>
      <c r="AS47" s="131">
        <f>VLOOKUP(A47,'2022_PAPI_Indicators'!A42:AR222,43,FALSE)</f>
        <v>1.2813417911529541</v>
      </c>
      <c r="AT47" s="131">
        <f>VLOOKUP(A47,'2022_PAPI_Indicators'!A42:AS222,44,FALSE)</f>
        <v>1.3004986047744751</v>
      </c>
      <c r="AU47" s="131">
        <f>VLOOKUP(A47,'2022_PAPI_Indicators'!A42:AT222,45,FALSE)</f>
        <v>1.406569242477417</v>
      </c>
      <c r="AV47" s="131">
        <f>VLOOKUP(A47,'2022_PAPI_Indicators'!A42:AU222,46,FALSE)</f>
        <v>1.5114706754684448</v>
      </c>
      <c r="AW47" s="131">
        <f>VLOOKUP(A47,'2022_PAPI_Indicators'!A42:AV222,47,FALSE)</f>
        <v>1.2420216798782349</v>
      </c>
      <c r="AX47" s="131">
        <f>VLOOKUP(A47,'2022_PAPI_Indicators'!A42:AW222,48,FALSE)</f>
        <v>1.7467631101608276</v>
      </c>
      <c r="AY47" s="131">
        <f>VLOOKUP(A47,'2022_PAPI_Indicators'!A42:AX222,49,FALSE)</f>
        <v>1.3895775079727173</v>
      </c>
      <c r="AZ47" s="131">
        <f>VLOOKUP(A47,'2022_PAPI_Indicators'!A42:AY222,50,FALSE)</f>
        <v>1.4344660043716431</v>
      </c>
      <c r="BA47" s="131">
        <f>VLOOKUP(A47,'2022_PAPI_Indicators'!A42:AZ222,51,FALSE)</f>
        <v>1.3696011304855347</v>
      </c>
      <c r="BB47" s="131">
        <f>VLOOKUP(A47,'2022_PAPI_Indicators'!A42:BA222,52,FALSE)</f>
        <v>1.3710728883743286</v>
      </c>
      <c r="BC47" s="131">
        <f>VLOOKUP(A47,'2022_PAPI_Indicators'!A42:BB222,53,FALSE)</f>
        <v>1.271153450012207</v>
      </c>
      <c r="BD47" s="131">
        <f>VLOOKUP(A47,'2022_PAPI_Indicators'!A42:BC222,54,FALSE)</f>
        <v>1.3653132915496826</v>
      </c>
      <c r="BE47" s="131">
        <f>VLOOKUP(A47,'2022_PAPI_Indicators'!A42:BD222,55,FALSE)</f>
        <v>1.4040240049362183</v>
      </c>
      <c r="BF47" s="131">
        <f>VLOOKUP(A47,'2022_PAPI_Indicators'!A42:BE222,56,FALSE)</f>
        <v>1.4726748466491699</v>
      </c>
      <c r="BG47" s="131">
        <f>VLOOKUP(A47,'2022_PAPI_Indicators'!A42:BF222,57,FALSE)</f>
        <v>1.1992502212524414</v>
      </c>
      <c r="BH47" s="131">
        <f>VLOOKUP(A47,'2022_PAPI_Indicators'!A42:BG222,58,FALSE)</f>
        <v>1.2172623872756958</v>
      </c>
      <c r="BI47" s="131">
        <f>VLOOKUP(A47,'2022_PAPI_Indicators'!A42:BH222,59,FALSE)</f>
        <v>1.3041101694107056</v>
      </c>
      <c r="BJ47" s="131">
        <f>VLOOKUP(A47,'2022_PAPI_Indicators'!A42:BI222,60,FALSE)</f>
        <v>1.2898048162460327</v>
      </c>
      <c r="BK47" s="131">
        <f>VLOOKUP(A47,'2022_PAPI_Indicators'!A42:BJ222,61,FALSE)</f>
        <v>1.3820922374725342</v>
      </c>
      <c r="BL47" s="131">
        <f>VLOOKUP(A47,'2022_PAPI_Indicators'!A42:BK222,62,FALSE)</f>
        <v>1.376350998878479</v>
      </c>
      <c r="BM47" s="131">
        <f>VLOOKUP(A47,'2022_PAPI_Indicators'!A42:BL222,63,FALSE)</f>
        <v>1.4973061084747314</v>
      </c>
      <c r="BN47" s="131">
        <f>VLOOKUP(A47,'2022_PAPI_Indicators'!A42:BM222,64,FALSE)</f>
        <v>1.4066790342330933</v>
      </c>
    </row>
    <row r="48" spans="1:66" x14ac:dyDescent="0.2">
      <c r="A48" s="70" t="s">
        <v>159</v>
      </c>
      <c r="B48" s="70" t="s">
        <v>160</v>
      </c>
      <c r="C48" s="89" t="s">
        <v>90</v>
      </c>
      <c r="D48" s="133">
        <f>VLOOKUP(A48,'2022_PAPI_Indicators'!A43:B223,2,)</f>
        <v>0.5838896632194519</v>
      </c>
      <c r="E48" s="133">
        <f>VLOOKUP(A48,'2022_PAPI_Indicators'!A43:C223,3,FALSE)</f>
        <v>0.4289986789226532</v>
      </c>
      <c r="F48" s="133">
        <f>VLOOKUP(A48,'2022_PAPI_Indicators'!A43:D223,4,FALSE)</f>
        <v>0.40853747725486755</v>
      </c>
      <c r="G48" s="133">
        <f>VLOOKUP(A48,'2022_PAPI_Indicators'!A43:E223,5,FALSE)</f>
        <v>0.51967155933380127</v>
      </c>
      <c r="H48" s="133">
        <f>VLOOKUP(A48,'2022_PAPI_Indicators'!A43:F223,6,FALSE)</f>
        <v>0.51650166511535645</v>
      </c>
      <c r="I48" s="133">
        <f>VLOOKUP(A48,'2022_PAPI_Indicators'!A43:G223,7,FALSE)</f>
        <v>0.51995068788528442</v>
      </c>
      <c r="J48" s="133">
        <f>VLOOKUP(A48,'2022_PAPI_Indicators'!A43:H223,8,FALSE)</f>
        <v>0.39784875512123108</v>
      </c>
      <c r="K48" s="133">
        <f>VLOOKUP(A48,'2022_PAPI_Indicators'!A43:I223,9,FALSE)</f>
        <v>0.35720446705818176</v>
      </c>
      <c r="L48" s="133">
        <f>VLOOKUP(A48,'2022_PAPI_Indicators'!A43:J223,10,FALSE)</f>
        <v>0.4395793080329895</v>
      </c>
      <c r="M48" s="133">
        <f>VLOOKUP(A48,'2022_PAPI_Indicators'!A43:K223,11,FALSE)</f>
        <v>0.49941325187683105</v>
      </c>
      <c r="N48" s="133">
        <f>VLOOKUP(A48,'2022_PAPI_Indicators'!A43:L223,12,FALSE)</f>
        <v>0.35939544439315796</v>
      </c>
      <c r="O48" s="133">
        <f>VLOOKUP(A48,'2022_PAPI_Indicators'!A43:M223,13,FALSE)</f>
        <v>0.43481960892677307</v>
      </c>
      <c r="P48" s="133">
        <f>VLOOKUP(A48,'2022_PAPI_Indicators'!A43:N223,14,FALSE)</f>
        <v>0.43797749280929565</v>
      </c>
      <c r="Q48" s="133">
        <f>VLOOKUP(A48,'2022_PAPI_Indicators'!A43:O223,15,FALSE)</f>
        <v>0.79593688249588013</v>
      </c>
      <c r="R48" s="135">
        <f>VLOOKUP(A48,'2022_PAPI_Indicators'!A43:P223,16,FALSE)</f>
        <v>0</v>
      </c>
      <c r="S48" s="133">
        <f>VLOOKUP(A48,'2022_PAPI_Indicators'!A43:R223,17,FALSE)</f>
        <v>0.59824097156524658</v>
      </c>
      <c r="T48" s="133">
        <f>VLOOKUP(A48,'2022_PAPI_Indicators'!A43:S223,18,FALSE)</f>
        <v>0.52867579460144043</v>
      </c>
      <c r="U48" s="135">
        <f>VLOOKUP(A48,'2022_PAPI_Indicators'!A43:T223,19,FALSE)</f>
        <v>0</v>
      </c>
      <c r="V48" s="133">
        <f>VLOOKUP(A48,'2022_PAPI_Indicators'!A43:U223,20,FALSE)</f>
        <v>0.55843788385391235</v>
      </c>
      <c r="W48" s="133">
        <f>VLOOKUP(A48,'2022_PAPI_Indicators'!A43:V223,21,FALSE)</f>
        <v>0.51970452070236206</v>
      </c>
      <c r="X48" s="133">
        <f>VLOOKUP(A48,'2022_PAPI_Indicators'!A43:W223,22,FALSE)</f>
        <v>0.59737712144851685</v>
      </c>
      <c r="Y48" s="133">
        <f>VLOOKUP(A48,'2022_PAPI_Indicators'!A43:X223,23,FALSE)</f>
        <v>0.70113676786422729</v>
      </c>
      <c r="Z48" s="133">
        <f>VLOOKUP(A48,'2022_PAPI_Indicators'!A43:Y223,24,FALSE)</f>
        <v>0.53632736206054688</v>
      </c>
      <c r="AA48" s="133">
        <f>VLOOKUP(A48,'2022_PAPI_Indicators'!A43:Z223,25,FALSE)</f>
        <v>0.62226206064224243</v>
      </c>
      <c r="AB48" s="133">
        <f>VLOOKUP(A48,'2022_PAPI_Indicators'!A43:AA223,26,FALSE)</f>
        <v>0.62352102994918823</v>
      </c>
      <c r="AC48" s="133">
        <f>VLOOKUP(A48,'2022_PAPI_Indicators'!A43:AB223,27,FALSE)</f>
        <v>0.69162666797637939</v>
      </c>
      <c r="AD48" s="133">
        <f>VLOOKUP(A48,'2022_PAPI_Indicators'!A43:AC223,28,FALSE)</f>
        <v>0.58961617946624756</v>
      </c>
      <c r="AE48" s="133">
        <f>VLOOKUP(A48,'2022_PAPI_Indicators'!A43:AD223,29,FALSE)</f>
        <v>0.65073752403259277</v>
      </c>
      <c r="AF48" s="133">
        <f>VLOOKUP(A48,'2022_PAPI_Indicators'!A43:AE223,30,FALSE)</f>
        <v>0.66707503795623779</v>
      </c>
      <c r="AG48" s="133">
        <f>VLOOKUP(A48,'2022_PAPI_Indicators'!A43:AF223,31,FALSE)</f>
        <v>0.46029826998710632</v>
      </c>
      <c r="AH48" s="133">
        <f>VLOOKUP(A48,'2022_PAPI_Indicators'!A43:AG223,32,FALSE)</f>
        <v>0.59784442186355591</v>
      </c>
      <c r="AI48" s="133">
        <f>VLOOKUP(A48,'2022_PAPI_Indicators'!A43:AH223,33,FALSE)</f>
        <v>0.38871225714683533</v>
      </c>
      <c r="AJ48" s="133">
        <f>VLOOKUP(A48,'2022_PAPI_Indicators'!A43:AI223,34,FALSE)</f>
        <v>0.53165960311889648</v>
      </c>
      <c r="AK48" s="133">
        <f>VLOOKUP(A48,'2022_PAPI_Indicators'!A43:AJ223,35,FALSE)</f>
        <v>0.42547571659088135</v>
      </c>
      <c r="AL48" s="133">
        <f>VLOOKUP(A48,'2022_PAPI_Indicators'!A43:AK223,36,FALSE)</f>
        <v>0.41876620054244995</v>
      </c>
      <c r="AM48" s="133">
        <f>VLOOKUP(A48,'2022_PAPI_Indicators'!A43:AL223,37,FALSE)</f>
        <v>0.48100787401199341</v>
      </c>
      <c r="AN48" s="133">
        <f>VLOOKUP(A48,'2022_PAPI_Indicators'!A43:AM223,38,FALSE)</f>
        <v>0.4881746768951416</v>
      </c>
      <c r="AO48" s="133">
        <f>VLOOKUP(A48,'2022_PAPI_Indicators'!A43:AN223,39,FALSE)</f>
        <v>0.50231820344924927</v>
      </c>
      <c r="AP48" s="133">
        <f>VLOOKUP(A48,'2022_PAPI_Indicators'!A43:AO223,40,FALSE)</f>
        <v>0.48007354140281677</v>
      </c>
      <c r="AQ48" s="161">
        <f>VLOOKUP(A48,'2022_PAPI_Indicators'!A43:AP223,41,FALSE)</f>
        <v>0.37525483965873718</v>
      </c>
      <c r="AR48" s="133">
        <f>VLOOKUP(A48,'2022_PAPI_Indicators'!A43:AQ223,42,FALSE)</f>
        <v>0.36216223239898682</v>
      </c>
      <c r="AS48" s="133">
        <f>VLOOKUP(A48,'2022_PAPI_Indicators'!A43:AR223,43,FALSE)</f>
        <v>0.31867775321006775</v>
      </c>
      <c r="AT48" s="133">
        <f>VLOOKUP(A48,'2022_PAPI_Indicators'!A43:AS223,44,FALSE)</f>
        <v>0.32941478490829468</v>
      </c>
      <c r="AU48" s="133">
        <f>VLOOKUP(A48,'2022_PAPI_Indicators'!A43:AT223,45,FALSE)</f>
        <v>0.36733680963516235</v>
      </c>
      <c r="AV48" s="133">
        <f>VLOOKUP(A48,'2022_PAPI_Indicators'!A43:AU223,46,FALSE)</f>
        <v>0.39843562245368958</v>
      </c>
      <c r="AW48" s="133">
        <f>VLOOKUP(A48,'2022_PAPI_Indicators'!A43:AV223,47,FALSE)</f>
        <v>0.28270083665847778</v>
      </c>
      <c r="AX48" s="133">
        <f>VLOOKUP(A48,'2022_PAPI_Indicators'!A43:AW223,48,FALSE)</f>
        <v>0.62489038705825806</v>
      </c>
      <c r="AY48" s="133">
        <f>VLOOKUP(A48,'2022_PAPI_Indicators'!A43:AX223,49,FALSE)</f>
        <v>0.34586068987846375</v>
      </c>
      <c r="AZ48" s="133">
        <f>VLOOKUP(A48,'2022_PAPI_Indicators'!A43:AY223,50,FALSE)</f>
        <v>0.4237746000289917</v>
      </c>
      <c r="BA48" s="133">
        <f>VLOOKUP(A48,'2022_PAPI_Indicators'!A43:AZ223,51,FALSE)</f>
        <v>0.38843494653701782</v>
      </c>
      <c r="BB48" s="133">
        <f>VLOOKUP(A48,'2022_PAPI_Indicators'!A43:BA223,52,FALSE)</f>
        <v>0.3241906464099884</v>
      </c>
      <c r="BC48" s="133">
        <f>VLOOKUP(A48,'2022_PAPI_Indicators'!A43:BB223,53,FALSE)</f>
        <v>0.29183757305145264</v>
      </c>
      <c r="BD48" s="133">
        <f>VLOOKUP(A48,'2022_PAPI_Indicators'!A43:BC223,54,FALSE)</f>
        <v>0.32073909044265747</v>
      </c>
      <c r="BE48" s="133">
        <f>VLOOKUP(A48,'2022_PAPI_Indicators'!A43:BD223,55,FALSE)</f>
        <v>0.24703967571258545</v>
      </c>
      <c r="BF48" s="133">
        <f>VLOOKUP(A48,'2022_PAPI_Indicators'!A43:BE223,56,FALSE)</f>
        <v>0.38003531098365784</v>
      </c>
      <c r="BG48" s="133">
        <f>VLOOKUP(A48,'2022_PAPI_Indicators'!A43:BF223,57,FALSE)</f>
        <v>0.31419768929481506</v>
      </c>
      <c r="BH48" s="133">
        <f>VLOOKUP(A48,'2022_PAPI_Indicators'!A43:BG223,58,FALSE)</f>
        <v>0.32128798961639404</v>
      </c>
      <c r="BI48" s="133">
        <f>VLOOKUP(A48,'2022_PAPI_Indicators'!A43:BH223,59,FALSE)</f>
        <v>0.29355660080909729</v>
      </c>
      <c r="BJ48" s="133">
        <f>VLOOKUP(A48,'2022_PAPI_Indicators'!A43:BI223,60,FALSE)</f>
        <v>0.24067477881908417</v>
      </c>
      <c r="BK48" s="133">
        <f>VLOOKUP(A48,'2022_PAPI_Indicators'!A43:BJ223,61,FALSE)</f>
        <v>0.35691264271736145</v>
      </c>
      <c r="BL48" s="133">
        <f>VLOOKUP(A48,'2022_PAPI_Indicators'!A43:BK223,62,FALSE)</f>
        <v>0.32780686020851135</v>
      </c>
      <c r="BM48" s="133">
        <f>VLOOKUP(A48,'2022_PAPI_Indicators'!A43:BL223,63,FALSE)</f>
        <v>0.3913523256778717</v>
      </c>
      <c r="BN48" s="133">
        <f>VLOOKUP(A48,'2022_PAPI_Indicators'!A43:BM223,64,FALSE)</f>
        <v>0.2980613112449646</v>
      </c>
    </row>
    <row r="49" spans="1:66" x14ac:dyDescent="0.2">
      <c r="A49" s="70" t="s">
        <v>161</v>
      </c>
      <c r="B49" s="70" t="s">
        <v>162</v>
      </c>
      <c r="C49" s="89" t="s">
        <v>90</v>
      </c>
      <c r="D49" s="133">
        <f>VLOOKUP(A49,'2022_PAPI_Indicators'!A44:B224,2,)</f>
        <v>0.35540947318077087</v>
      </c>
      <c r="E49" s="133">
        <f>VLOOKUP(A49,'2022_PAPI_Indicators'!A44:C224,3,FALSE)</f>
        <v>0.22979047894477844</v>
      </c>
      <c r="F49" s="133">
        <f>VLOOKUP(A49,'2022_PAPI_Indicators'!A44:D224,4,FALSE)</f>
        <v>0.15336257219314575</v>
      </c>
      <c r="G49" s="133">
        <f>VLOOKUP(A49,'2022_PAPI_Indicators'!A44:E224,5,FALSE)</f>
        <v>0.18183369934558868</v>
      </c>
      <c r="H49" s="133">
        <f>VLOOKUP(A49,'2022_PAPI_Indicators'!A44:F224,6,FALSE)</f>
        <v>0.14658662676811218</v>
      </c>
      <c r="I49" s="133">
        <f>VLOOKUP(A49,'2022_PAPI_Indicators'!A44:G224,7,FALSE)</f>
        <v>0.2662893533706665</v>
      </c>
      <c r="J49" s="133">
        <f>VLOOKUP(A49,'2022_PAPI_Indicators'!A44:H224,8,FALSE)</f>
        <v>0.25078263878822327</v>
      </c>
      <c r="K49" s="133">
        <f>VLOOKUP(A49,'2022_PAPI_Indicators'!A44:I224,9,FALSE)</f>
        <v>0.42465892434120178</v>
      </c>
      <c r="L49" s="133">
        <f>VLOOKUP(A49,'2022_PAPI_Indicators'!A44:J224,10,FALSE)</f>
        <v>0.13379868865013123</v>
      </c>
      <c r="M49" s="133">
        <f>VLOOKUP(A49,'2022_PAPI_Indicators'!A44:K224,11,FALSE)</f>
        <v>0.15637595951557159</v>
      </c>
      <c r="N49" s="133">
        <f>VLOOKUP(A49,'2022_PAPI_Indicators'!A44:L224,12,FALSE)</f>
        <v>0.24848496913909912</v>
      </c>
      <c r="O49" s="133">
        <f>VLOOKUP(A49,'2022_PAPI_Indicators'!A44:M224,13,FALSE)</f>
        <v>0.21806345880031586</v>
      </c>
      <c r="P49" s="133">
        <f>VLOOKUP(A49,'2022_PAPI_Indicators'!A44:N224,14,FALSE)</f>
        <v>0.29096001386642456</v>
      </c>
      <c r="Q49" s="133">
        <f>VLOOKUP(A49,'2022_PAPI_Indicators'!A44:O224,15,FALSE)</f>
        <v>0.26520630717277527</v>
      </c>
      <c r="R49" s="135">
        <f>VLOOKUP(A49,'2022_PAPI_Indicators'!A44:P224,16,FALSE)</f>
        <v>0</v>
      </c>
      <c r="S49" s="133">
        <f>VLOOKUP(A49,'2022_PAPI_Indicators'!A44:R224,17,FALSE)</f>
        <v>0.16018277406692505</v>
      </c>
      <c r="T49" s="133">
        <f>VLOOKUP(A49,'2022_PAPI_Indicators'!A44:S224,18,FALSE)</f>
        <v>0.16239151358604431</v>
      </c>
      <c r="U49" s="135">
        <f>VLOOKUP(A49,'2022_PAPI_Indicators'!A44:T224,19,FALSE)</f>
        <v>0</v>
      </c>
      <c r="V49" s="133">
        <f>VLOOKUP(A49,'2022_PAPI_Indicators'!A44:U224,20,FALSE)</f>
        <v>0.16592101752758026</v>
      </c>
      <c r="W49" s="133">
        <f>VLOOKUP(A49,'2022_PAPI_Indicators'!A44:V224,21,FALSE)</f>
        <v>0.14822392165660858</v>
      </c>
      <c r="X49" s="133">
        <f>VLOOKUP(A49,'2022_PAPI_Indicators'!A44:W224,22,FALSE)</f>
        <v>0.24568597972393036</v>
      </c>
      <c r="Y49" s="133">
        <f>VLOOKUP(A49,'2022_PAPI_Indicators'!A44:X224,23,FALSE)</f>
        <v>0.14948257803916931</v>
      </c>
      <c r="Z49" s="133">
        <f>VLOOKUP(A49,'2022_PAPI_Indicators'!A44:Y224,24,FALSE)</f>
        <v>0.16065704822540283</v>
      </c>
      <c r="AA49" s="133">
        <f>VLOOKUP(A49,'2022_PAPI_Indicators'!A44:Z224,25,FALSE)</f>
        <v>0.20525875687599182</v>
      </c>
      <c r="AB49" s="133">
        <f>VLOOKUP(A49,'2022_PAPI_Indicators'!A44:AA224,26,FALSE)</f>
        <v>0.24889396131038666</v>
      </c>
      <c r="AC49" s="133">
        <f>VLOOKUP(A49,'2022_PAPI_Indicators'!A44:AB224,27,FALSE)</f>
        <v>0.27036431431770325</v>
      </c>
      <c r="AD49" s="133">
        <f>VLOOKUP(A49,'2022_PAPI_Indicators'!A44:AC224,28,FALSE)</f>
        <v>0.20003758370876312</v>
      </c>
      <c r="AE49" s="133">
        <f>VLOOKUP(A49,'2022_PAPI_Indicators'!A44:AD224,29,FALSE)</f>
        <v>0.33395582437515259</v>
      </c>
      <c r="AF49" s="133">
        <f>VLOOKUP(A49,'2022_PAPI_Indicators'!A44:AE224,30,FALSE)</f>
        <v>0.15280057489871979</v>
      </c>
      <c r="AG49" s="133">
        <f>VLOOKUP(A49,'2022_PAPI_Indicators'!A44:AF224,31,FALSE)</f>
        <v>0.40616056323051453</v>
      </c>
      <c r="AH49" s="133">
        <f>VLOOKUP(A49,'2022_PAPI_Indicators'!A44:AG224,32,FALSE)</f>
        <v>0.23833300173282623</v>
      </c>
      <c r="AI49" s="133">
        <f>VLOOKUP(A49,'2022_PAPI_Indicators'!A44:AH224,33,FALSE)</f>
        <v>0.19854825735092163</v>
      </c>
      <c r="AJ49" s="133">
        <f>VLOOKUP(A49,'2022_PAPI_Indicators'!A44:AI224,34,FALSE)</f>
        <v>0.22673638164997101</v>
      </c>
      <c r="AK49" s="133">
        <f>VLOOKUP(A49,'2022_PAPI_Indicators'!A44:AJ224,35,FALSE)</f>
        <v>0.14973317086696625</v>
      </c>
      <c r="AL49" s="133">
        <f>VLOOKUP(A49,'2022_PAPI_Indicators'!A44:AK224,36,FALSE)</f>
        <v>0.2695961594581604</v>
      </c>
      <c r="AM49" s="133">
        <f>VLOOKUP(A49,'2022_PAPI_Indicators'!A44:AL224,37,FALSE)</f>
        <v>0.21869592368602753</v>
      </c>
      <c r="AN49" s="133">
        <f>VLOOKUP(A49,'2022_PAPI_Indicators'!A44:AM224,38,FALSE)</f>
        <v>0.33518350124359131</v>
      </c>
      <c r="AO49" s="133">
        <f>VLOOKUP(A49,'2022_PAPI_Indicators'!A44:AN224,39,FALSE)</f>
        <v>0.42985314130783081</v>
      </c>
      <c r="AP49" s="133">
        <f>VLOOKUP(A49,'2022_PAPI_Indicators'!A44:AO224,40,FALSE)</f>
        <v>0.64599800109863281</v>
      </c>
      <c r="AQ49" s="161">
        <f>VLOOKUP(A49,'2022_PAPI_Indicators'!A44:AP224,41,FALSE)</f>
        <v>0.22102706134319305</v>
      </c>
      <c r="AR49" s="133">
        <f>VLOOKUP(A49,'2022_PAPI_Indicators'!A44:AQ224,42,FALSE)</f>
        <v>0.27197214961051941</v>
      </c>
      <c r="AS49" s="133">
        <f>VLOOKUP(A49,'2022_PAPI_Indicators'!A44:AR224,43,FALSE)</f>
        <v>0.22857770323753357</v>
      </c>
      <c r="AT49" s="133">
        <f>VLOOKUP(A49,'2022_PAPI_Indicators'!A44:AS224,44,FALSE)</f>
        <v>0.2144913375377655</v>
      </c>
      <c r="AU49" s="133">
        <f>VLOOKUP(A49,'2022_PAPI_Indicators'!A44:AT224,45,FALSE)</f>
        <v>0.21992219984531403</v>
      </c>
      <c r="AV49" s="133">
        <f>VLOOKUP(A49,'2022_PAPI_Indicators'!A44:AU224,46,FALSE)</f>
        <v>0.32931175827980042</v>
      </c>
      <c r="AW49" s="133">
        <f>VLOOKUP(A49,'2022_PAPI_Indicators'!A44:AV224,47,FALSE)</f>
        <v>0.13497176766395569</v>
      </c>
      <c r="AX49" s="133">
        <f>VLOOKUP(A49,'2022_PAPI_Indicators'!A44:AW224,48,FALSE)</f>
        <v>0.39741617441177368</v>
      </c>
      <c r="AY49" s="133">
        <f>VLOOKUP(A49,'2022_PAPI_Indicators'!A44:AX224,49,FALSE)</f>
        <v>0.3336893618106842</v>
      </c>
      <c r="AZ49" s="133">
        <f>VLOOKUP(A49,'2022_PAPI_Indicators'!A44:AY224,50,FALSE)</f>
        <v>0.25784569978713989</v>
      </c>
      <c r="BA49" s="133">
        <f>VLOOKUP(A49,'2022_PAPI_Indicators'!A44:AZ224,51,FALSE)</f>
        <v>0.28954213857650757</v>
      </c>
      <c r="BB49" s="133">
        <f>VLOOKUP(A49,'2022_PAPI_Indicators'!A44:BA224,52,FALSE)</f>
        <v>0.36742100119590759</v>
      </c>
      <c r="BC49" s="133">
        <f>VLOOKUP(A49,'2022_PAPI_Indicators'!A44:BB224,53,FALSE)</f>
        <v>0.14374460279941559</v>
      </c>
      <c r="BD49" s="133">
        <f>VLOOKUP(A49,'2022_PAPI_Indicators'!A44:BC224,54,FALSE)</f>
        <v>0.20996531844139099</v>
      </c>
      <c r="BE49" s="133">
        <f>VLOOKUP(A49,'2022_PAPI_Indicators'!A44:BD224,55,FALSE)</f>
        <v>0.38894516229629517</v>
      </c>
      <c r="BF49" s="133">
        <f>VLOOKUP(A49,'2022_PAPI_Indicators'!A44:BE224,56,FALSE)</f>
        <v>0.43355080485343933</v>
      </c>
      <c r="BG49" s="133">
        <f>VLOOKUP(A49,'2022_PAPI_Indicators'!A44:BF224,57,FALSE)</f>
        <v>0.15148256719112396</v>
      </c>
      <c r="BH49" s="133">
        <f>VLOOKUP(A49,'2022_PAPI_Indicators'!A44:BG224,58,FALSE)</f>
        <v>8.8130444288253784E-2</v>
      </c>
      <c r="BI49" s="133">
        <f>VLOOKUP(A49,'2022_PAPI_Indicators'!A44:BH224,59,FALSE)</f>
        <v>0.2347903847694397</v>
      </c>
      <c r="BJ49" s="133">
        <f>VLOOKUP(A49,'2022_PAPI_Indicators'!A44:BI224,60,FALSE)</f>
        <v>0.24063204228878021</v>
      </c>
      <c r="BK49" s="133">
        <f>VLOOKUP(A49,'2022_PAPI_Indicators'!A44:BJ224,61,FALSE)</f>
        <v>0.27777710556983948</v>
      </c>
      <c r="BL49" s="133">
        <f>VLOOKUP(A49,'2022_PAPI_Indicators'!A44:BK224,62,FALSE)</f>
        <v>0.2672063410282135</v>
      </c>
      <c r="BM49" s="133">
        <f>VLOOKUP(A49,'2022_PAPI_Indicators'!A44:BL224,63,FALSE)</f>
        <v>0.30956977605819702</v>
      </c>
      <c r="BN49" s="133">
        <f>VLOOKUP(A49,'2022_PAPI_Indicators'!A44:BM224,64,FALSE)</f>
        <v>0.40423282980918884</v>
      </c>
    </row>
    <row r="50" spans="1:66" x14ac:dyDescent="0.2">
      <c r="A50" s="70" t="s">
        <v>163</v>
      </c>
      <c r="B50" s="70" t="s">
        <v>164</v>
      </c>
      <c r="C50" s="89" t="s">
        <v>90</v>
      </c>
      <c r="D50" s="133">
        <f>VLOOKUP(A50,'2022_PAPI_Indicators'!A45:B225,2,)</f>
        <v>0.90813028812408447</v>
      </c>
      <c r="E50" s="133">
        <f>VLOOKUP(A50,'2022_PAPI_Indicators'!A45:C225,3,FALSE)</f>
        <v>0.84914267063140869</v>
      </c>
      <c r="F50" s="133">
        <f>VLOOKUP(A50,'2022_PAPI_Indicators'!A45:D225,4,FALSE)</f>
        <v>0.7519189715385437</v>
      </c>
      <c r="G50" s="133">
        <f>VLOOKUP(A50,'2022_PAPI_Indicators'!A45:E225,5,FALSE)</f>
        <v>0.83615028858184814</v>
      </c>
      <c r="H50" s="133">
        <f>VLOOKUP(A50,'2022_PAPI_Indicators'!A45:F225,6,FALSE)</f>
        <v>0.83890622854232788</v>
      </c>
      <c r="I50" s="133">
        <f>VLOOKUP(A50,'2022_PAPI_Indicators'!A45:G225,7,FALSE)</f>
        <v>0.85090816020965576</v>
      </c>
      <c r="J50" s="133">
        <f>VLOOKUP(A50,'2022_PAPI_Indicators'!A45:H225,8,FALSE)</f>
        <v>0.87783807516098022</v>
      </c>
      <c r="K50" s="133">
        <f>VLOOKUP(A50,'2022_PAPI_Indicators'!A45:I225,9,FALSE)</f>
        <v>0.82186156511306763</v>
      </c>
      <c r="L50" s="133">
        <f>VLOOKUP(A50,'2022_PAPI_Indicators'!A45:J225,10,FALSE)</f>
        <v>0.78098422288894653</v>
      </c>
      <c r="M50" s="133">
        <f>VLOOKUP(A50,'2022_PAPI_Indicators'!A45:K225,11,FALSE)</f>
        <v>0.90286213159561157</v>
      </c>
      <c r="N50" s="133">
        <f>VLOOKUP(A50,'2022_PAPI_Indicators'!A45:L225,12,FALSE)</f>
        <v>0.90201812982559204</v>
      </c>
      <c r="O50" s="133">
        <f>VLOOKUP(A50,'2022_PAPI_Indicators'!A45:M225,13,FALSE)</f>
        <v>0.94276845455169678</v>
      </c>
      <c r="P50" s="133">
        <f>VLOOKUP(A50,'2022_PAPI_Indicators'!A45:N225,14,FALSE)</f>
        <v>0.90712952613830566</v>
      </c>
      <c r="Q50" s="133">
        <f>VLOOKUP(A50,'2022_PAPI_Indicators'!A45:O225,15,FALSE)</f>
        <v>0.95981603860855103</v>
      </c>
      <c r="R50" s="135">
        <f>VLOOKUP(A50,'2022_PAPI_Indicators'!A45:P225,16,FALSE)</f>
        <v>0</v>
      </c>
      <c r="S50" s="133">
        <f>VLOOKUP(A50,'2022_PAPI_Indicators'!A45:R225,17,FALSE)</f>
        <v>0.89192980527877808</v>
      </c>
      <c r="T50" s="133">
        <f>VLOOKUP(A50,'2022_PAPI_Indicators'!A45:S225,18,FALSE)</f>
        <v>0.91842639446258545</v>
      </c>
      <c r="U50" s="135">
        <f>VLOOKUP(A50,'2022_PAPI_Indicators'!A45:T225,19,FALSE)</f>
        <v>0</v>
      </c>
      <c r="V50" s="133">
        <f>VLOOKUP(A50,'2022_PAPI_Indicators'!A45:U225,20,FALSE)</f>
        <v>0.78681719303131104</v>
      </c>
      <c r="W50" s="133">
        <f>VLOOKUP(A50,'2022_PAPI_Indicators'!A45:V225,21,FALSE)</f>
        <v>0.88057953119277954</v>
      </c>
      <c r="X50" s="133">
        <f>VLOOKUP(A50,'2022_PAPI_Indicators'!A45:W225,22,FALSE)</f>
        <v>0.92132550477981567</v>
      </c>
      <c r="Y50" s="133">
        <f>VLOOKUP(A50,'2022_PAPI_Indicators'!A45:X225,23,FALSE)</f>
        <v>0.8170013427734375</v>
      </c>
      <c r="Z50" s="133">
        <f>VLOOKUP(A50,'2022_PAPI_Indicators'!A45:Y225,24,FALSE)</f>
        <v>0.93018347024917603</v>
      </c>
      <c r="AA50" s="133">
        <f>VLOOKUP(A50,'2022_PAPI_Indicators'!A45:Z225,25,FALSE)</f>
        <v>0.84868323802947998</v>
      </c>
      <c r="AB50" s="133">
        <f>VLOOKUP(A50,'2022_PAPI_Indicators'!A45:AA225,26,FALSE)</f>
        <v>0.80740445852279663</v>
      </c>
      <c r="AC50" s="133">
        <f>VLOOKUP(A50,'2022_PAPI_Indicators'!A45:AB225,27,FALSE)</f>
        <v>0.90301680564880371</v>
      </c>
      <c r="AD50" s="133">
        <f>VLOOKUP(A50,'2022_PAPI_Indicators'!A45:AC225,28,FALSE)</f>
        <v>0.75289046764373779</v>
      </c>
      <c r="AE50" s="133">
        <f>VLOOKUP(A50,'2022_PAPI_Indicators'!A45:AD225,29,FALSE)</f>
        <v>0.82242941856384277</v>
      </c>
      <c r="AF50" s="133">
        <f>VLOOKUP(A50,'2022_PAPI_Indicators'!A45:AE225,30,FALSE)</f>
        <v>0.88151663541793823</v>
      </c>
      <c r="AG50" s="133">
        <f>VLOOKUP(A50,'2022_PAPI_Indicators'!A45:AF225,31,FALSE)</f>
        <v>0.88162100315093994</v>
      </c>
      <c r="AH50" s="133">
        <f>VLOOKUP(A50,'2022_PAPI_Indicators'!A45:AG225,32,FALSE)</f>
        <v>0.92783266305923462</v>
      </c>
      <c r="AI50" s="133">
        <f>VLOOKUP(A50,'2022_PAPI_Indicators'!A45:AH225,33,FALSE)</f>
        <v>0.8265998363494873</v>
      </c>
      <c r="AJ50" s="133">
        <f>VLOOKUP(A50,'2022_PAPI_Indicators'!A45:AI225,34,FALSE)</f>
        <v>0.81334054470062256</v>
      </c>
      <c r="AK50" s="133">
        <f>VLOOKUP(A50,'2022_PAPI_Indicators'!A45:AJ225,35,FALSE)</f>
        <v>0.85633063316345215</v>
      </c>
      <c r="AL50" s="133">
        <f>VLOOKUP(A50,'2022_PAPI_Indicators'!A45:AK225,36,FALSE)</f>
        <v>0.78695815801620483</v>
      </c>
      <c r="AM50" s="133">
        <f>VLOOKUP(A50,'2022_PAPI_Indicators'!A45:AL225,37,FALSE)</f>
        <v>0.89787447452545166</v>
      </c>
      <c r="AN50" s="133">
        <f>VLOOKUP(A50,'2022_PAPI_Indicators'!A45:AM225,38,FALSE)</f>
        <v>0.85708671808242798</v>
      </c>
      <c r="AO50" s="133">
        <f>VLOOKUP(A50,'2022_PAPI_Indicators'!A45:AN225,39,FALSE)</f>
        <v>0.96406209468841553</v>
      </c>
      <c r="AP50" s="133">
        <f>VLOOKUP(A50,'2022_PAPI_Indicators'!A45:AO225,40,FALSE)</f>
        <v>0.97964560985565186</v>
      </c>
      <c r="AQ50" s="161">
        <f>VLOOKUP(A50,'2022_PAPI_Indicators'!A45:AP225,41,FALSE)</f>
        <v>0.81717485189437866</v>
      </c>
      <c r="AR50" s="133">
        <f>VLOOKUP(A50,'2022_PAPI_Indicators'!A45:AQ225,42,FALSE)</f>
        <v>0.81868404150009155</v>
      </c>
      <c r="AS50" s="133">
        <f>VLOOKUP(A50,'2022_PAPI_Indicators'!A45:AR225,43,FALSE)</f>
        <v>0.79764682054519653</v>
      </c>
      <c r="AT50" s="133">
        <f>VLOOKUP(A50,'2022_PAPI_Indicators'!A45:AS225,44,FALSE)</f>
        <v>0.80080443620681763</v>
      </c>
      <c r="AU50" s="133">
        <f>VLOOKUP(A50,'2022_PAPI_Indicators'!A45:AT225,45,FALSE)</f>
        <v>0.87693971395492554</v>
      </c>
      <c r="AV50" s="133">
        <f>VLOOKUP(A50,'2022_PAPI_Indicators'!A45:AU225,46,FALSE)</f>
        <v>0.88129591941833496</v>
      </c>
      <c r="AW50" s="133">
        <f>VLOOKUP(A50,'2022_PAPI_Indicators'!A45:AV225,47,FALSE)</f>
        <v>0.9417157769203186</v>
      </c>
      <c r="AX50" s="133">
        <f>VLOOKUP(A50,'2022_PAPI_Indicators'!A45:AW225,48,FALSE)</f>
        <v>0.97617805004119873</v>
      </c>
      <c r="AY50" s="133">
        <f>VLOOKUP(A50,'2022_PAPI_Indicators'!A45:AX225,49,FALSE)</f>
        <v>0.86923938989639282</v>
      </c>
      <c r="AZ50" s="133">
        <f>VLOOKUP(A50,'2022_PAPI_Indicators'!A45:AY225,50,FALSE)</f>
        <v>0.84680694341659546</v>
      </c>
      <c r="BA50" s="133">
        <f>VLOOKUP(A50,'2022_PAPI_Indicators'!A45:AZ225,51,FALSE)</f>
        <v>0.85154509544372559</v>
      </c>
      <c r="BB50" s="133">
        <f>VLOOKUP(A50,'2022_PAPI_Indicators'!A45:BA225,52,FALSE)</f>
        <v>0.80821388959884644</v>
      </c>
      <c r="BC50" s="133">
        <f>VLOOKUP(A50,'2022_PAPI_Indicators'!A45:BB225,53,FALSE)</f>
        <v>0.83933883905410767</v>
      </c>
      <c r="BD50" s="133">
        <f>VLOOKUP(A50,'2022_PAPI_Indicators'!A45:BC225,54,FALSE)</f>
        <v>0.96420532464981079</v>
      </c>
      <c r="BE50" s="133">
        <f>VLOOKUP(A50,'2022_PAPI_Indicators'!A45:BD225,55,FALSE)</f>
        <v>0.83498752117156982</v>
      </c>
      <c r="BF50" s="133">
        <f>VLOOKUP(A50,'2022_PAPI_Indicators'!A45:BE225,56,FALSE)</f>
        <v>0.83188939094543457</v>
      </c>
      <c r="BG50" s="133">
        <f>VLOOKUP(A50,'2022_PAPI_Indicators'!A45:BF225,57,FALSE)</f>
        <v>0.79506564140319824</v>
      </c>
      <c r="BH50" s="133">
        <f>VLOOKUP(A50,'2022_PAPI_Indicators'!A45:BG225,58,FALSE)</f>
        <v>0.85572898387908936</v>
      </c>
      <c r="BI50" s="133">
        <f>VLOOKUP(A50,'2022_PAPI_Indicators'!A45:BH225,59,FALSE)</f>
        <v>0.81105959415435791</v>
      </c>
      <c r="BJ50" s="133">
        <f>VLOOKUP(A50,'2022_PAPI_Indicators'!A45:BI225,60,FALSE)</f>
        <v>0.84750306606292725</v>
      </c>
      <c r="BK50" s="133">
        <f>VLOOKUP(A50,'2022_PAPI_Indicators'!A45:BJ225,61,FALSE)</f>
        <v>0.89295721054077148</v>
      </c>
      <c r="BL50" s="133">
        <f>VLOOKUP(A50,'2022_PAPI_Indicators'!A45:BK225,62,FALSE)</f>
        <v>0.87561458349227905</v>
      </c>
      <c r="BM50" s="133">
        <f>VLOOKUP(A50,'2022_PAPI_Indicators'!A45:BL225,63,FALSE)</f>
        <v>0.89518225193023682</v>
      </c>
      <c r="BN50" s="133">
        <f>VLOOKUP(A50,'2022_PAPI_Indicators'!A45:BM225,64,FALSE)</f>
        <v>0.87554365396499634</v>
      </c>
    </row>
    <row r="51" spans="1:66" s="80" customFormat="1" x14ac:dyDescent="0.2">
      <c r="A51" s="77" t="s">
        <v>165</v>
      </c>
      <c r="B51" s="77" t="s">
        <v>166</v>
      </c>
      <c r="C51" s="92" t="s">
        <v>448</v>
      </c>
      <c r="D51" s="131">
        <f>VLOOKUP(A51,'2022_PAPI_Indicators'!A46:B226,2,)</f>
        <v>1.3408194780349731</v>
      </c>
      <c r="E51" s="131">
        <f>VLOOKUP(A51,'2022_PAPI_Indicators'!A46:C226,3,FALSE)</f>
        <v>1.2639744281768799</v>
      </c>
      <c r="F51" s="131">
        <f>VLOOKUP(A51,'2022_PAPI_Indicators'!A46:D226,4,FALSE)</f>
        <v>1.1638511419296265</v>
      </c>
      <c r="G51" s="131">
        <f>VLOOKUP(A51,'2022_PAPI_Indicators'!A46:E226,5,FALSE)</f>
        <v>1.2377914190292358</v>
      </c>
      <c r="H51" s="131">
        <f>VLOOKUP(A51,'2022_PAPI_Indicators'!A46:F226,6,FALSE)</f>
        <v>1.3082391023635864</v>
      </c>
      <c r="I51" s="131">
        <f>VLOOKUP(A51,'2022_PAPI_Indicators'!A46:G226,7,FALSE)</f>
        <v>1.1131665706634521</v>
      </c>
      <c r="J51" s="131">
        <f>VLOOKUP(A51,'2022_PAPI_Indicators'!A46:H226,8,FALSE)</f>
        <v>1.3245363235473633</v>
      </c>
      <c r="K51" s="131">
        <f>VLOOKUP(A51,'2022_PAPI_Indicators'!A46:I226,9,FALSE)</f>
        <v>1.2836722135543823</v>
      </c>
      <c r="L51" s="131">
        <f>VLOOKUP(A51,'2022_PAPI_Indicators'!A46:J226,10,FALSE)</f>
        <v>1.3138316869735718</v>
      </c>
      <c r="M51" s="131">
        <f>VLOOKUP(A51,'2022_PAPI_Indicators'!A46:K226,11,FALSE)</f>
        <v>1.4187250137329102</v>
      </c>
      <c r="N51" s="131">
        <f>VLOOKUP(A51,'2022_PAPI_Indicators'!A46:L226,12,FALSE)</f>
        <v>1.2783207893371582</v>
      </c>
      <c r="O51" s="131">
        <f>VLOOKUP(A51,'2022_PAPI_Indicators'!A46:M226,13,FALSE)</f>
        <v>1.387164831161499</v>
      </c>
      <c r="P51" s="131">
        <f>VLOOKUP(A51,'2022_PAPI_Indicators'!A46:N226,14,FALSE)</f>
        <v>1.2112835645675659</v>
      </c>
      <c r="Q51" s="131">
        <f>VLOOKUP(A51,'2022_PAPI_Indicators'!A46:O226,15,FALSE)</f>
        <v>1.398565411567688</v>
      </c>
      <c r="R51" s="132">
        <f>VLOOKUP(A51,'2022_PAPI_Indicators'!A46:P226,16,FALSE)</f>
        <v>0</v>
      </c>
      <c r="S51" s="131">
        <f>VLOOKUP(A51,'2022_PAPI_Indicators'!A46:R226,17,FALSE)</f>
        <v>1.3106608390808105</v>
      </c>
      <c r="T51" s="131">
        <f>VLOOKUP(A51,'2022_PAPI_Indicators'!A46:S226,18,FALSE)</f>
        <v>1.4231753349304199</v>
      </c>
      <c r="U51" s="132">
        <f>VLOOKUP(A51,'2022_PAPI_Indicators'!A46:T226,19,FALSE)</f>
        <v>0</v>
      </c>
      <c r="V51" s="131">
        <f>VLOOKUP(A51,'2022_PAPI_Indicators'!A46:U226,20,FALSE)</f>
        <v>1.3482546806335449</v>
      </c>
      <c r="W51" s="131">
        <f>VLOOKUP(A51,'2022_PAPI_Indicators'!A46:V226,21,FALSE)</f>
        <v>1.5617548227310181</v>
      </c>
      <c r="X51" s="131">
        <f>VLOOKUP(A51,'2022_PAPI_Indicators'!A46:W226,22,FALSE)</f>
        <v>1.4504557847976685</v>
      </c>
      <c r="Y51" s="131">
        <f>VLOOKUP(A51,'2022_PAPI_Indicators'!A46:X226,23,FALSE)</f>
        <v>1.3483805656433105</v>
      </c>
      <c r="Z51" s="131">
        <f>VLOOKUP(A51,'2022_PAPI_Indicators'!A46:Y226,24,FALSE)</f>
        <v>1.2537689208984375</v>
      </c>
      <c r="AA51" s="131">
        <f>VLOOKUP(A51,'2022_PAPI_Indicators'!A46:Z226,25,FALSE)</f>
        <v>1.2349032163619995</v>
      </c>
      <c r="AB51" s="131">
        <f>VLOOKUP(A51,'2022_PAPI_Indicators'!A46:AA226,26,FALSE)</f>
        <v>1.4134218692779541</v>
      </c>
      <c r="AC51" s="131">
        <f>VLOOKUP(A51,'2022_PAPI_Indicators'!A46:AB226,27,FALSE)</f>
        <v>1.4352660179138184</v>
      </c>
      <c r="AD51" s="131">
        <f>VLOOKUP(A51,'2022_PAPI_Indicators'!A46:AC226,28,FALSE)</f>
        <v>1.3872953653335571</v>
      </c>
      <c r="AE51" s="131">
        <f>VLOOKUP(A51,'2022_PAPI_Indicators'!A46:AD226,29,FALSE)</f>
        <v>1.2827407121658325</v>
      </c>
      <c r="AF51" s="131">
        <f>VLOOKUP(A51,'2022_PAPI_Indicators'!A46:AE226,30,FALSE)</f>
        <v>1.3533414602279663</v>
      </c>
      <c r="AG51" s="131">
        <f>VLOOKUP(A51,'2022_PAPI_Indicators'!A46:AF226,31,FALSE)</f>
        <v>1.3720402717590332</v>
      </c>
      <c r="AH51" s="131">
        <f>VLOOKUP(A51,'2022_PAPI_Indicators'!A46:AG226,32,FALSE)</f>
        <v>1.3740181922912598</v>
      </c>
      <c r="AI51" s="131">
        <f>VLOOKUP(A51,'2022_PAPI_Indicators'!A46:AH226,33,FALSE)</f>
        <v>1.3793917894363403</v>
      </c>
      <c r="AJ51" s="131">
        <f>VLOOKUP(A51,'2022_PAPI_Indicators'!A46:AI226,34,FALSE)</f>
        <v>1.3803600072860718</v>
      </c>
      <c r="AK51" s="131">
        <f>VLOOKUP(A51,'2022_PAPI_Indicators'!A46:AJ226,35,FALSE)</f>
        <v>1.3233911991119385</v>
      </c>
      <c r="AL51" s="131">
        <f>VLOOKUP(A51,'2022_PAPI_Indicators'!A46:AK226,36,FALSE)</f>
        <v>1.3406842947006226</v>
      </c>
      <c r="AM51" s="131">
        <f>VLOOKUP(A51,'2022_PAPI_Indicators'!A46:AL226,37,FALSE)</f>
        <v>1.2263654470443726</v>
      </c>
      <c r="AN51" s="131">
        <f>VLOOKUP(A51,'2022_PAPI_Indicators'!A46:AM226,38,FALSE)</f>
        <v>1.4206914901733398</v>
      </c>
      <c r="AO51" s="131">
        <f>VLOOKUP(A51,'2022_PAPI_Indicators'!A46:AN226,39,FALSE)</f>
        <v>1.4390386343002319</v>
      </c>
      <c r="AP51" s="131">
        <f>VLOOKUP(A51,'2022_PAPI_Indicators'!A46:AO226,40,FALSE)</f>
        <v>1.481670618057251</v>
      </c>
      <c r="AQ51" s="159">
        <f>VLOOKUP(A51,'2022_PAPI_Indicators'!A46:AP226,41,FALSE)</f>
        <v>1.1262835264205933</v>
      </c>
      <c r="AR51" s="131">
        <f>VLOOKUP(A51,'2022_PAPI_Indicators'!A46:AQ226,42,FALSE)</f>
        <v>1.2710878849029541</v>
      </c>
      <c r="AS51" s="131">
        <f>VLOOKUP(A51,'2022_PAPI_Indicators'!A46:AR226,43,FALSE)</f>
        <v>1.2410820722579956</v>
      </c>
      <c r="AT51" s="131">
        <f>VLOOKUP(A51,'2022_PAPI_Indicators'!A46:AS226,44,FALSE)</f>
        <v>1.230866551399231</v>
      </c>
      <c r="AU51" s="131">
        <f>VLOOKUP(A51,'2022_PAPI_Indicators'!A46:AT226,45,FALSE)</f>
        <v>1.1451849937438965</v>
      </c>
      <c r="AV51" s="131">
        <f>VLOOKUP(A51,'2022_PAPI_Indicators'!A46:AU226,46,FALSE)</f>
        <v>1.2125728130340576</v>
      </c>
      <c r="AW51" s="131">
        <f>VLOOKUP(A51,'2022_PAPI_Indicators'!A46:AV226,47,FALSE)</f>
        <v>1.1621215343475342</v>
      </c>
      <c r="AX51" s="131">
        <f>VLOOKUP(A51,'2022_PAPI_Indicators'!A46:AW226,48,FALSE)</f>
        <v>1.5743919610977173</v>
      </c>
      <c r="AY51" s="131">
        <f>VLOOKUP(A51,'2022_PAPI_Indicators'!A46:AX226,49,FALSE)</f>
        <v>1.2622513771057129</v>
      </c>
      <c r="AZ51" s="131">
        <f>VLOOKUP(A51,'2022_PAPI_Indicators'!A46:AY226,50,FALSE)</f>
        <v>1.2689719200134277</v>
      </c>
      <c r="BA51" s="131">
        <f>VLOOKUP(A51,'2022_PAPI_Indicators'!A46:AZ226,51,FALSE)</f>
        <v>1.2721726894378662</v>
      </c>
      <c r="BB51" s="131">
        <f>VLOOKUP(A51,'2022_PAPI_Indicators'!A46:BA226,52,FALSE)</f>
        <v>1.2857365608215332</v>
      </c>
      <c r="BC51" s="131">
        <f>VLOOKUP(A51,'2022_PAPI_Indicators'!A46:BB226,53,FALSE)</f>
        <v>1.2164220809936523</v>
      </c>
      <c r="BD51" s="131">
        <f>VLOOKUP(A51,'2022_PAPI_Indicators'!A46:BC226,54,FALSE)</f>
        <v>1.1688446998596191</v>
      </c>
      <c r="BE51" s="131">
        <f>VLOOKUP(A51,'2022_PAPI_Indicators'!A46:BD226,55,FALSE)</f>
        <v>1.2869025468826294</v>
      </c>
      <c r="BF51" s="131">
        <f>VLOOKUP(A51,'2022_PAPI_Indicators'!A46:BE226,56,FALSE)</f>
        <v>1.3593324422836304</v>
      </c>
      <c r="BG51" s="131">
        <f>VLOOKUP(A51,'2022_PAPI_Indicators'!A46:BF226,57,FALSE)</f>
        <v>1.3153939247131348</v>
      </c>
      <c r="BH51" s="131">
        <f>VLOOKUP(A51,'2022_PAPI_Indicators'!A46:BG226,58,FALSE)</f>
        <v>1.2488902807235718</v>
      </c>
      <c r="BI51" s="131">
        <f>VLOOKUP(A51,'2022_PAPI_Indicators'!A46:BH226,59,FALSE)</f>
        <v>1.331081748008728</v>
      </c>
      <c r="BJ51" s="131">
        <f>VLOOKUP(A51,'2022_PAPI_Indicators'!A46:BI226,60,FALSE)</f>
        <v>1.3288084268569946</v>
      </c>
      <c r="BK51" s="131">
        <f>VLOOKUP(A51,'2022_PAPI_Indicators'!A46:BJ226,61,FALSE)</f>
        <v>1.2721989154815674</v>
      </c>
      <c r="BL51" s="131">
        <f>VLOOKUP(A51,'2022_PAPI_Indicators'!A46:BK226,62,FALSE)</f>
        <v>1.3728290796279907</v>
      </c>
      <c r="BM51" s="131">
        <f>VLOOKUP(A51,'2022_PAPI_Indicators'!A46:BL226,63,FALSE)</f>
        <v>1.5337522029876709</v>
      </c>
      <c r="BN51" s="131">
        <f>VLOOKUP(A51,'2022_PAPI_Indicators'!A46:BM226,64,FALSE)</f>
        <v>1.3612214326858521</v>
      </c>
    </row>
    <row r="52" spans="1:66" x14ac:dyDescent="0.2">
      <c r="A52" s="70" t="s">
        <v>167</v>
      </c>
      <c r="B52" s="70" t="s">
        <v>168</v>
      </c>
      <c r="C52" s="89" t="s">
        <v>90</v>
      </c>
      <c r="D52" s="133">
        <f>VLOOKUP(A52,'2022_PAPI_Indicators'!A47:B227,2,)</f>
        <v>0.12767679989337921</v>
      </c>
      <c r="E52" s="133">
        <f>VLOOKUP(A52,'2022_PAPI_Indicators'!A47:C227,3,FALSE)</f>
        <v>0.14862194657325745</v>
      </c>
      <c r="F52" s="133">
        <f>VLOOKUP(A52,'2022_PAPI_Indicators'!A47:D227,4,FALSE)</f>
        <v>0.15034620463848114</v>
      </c>
      <c r="G52" s="133">
        <f>VLOOKUP(A52,'2022_PAPI_Indicators'!A47:E227,5,FALSE)</f>
        <v>0.17603114247322083</v>
      </c>
      <c r="H52" s="133">
        <f>VLOOKUP(A52,'2022_PAPI_Indicators'!A47:F227,6,FALSE)</f>
        <v>0.1358637660741806</v>
      </c>
      <c r="I52" s="133">
        <f>VLOOKUP(A52,'2022_PAPI_Indicators'!A47:G227,7,FALSE)</f>
        <v>0.12156722694635391</v>
      </c>
      <c r="J52" s="133">
        <f>VLOOKUP(A52,'2022_PAPI_Indicators'!A47:H227,8,FALSE)</f>
        <v>0.17168755829334259</v>
      </c>
      <c r="K52" s="133">
        <f>VLOOKUP(A52,'2022_PAPI_Indicators'!A47:I227,9,FALSE)</f>
        <v>0.10840778052806854</v>
      </c>
      <c r="L52" s="133">
        <f>VLOOKUP(A52,'2022_PAPI_Indicators'!A47:J227,10,FALSE)</f>
        <v>0.16510215401649475</v>
      </c>
      <c r="M52" s="133">
        <f>VLOOKUP(A52,'2022_PAPI_Indicators'!A47:K227,11,FALSE)</f>
        <v>9.4934865832328796E-2</v>
      </c>
      <c r="N52" s="133">
        <f>VLOOKUP(A52,'2022_PAPI_Indicators'!A47:L227,12,FALSE)</f>
        <v>0.12947554886341095</v>
      </c>
      <c r="O52" s="133">
        <f>VLOOKUP(A52,'2022_PAPI_Indicators'!A47:M227,13,FALSE)</f>
        <v>0.24001649022102356</v>
      </c>
      <c r="P52" s="133">
        <f>VLOOKUP(A52,'2022_PAPI_Indicators'!A47:N227,14,FALSE)</f>
        <v>0.17802950739860535</v>
      </c>
      <c r="Q52" s="133">
        <f>VLOOKUP(A52,'2022_PAPI_Indicators'!A47:O227,15,FALSE)</f>
        <v>0.20480027794837952</v>
      </c>
      <c r="R52" s="135">
        <f>VLOOKUP(A52,'2022_PAPI_Indicators'!A47:P227,16,FALSE)</f>
        <v>0</v>
      </c>
      <c r="S52" s="133">
        <f>VLOOKUP(A52,'2022_PAPI_Indicators'!A47:R227,17,FALSE)</f>
        <v>0.10813788324594498</v>
      </c>
      <c r="T52" s="133">
        <f>VLOOKUP(A52,'2022_PAPI_Indicators'!A47:S227,18,FALSE)</f>
        <v>0.13835150003433228</v>
      </c>
      <c r="U52" s="135">
        <f>VLOOKUP(A52,'2022_PAPI_Indicators'!A47:T227,19,FALSE)</f>
        <v>0</v>
      </c>
      <c r="V52" s="133">
        <f>VLOOKUP(A52,'2022_PAPI_Indicators'!A47:U227,20,FALSE)</f>
        <v>0.1576247364282608</v>
      </c>
      <c r="W52" s="133">
        <f>VLOOKUP(A52,'2022_PAPI_Indicators'!A47:V227,21,FALSE)</f>
        <v>0.13996782898902893</v>
      </c>
      <c r="X52" s="133">
        <f>VLOOKUP(A52,'2022_PAPI_Indicators'!A47:W227,22,FALSE)</f>
        <v>9.0122893452644348E-2</v>
      </c>
      <c r="Y52" s="133">
        <f>VLOOKUP(A52,'2022_PAPI_Indicators'!A47:X227,23,FALSE)</f>
        <v>0.13587859272956848</v>
      </c>
      <c r="Z52" s="133">
        <f>VLOOKUP(A52,'2022_PAPI_Indicators'!A47:Y227,24,FALSE)</f>
        <v>0.1478692889213562</v>
      </c>
      <c r="AA52" s="133">
        <f>VLOOKUP(A52,'2022_PAPI_Indicators'!A47:Z227,25,FALSE)</f>
        <v>0.178021639585495</v>
      </c>
      <c r="AB52" s="133">
        <f>VLOOKUP(A52,'2022_PAPI_Indicators'!A47:AA227,26,FALSE)</f>
        <v>9.7029343247413635E-2</v>
      </c>
      <c r="AC52" s="133">
        <f>VLOOKUP(A52,'2022_PAPI_Indicators'!A47:AB227,27,FALSE)</f>
        <v>0.14103859663009644</v>
      </c>
      <c r="AD52" s="133">
        <f>VLOOKUP(A52,'2022_PAPI_Indicators'!A47:AC227,28,FALSE)</f>
        <v>0.10892064869403839</v>
      </c>
      <c r="AE52" s="133">
        <f>VLOOKUP(A52,'2022_PAPI_Indicators'!A47:AD227,29,FALSE)</f>
        <v>0.14325357973575592</v>
      </c>
      <c r="AF52" s="133">
        <f>VLOOKUP(A52,'2022_PAPI_Indicators'!A47:AE227,30,FALSE)</f>
        <v>0.24595543742179871</v>
      </c>
      <c r="AG52" s="133">
        <f>VLOOKUP(A52,'2022_PAPI_Indicators'!A47:AF227,31,FALSE)</f>
        <v>0.19801110029220581</v>
      </c>
      <c r="AH52" s="133">
        <f>VLOOKUP(A52,'2022_PAPI_Indicators'!A47:AG227,32,FALSE)</f>
        <v>0.28759083151817322</v>
      </c>
      <c r="AI52" s="133">
        <f>VLOOKUP(A52,'2022_PAPI_Indicators'!A47:AH227,33,FALSE)</f>
        <v>9.00997593998909E-2</v>
      </c>
      <c r="AJ52" s="133">
        <f>VLOOKUP(A52,'2022_PAPI_Indicators'!A47:AI227,34,FALSE)</f>
        <v>0.16643665730953217</v>
      </c>
      <c r="AK52" s="133">
        <f>VLOOKUP(A52,'2022_PAPI_Indicators'!A47:AJ227,35,FALSE)</f>
        <v>0.15281330049037933</v>
      </c>
      <c r="AL52" s="133">
        <f>VLOOKUP(A52,'2022_PAPI_Indicators'!A47:AK227,36,FALSE)</f>
        <v>0.15729720890522003</v>
      </c>
      <c r="AM52" s="133">
        <f>VLOOKUP(A52,'2022_PAPI_Indicators'!A47:AL227,37,FALSE)</f>
        <v>0.15073585510253906</v>
      </c>
      <c r="AN52" s="133">
        <f>VLOOKUP(A52,'2022_PAPI_Indicators'!A47:AM227,38,FALSE)</f>
        <v>0.25915011763572693</v>
      </c>
      <c r="AO52" s="133">
        <f>VLOOKUP(A52,'2022_PAPI_Indicators'!A47:AN227,39,FALSE)</f>
        <v>0.28433665633201599</v>
      </c>
      <c r="AP52" s="133">
        <f>VLOOKUP(A52,'2022_PAPI_Indicators'!A47:AO227,40,FALSE)</f>
        <v>0.19021843373775482</v>
      </c>
      <c r="AQ52" s="161">
        <f>VLOOKUP(A52,'2022_PAPI_Indicators'!A47:AP227,41,FALSE)</f>
        <v>0.10677880048751831</v>
      </c>
      <c r="AR52" s="133">
        <f>VLOOKUP(A52,'2022_PAPI_Indicators'!A47:AQ227,42,FALSE)</f>
        <v>0.20304067432880402</v>
      </c>
      <c r="AS52" s="133">
        <f>VLOOKUP(A52,'2022_PAPI_Indicators'!A47:AR227,43,FALSE)</f>
        <v>0.12096952646970749</v>
      </c>
      <c r="AT52" s="133">
        <f>VLOOKUP(A52,'2022_PAPI_Indicators'!A47:AS227,44,FALSE)</f>
        <v>0.13303367793560028</v>
      </c>
      <c r="AU52" s="133">
        <f>VLOOKUP(A52,'2022_PAPI_Indicators'!A47:AT227,45,FALSE)</f>
        <v>0.14449414610862732</v>
      </c>
      <c r="AV52" s="133">
        <f>VLOOKUP(A52,'2022_PAPI_Indicators'!A47:AU227,46,FALSE)</f>
        <v>0.15665023028850555</v>
      </c>
      <c r="AW52" s="133">
        <f>VLOOKUP(A52,'2022_PAPI_Indicators'!A47:AV227,47,FALSE)</f>
        <v>0.13946926593780518</v>
      </c>
      <c r="AX52" s="133">
        <f>VLOOKUP(A52,'2022_PAPI_Indicators'!A47:AW227,48,FALSE)</f>
        <v>0.33854654431343079</v>
      </c>
      <c r="AY52" s="133">
        <f>VLOOKUP(A52,'2022_PAPI_Indicators'!A47:AX227,49,FALSE)</f>
        <v>0.19925703108310699</v>
      </c>
      <c r="AZ52" s="133">
        <f>VLOOKUP(A52,'2022_PAPI_Indicators'!A47:AY227,50,FALSE)</f>
        <v>0.13885729014873505</v>
      </c>
      <c r="BA52" s="133">
        <f>VLOOKUP(A52,'2022_PAPI_Indicators'!A47:AZ227,51,FALSE)</f>
        <v>6.9823935627937317E-2</v>
      </c>
      <c r="BB52" s="133">
        <f>VLOOKUP(A52,'2022_PAPI_Indicators'!A47:BA227,52,FALSE)</f>
        <v>0.19173304736614227</v>
      </c>
      <c r="BC52" s="133">
        <f>VLOOKUP(A52,'2022_PAPI_Indicators'!A47:BB227,53,FALSE)</f>
        <v>0.1171041801571846</v>
      </c>
      <c r="BD52" s="133">
        <f>VLOOKUP(A52,'2022_PAPI_Indicators'!A47:BC227,54,FALSE)</f>
        <v>0.11651363223791122</v>
      </c>
      <c r="BE52" s="133">
        <f>VLOOKUP(A52,'2022_PAPI_Indicators'!A47:BD227,55,FALSE)</f>
        <v>0.15818989276885986</v>
      </c>
      <c r="BF52" s="133">
        <f>VLOOKUP(A52,'2022_PAPI_Indicators'!A47:BE227,56,FALSE)</f>
        <v>0.17725008726119995</v>
      </c>
      <c r="BG52" s="133">
        <f>VLOOKUP(A52,'2022_PAPI_Indicators'!A47:BF227,57,FALSE)</f>
        <v>9.7145386040210724E-2</v>
      </c>
      <c r="BH52" s="133">
        <f>VLOOKUP(A52,'2022_PAPI_Indicators'!A47:BG227,58,FALSE)</f>
        <v>9.9008999764919281E-2</v>
      </c>
      <c r="BI52" s="133">
        <f>VLOOKUP(A52,'2022_PAPI_Indicators'!A47:BH227,59,FALSE)</f>
        <v>8.182099461555481E-2</v>
      </c>
      <c r="BJ52" s="133">
        <f>VLOOKUP(A52,'2022_PAPI_Indicators'!A47:BI227,60,FALSE)</f>
        <v>0.13372322916984558</v>
      </c>
      <c r="BK52" s="133">
        <f>VLOOKUP(A52,'2022_PAPI_Indicators'!A47:BJ227,61,FALSE)</f>
        <v>0.24356892704963684</v>
      </c>
      <c r="BL52" s="133">
        <f>VLOOKUP(A52,'2022_PAPI_Indicators'!A47:BK227,62,FALSE)</f>
        <v>8.5161842405796051E-2</v>
      </c>
      <c r="BM52" s="133">
        <f>VLOOKUP(A52,'2022_PAPI_Indicators'!A47:BL227,63,FALSE)</f>
        <v>0.23966673016548157</v>
      </c>
      <c r="BN52" s="133">
        <f>VLOOKUP(A52,'2022_PAPI_Indicators'!A47:BM227,64,FALSE)</f>
        <v>0.136849045753479</v>
      </c>
    </row>
    <row r="53" spans="1:66" x14ac:dyDescent="0.2">
      <c r="A53" s="70" t="s">
        <v>169</v>
      </c>
      <c r="B53" s="70" t="s">
        <v>170</v>
      </c>
      <c r="C53" s="89" t="s">
        <v>90</v>
      </c>
      <c r="D53" s="133">
        <f>VLOOKUP(A53,'2022_PAPI_Indicators'!A48:B228,2,)</f>
        <v>2.8265563771128654E-2</v>
      </c>
      <c r="E53" s="133">
        <f>VLOOKUP(A53,'2022_PAPI_Indicators'!A48:C228,3,FALSE)</f>
        <v>6.1942566186189651E-2</v>
      </c>
      <c r="F53" s="133">
        <f>VLOOKUP(A53,'2022_PAPI_Indicators'!A48:D228,4,FALSE)</f>
        <v>7.2208695113658905E-2</v>
      </c>
      <c r="G53" s="133">
        <f>VLOOKUP(A53,'2022_PAPI_Indicators'!A48:E228,5,FALSE)</f>
        <v>3.9523068815469742E-2</v>
      </c>
      <c r="H53" s="133">
        <f>VLOOKUP(A53,'2022_PAPI_Indicators'!A48:F228,6,FALSE)</f>
        <v>2.5852685794234276E-2</v>
      </c>
      <c r="I53" s="133">
        <f>VLOOKUP(A53,'2022_PAPI_Indicators'!A48:G228,7,FALSE)</f>
        <v>4.8171155154705048E-2</v>
      </c>
      <c r="J53" s="133">
        <f>VLOOKUP(A53,'2022_PAPI_Indicators'!A48:H228,8,FALSE)</f>
        <v>6.9911181926727295E-2</v>
      </c>
      <c r="K53" s="133">
        <f>VLOOKUP(A53,'2022_PAPI_Indicators'!A48:I228,9,FALSE)</f>
        <v>3.2760865986347198E-2</v>
      </c>
      <c r="L53" s="133">
        <f>VLOOKUP(A53,'2022_PAPI_Indicators'!A48:J228,10,FALSE)</f>
        <v>4.6181894838809967E-2</v>
      </c>
      <c r="M53" s="133">
        <f>VLOOKUP(A53,'2022_PAPI_Indicators'!A48:K228,11,FALSE)</f>
        <v>3.4061465412378311E-2</v>
      </c>
      <c r="N53" s="133">
        <f>VLOOKUP(A53,'2022_PAPI_Indicators'!A48:L228,12,FALSE)</f>
        <v>3.0578669160604477E-2</v>
      </c>
      <c r="O53" s="133">
        <f>VLOOKUP(A53,'2022_PAPI_Indicators'!A48:M228,13,FALSE)</f>
        <v>6.2137555330991745E-2</v>
      </c>
      <c r="P53" s="133">
        <f>VLOOKUP(A53,'2022_PAPI_Indicators'!A48:N228,14,FALSE)</f>
        <v>6.865449994802475E-2</v>
      </c>
      <c r="Q53" s="133">
        <f>VLOOKUP(A53,'2022_PAPI_Indicators'!A48:O228,15,FALSE)</f>
        <v>4.0627662092447281E-2</v>
      </c>
      <c r="R53" s="135">
        <f>VLOOKUP(A53,'2022_PAPI_Indicators'!A48:P228,16,FALSE)</f>
        <v>0</v>
      </c>
      <c r="S53" s="133">
        <f>VLOOKUP(A53,'2022_PAPI_Indicators'!A48:R228,17,FALSE)</f>
        <v>2.8775770217180252E-2</v>
      </c>
      <c r="T53" s="133">
        <f>VLOOKUP(A53,'2022_PAPI_Indicators'!A48:S228,18,FALSE)</f>
        <v>2.9899448156356812E-2</v>
      </c>
      <c r="U53" s="135">
        <f>VLOOKUP(A53,'2022_PAPI_Indicators'!A48:T228,19,FALSE)</f>
        <v>0</v>
      </c>
      <c r="V53" s="133">
        <f>VLOOKUP(A53,'2022_PAPI_Indicators'!A48:U228,20,FALSE)</f>
        <v>4.4156212359666824E-2</v>
      </c>
      <c r="W53" s="133">
        <f>VLOOKUP(A53,'2022_PAPI_Indicators'!A48:V228,21,FALSE)</f>
        <v>3.6530647426843643E-2</v>
      </c>
      <c r="X53" s="133">
        <f>VLOOKUP(A53,'2022_PAPI_Indicators'!A48:W228,22,FALSE)</f>
        <v>3.2010979950428009E-2</v>
      </c>
      <c r="Y53" s="133">
        <f>VLOOKUP(A53,'2022_PAPI_Indicators'!A48:X228,23,FALSE)</f>
        <v>2.5354361161589622E-2</v>
      </c>
      <c r="Z53" s="133">
        <f>VLOOKUP(A53,'2022_PAPI_Indicators'!A48:Y228,24,FALSE)</f>
        <v>4.3743409216403961E-2</v>
      </c>
      <c r="AA53" s="133">
        <f>VLOOKUP(A53,'2022_PAPI_Indicators'!A48:Z228,25,FALSE)</f>
        <v>3.9617788046598434E-2</v>
      </c>
      <c r="AB53" s="133">
        <f>VLOOKUP(A53,'2022_PAPI_Indicators'!A48:AA228,26,FALSE)</f>
        <v>1.6718115657567978E-2</v>
      </c>
      <c r="AC53" s="133">
        <f>VLOOKUP(A53,'2022_PAPI_Indicators'!A48:AB228,27,FALSE)</f>
        <v>2.7021238580346107E-2</v>
      </c>
      <c r="AD53" s="133">
        <f>VLOOKUP(A53,'2022_PAPI_Indicators'!A48:AC228,28,FALSE)</f>
        <v>4.7700077295303345E-2</v>
      </c>
      <c r="AE53" s="133">
        <f>VLOOKUP(A53,'2022_PAPI_Indicators'!A48:AD228,29,FALSE)</f>
        <v>9.794820100069046E-2</v>
      </c>
      <c r="AF53" s="133">
        <f>VLOOKUP(A53,'2022_PAPI_Indicators'!A48:AE228,30,FALSE)</f>
        <v>0.12359029054641724</v>
      </c>
      <c r="AG53" s="133">
        <f>VLOOKUP(A53,'2022_PAPI_Indicators'!A48:AF228,31,FALSE)</f>
        <v>8.4019787609577179E-2</v>
      </c>
      <c r="AH53" s="133">
        <f>VLOOKUP(A53,'2022_PAPI_Indicators'!A48:AG228,32,FALSE)</f>
        <v>0.1235625296831131</v>
      </c>
      <c r="AI53" s="133">
        <f>VLOOKUP(A53,'2022_PAPI_Indicators'!A48:AH228,33,FALSE)</f>
        <v>1.8545137718319893E-2</v>
      </c>
      <c r="AJ53" s="133">
        <f>VLOOKUP(A53,'2022_PAPI_Indicators'!A48:AI228,34,FALSE)</f>
        <v>3.669464960694313E-2</v>
      </c>
      <c r="AK53" s="133">
        <f>VLOOKUP(A53,'2022_PAPI_Indicators'!A48:AJ228,35,FALSE)</f>
        <v>5.5889099836349487E-2</v>
      </c>
      <c r="AL53" s="133">
        <f>VLOOKUP(A53,'2022_PAPI_Indicators'!A48:AK228,36,FALSE)</f>
        <v>2.9052110388875008E-2</v>
      </c>
      <c r="AM53" s="133">
        <f>VLOOKUP(A53,'2022_PAPI_Indicators'!A48:AL228,37,FALSE)</f>
        <v>6.4949676394462585E-2</v>
      </c>
      <c r="AN53" s="133">
        <f>VLOOKUP(A53,'2022_PAPI_Indicators'!A48:AM228,38,FALSE)</f>
        <v>3.125E-2</v>
      </c>
      <c r="AO53" s="133">
        <f>VLOOKUP(A53,'2022_PAPI_Indicators'!A48:AN228,39,FALSE)</f>
        <v>8.5354775190353394E-2</v>
      </c>
      <c r="AP53" s="133">
        <f>VLOOKUP(A53,'2022_PAPI_Indicators'!A48:AO228,40,FALSE)</f>
        <v>6.9746978580951691E-2</v>
      </c>
      <c r="AQ53" s="161">
        <f>VLOOKUP(A53,'2022_PAPI_Indicators'!A48:AP228,41,FALSE)</f>
        <v>1.7966359853744507E-2</v>
      </c>
      <c r="AR53" s="133">
        <f>VLOOKUP(A53,'2022_PAPI_Indicators'!A48:AQ228,42,FALSE)</f>
        <v>2.8378427028656006E-2</v>
      </c>
      <c r="AS53" s="133">
        <f>VLOOKUP(A53,'2022_PAPI_Indicators'!A48:AR228,43,FALSE)</f>
        <v>4.0832903236150742E-2</v>
      </c>
      <c r="AT53" s="133">
        <f>VLOOKUP(A53,'2022_PAPI_Indicators'!A48:AS228,44,FALSE)</f>
        <v>3.8703449070453644E-2</v>
      </c>
      <c r="AU53" s="133">
        <f>VLOOKUP(A53,'2022_PAPI_Indicators'!A48:AT228,45,FALSE)</f>
        <v>5.0654880702495575E-2</v>
      </c>
      <c r="AV53" s="133">
        <f>VLOOKUP(A53,'2022_PAPI_Indicators'!A48:AU228,46,FALSE)</f>
        <v>2.5320179760456085E-2</v>
      </c>
      <c r="AW53" s="133">
        <f>VLOOKUP(A53,'2022_PAPI_Indicators'!A48:AV228,47,FALSE)</f>
        <v>4.648975282907486E-2</v>
      </c>
      <c r="AX53" s="133">
        <f>VLOOKUP(A53,'2022_PAPI_Indicators'!A48:AW228,48,FALSE)</f>
        <v>0.12289242446422577</v>
      </c>
      <c r="AY53" s="133">
        <f>VLOOKUP(A53,'2022_PAPI_Indicators'!A48:AX228,49,FALSE)</f>
        <v>4.2202472686767578E-2</v>
      </c>
      <c r="AZ53" s="133">
        <f>VLOOKUP(A53,'2022_PAPI_Indicators'!A48:AY228,50,FALSE)</f>
        <v>3.1425110995769501E-2</v>
      </c>
      <c r="BA53" s="133">
        <f>VLOOKUP(A53,'2022_PAPI_Indicators'!A48:AZ228,51,FALSE)</f>
        <v>1.7539294436573982E-2</v>
      </c>
      <c r="BB53" s="133">
        <f>VLOOKUP(A53,'2022_PAPI_Indicators'!A48:BA228,52,FALSE)</f>
        <v>3.9651274681091309E-2</v>
      </c>
      <c r="BC53" s="133">
        <f>VLOOKUP(A53,'2022_PAPI_Indicators'!A48:BB228,53,FALSE)</f>
        <v>3.2930970191955566E-2</v>
      </c>
      <c r="BD53" s="133">
        <f>VLOOKUP(A53,'2022_PAPI_Indicators'!A48:BC228,54,FALSE)</f>
        <v>1.558790635317564E-2</v>
      </c>
      <c r="BE53" s="133">
        <f>VLOOKUP(A53,'2022_PAPI_Indicators'!A48:BD228,55,FALSE)</f>
        <v>4.7178257256746292E-2</v>
      </c>
      <c r="BF53" s="133">
        <f>VLOOKUP(A53,'2022_PAPI_Indicators'!A48:BE228,56,FALSE)</f>
        <v>4.8130292445421219E-2</v>
      </c>
      <c r="BG53" s="133">
        <f>VLOOKUP(A53,'2022_PAPI_Indicators'!A48:BF228,57,FALSE)</f>
        <v>1.7322693020105362E-2</v>
      </c>
      <c r="BH53" s="133">
        <f>VLOOKUP(A53,'2022_PAPI_Indicators'!A48:BG228,58,FALSE)</f>
        <v>1.7822401598095894E-2</v>
      </c>
      <c r="BI53" s="133">
        <f>VLOOKUP(A53,'2022_PAPI_Indicators'!A48:BH228,59,FALSE)</f>
        <v>3.6902695894241333E-2</v>
      </c>
      <c r="BJ53" s="133">
        <f>VLOOKUP(A53,'2022_PAPI_Indicators'!A48:BI228,60,FALSE)</f>
        <v>3.9426069706678391E-2</v>
      </c>
      <c r="BK53" s="133">
        <f>VLOOKUP(A53,'2022_PAPI_Indicators'!A48:BJ228,61,FALSE)</f>
        <v>0.11173553019762039</v>
      </c>
      <c r="BL53" s="133">
        <f>VLOOKUP(A53,'2022_PAPI_Indicators'!A48:BK228,62,FALSE)</f>
        <v>3.0797991901636124E-2</v>
      </c>
      <c r="BM53" s="133">
        <f>VLOOKUP(A53,'2022_PAPI_Indicators'!A48:BL228,63,FALSE)</f>
        <v>4.8908647149801254E-2</v>
      </c>
      <c r="BN53" s="133">
        <f>VLOOKUP(A53,'2022_PAPI_Indicators'!A48:BM228,64,FALSE)</f>
        <v>4.8622883856296539E-2</v>
      </c>
    </row>
    <row r="54" spans="1:66" x14ac:dyDescent="0.2">
      <c r="A54" s="70" t="s">
        <v>171</v>
      </c>
      <c r="B54" s="70" t="s">
        <v>172</v>
      </c>
      <c r="C54" s="89" t="s">
        <v>90</v>
      </c>
      <c r="D54" s="133">
        <f>VLOOKUP(A54,'2022_PAPI_Indicators'!A49:B229,2,)</f>
        <v>0.79274260997772217</v>
      </c>
      <c r="E54" s="133">
        <f>VLOOKUP(A54,'2022_PAPI_Indicators'!A49:C229,3,FALSE)</f>
        <v>0.75635236501693726</v>
      </c>
      <c r="F54" s="133">
        <f>VLOOKUP(A54,'2022_PAPI_Indicators'!A49:D229,4,FALSE)</f>
        <v>0.89801186323165894</v>
      </c>
      <c r="G54" s="133">
        <f>VLOOKUP(A54,'2022_PAPI_Indicators'!A49:E229,5,FALSE)</f>
        <v>0.81826460361480713</v>
      </c>
      <c r="H54" s="133">
        <f>VLOOKUP(A54,'2022_PAPI_Indicators'!A49:F229,6,FALSE)</f>
        <v>1</v>
      </c>
      <c r="I54" s="133">
        <f>VLOOKUP(A54,'2022_PAPI_Indicators'!A49:G229,7,FALSE)</f>
        <v>0.57512575387954712</v>
      </c>
      <c r="J54" s="133">
        <f>VLOOKUP(A54,'2022_PAPI_Indicators'!A49:H229,8,FALSE)</f>
        <v>0.89399147033691406</v>
      </c>
      <c r="K54" s="133">
        <f>VLOOKUP(A54,'2022_PAPI_Indicators'!A49:I229,9,FALSE)</f>
        <v>0.98487204313278198</v>
      </c>
      <c r="L54" s="133">
        <f>VLOOKUP(A54,'2022_PAPI_Indicators'!A49:J229,10,FALSE)</f>
        <v>0.83833605051040649</v>
      </c>
      <c r="M54" s="133">
        <f>VLOOKUP(A54,'2022_PAPI_Indicators'!A49:K229,11,FALSE)</f>
        <v>0.97026932239532471</v>
      </c>
      <c r="N54" s="133">
        <f>VLOOKUP(A54,'2022_PAPI_Indicators'!A49:L229,12,FALSE)</f>
        <v>1</v>
      </c>
      <c r="O54" s="133">
        <f>VLOOKUP(A54,'2022_PAPI_Indicators'!A49:M229,13,FALSE)</f>
        <v>0.92752838134765625</v>
      </c>
      <c r="P54" s="133">
        <f>VLOOKUP(A54,'2022_PAPI_Indicators'!A49:N229,14,FALSE)</f>
        <v>0.96780019998550415</v>
      </c>
      <c r="Q54" s="133">
        <f>VLOOKUP(A54,'2022_PAPI_Indicators'!A49:O229,15,FALSE)</f>
        <v>0.68181443214416504</v>
      </c>
      <c r="R54" s="135">
        <f>VLOOKUP(A54,'2022_PAPI_Indicators'!A49:P229,16,FALSE)</f>
        <v>0</v>
      </c>
      <c r="S54" s="133">
        <f>VLOOKUP(A54,'2022_PAPI_Indicators'!A49:R229,17,FALSE)</f>
        <v>1</v>
      </c>
      <c r="T54" s="133">
        <f>VLOOKUP(A54,'2022_PAPI_Indicators'!A49:S229,18,FALSE)</f>
        <v>0.97271686792373657</v>
      </c>
      <c r="U54" s="135">
        <f>VLOOKUP(A54,'2022_PAPI_Indicators'!A49:T229,19,FALSE)</f>
        <v>0</v>
      </c>
      <c r="V54" s="133">
        <f>VLOOKUP(A54,'2022_PAPI_Indicators'!A49:U229,20,FALSE)</f>
        <v>1</v>
      </c>
      <c r="W54" s="133">
        <f>VLOOKUP(A54,'2022_PAPI_Indicators'!A49:V229,21,FALSE)</f>
        <v>1</v>
      </c>
      <c r="X54" s="133">
        <f>VLOOKUP(A54,'2022_PAPI_Indicators'!A49:W229,22,FALSE)</f>
        <v>1</v>
      </c>
      <c r="Y54" s="133">
        <f>VLOOKUP(A54,'2022_PAPI_Indicators'!A49:X229,23,FALSE)</f>
        <v>0.92879778146743774</v>
      </c>
      <c r="Z54" s="133">
        <f>VLOOKUP(A54,'2022_PAPI_Indicators'!A49:Y229,24,FALSE)</f>
        <v>0.84509468078613281</v>
      </c>
      <c r="AA54" s="133">
        <f>VLOOKUP(A54,'2022_PAPI_Indicators'!A49:Z229,25,FALSE)</f>
        <v>0.45045796036720276</v>
      </c>
      <c r="AB54" s="133">
        <f>VLOOKUP(A54,'2022_PAPI_Indicators'!A49:AA229,26,FALSE)</f>
        <v>1</v>
      </c>
      <c r="AC54" s="133">
        <f>VLOOKUP(A54,'2022_PAPI_Indicators'!A49:AB229,27,FALSE)</f>
        <v>0.89022713899612427</v>
      </c>
      <c r="AD54" s="133">
        <f>VLOOKUP(A54,'2022_PAPI_Indicators'!A49:AC229,28,FALSE)</f>
        <v>0.93794012069702148</v>
      </c>
      <c r="AE54" s="133">
        <f>VLOOKUP(A54,'2022_PAPI_Indicators'!A49:AD229,29,FALSE)</f>
        <v>0.77077901363372803</v>
      </c>
      <c r="AF54" s="133">
        <f>VLOOKUP(A54,'2022_PAPI_Indicators'!A49:AE229,30,FALSE)</f>
        <v>0.82061386108398438</v>
      </c>
      <c r="AG54" s="133">
        <f>VLOOKUP(A54,'2022_PAPI_Indicators'!A49:AF229,31,FALSE)</f>
        <v>1</v>
      </c>
      <c r="AH54" s="133">
        <f>VLOOKUP(A54,'2022_PAPI_Indicators'!A49:AG229,32,FALSE)</f>
        <v>0.93886291980743408</v>
      </c>
      <c r="AI54" s="133">
        <f>VLOOKUP(A54,'2022_PAPI_Indicators'!A49:AH229,33,FALSE)</f>
        <v>0.93705207109451294</v>
      </c>
      <c r="AJ54" s="133">
        <f>VLOOKUP(A54,'2022_PAPI_Indicators'!A49:AI229,34,FALSE)</f>
        <v>1</v>
      </c>
      <c r="AK54" s="133">
        <f>VLOOKUP(A54,'2022_PAPI_Indicators'!A49:AJ229,35,FALSE)</f>
        <v>0.88288819789886475</v>
      </c>
      <c r="AL54" s="133">
        <f>VLOOKUP(A54,'2022_PAPI_Indicators'!A49:AK229,36,FALSE)</f>
        <v>1</v>
      </c>
      <c r="AM54" s="133">
        <f>VLOOKUP(A54,'2022_PAPI_Indicators'!A49:AL229,37,FALSE)</f>
        <v>0.89151012897491455</v>
      </c>
      <c r="AN54" s="133">
        <f>VLOOKUP(A54,'2022_PAPI_Indicators'!A49:AM229,38,FALSE)</f>
        <v>1</v>
      </c>
      <c r="AO54" s="133">
        <f>VLOOKUP(A54,'2022_PAPI_Indicators'!A49:AN229,39,FALSE)</f>
        <v>1</v>
      </c>
      <c r="AP54" s="133">
        <f>VLOOKUP(A54,'2022_PAPI_Indicators'!A49:AO229,40,FALSE)</f>
        <v>1</v>
      </c>
      <c r="AQ54" s="161">
        <f>VLOOKUP(A54,'2022_PAPI_Indicators'!A49:AP229,41,FALSE)</f>
        <v>0.5</v>
      </c>
      <c r="AR54" s="133">
        <f>VLOOKUP(A54,'2022_PAPI_Indicators'!A49:AQ229,42,FALSE)</f>
        <v>1</v>
      </c>
      <c r="AS54" s="133">
        <f>VLOOKUP(A54,'2022_PAPI_Indicators'!A49:AR229,43,FALSE)</f>
        <v>0.84003698825836182</v>
      </c>
      <c r="AT54" s="133">
        <f>VLOOKUP(A54,'2022_PAPI_Indicators'!A49:AS229,44,FALSE)</f>
        <v>0.98531126976013184</v>
      </c>
      <c r="AU54" s="133">
        <f>VLOOKUP(A54,'2022_PAPI_Indicators'!A49:AT229,45,FALSE)</f>
        <v>0.73058098554611206</v>
      </c>
      <c r="AV54" s="133">
        <f>VLOOKUP(A54,'2022_PAPI_Indicators'!A49:AU229,46,FALSE)</f>
        <v>1</v>
      </c>
      <c r="AW54" s="133">
        <f>VLOOKUP(A54,'2022_PAPI_Indicators'!A49:AV229,47,FALSE)</f>
        <v>0.8029855489730835</v>
      </c>
      <c r="AX54" s="133">
        <f>VLOOKUP(A54,'2022_PAPI_Indicators'!A49:AW229,48,FALSE)</f>
        <v>1</v>
      </c>
      <c r="AY54" s="133">
        <f>VLOOKUP(A54,'2022_PAPI_Indicators'!A49:AX229,49,FALSE)</f>
        <v>0.827495276927948</v>
      </c>
      <c r="AZ54" s="133">
        <f>VLOOKUP(A54,'2022_PAPI_Indicators'!A49:AY229,50,FALSE)</f>
        <v>0.87977081537246704</v>
      </c>
      <c r="BA54" s="133">
        <f>VLOOKUP(A54,'2022_PAPI_Indicators'!A49:AZ229,51,FALSE)</f>
        <v>0.83333331346511841</v>
      </c>
      <c r="BB54" s="133">
        <f>VLOOKUP(A54,'2022_PAPI_Indicators'!A49:BA229,52,FALSE)</f>
        <v>1</v>
      </c>
      <c r="BC54" s="133">
        <f>VLOOKUP(A54,'2022_PAPI_Indicators'!A49:BB229,53,FALSE)</f>
        <v>1</v>
      </c>
      <c r="BD54" s="133">
        <f>VLOOKUP(A54,'2022_PAPI_Indicators'!A49:BC229,54,FALSE)</f>
        <v>1</v>
      </c>
      <c r="BE54" s="133">
        <f>VLOOKUP(A54,'2022_PAPI_Indicators'!A49:BD229,55,FALSE)</f>
        <v>0.84317928552627563</v>
      </c>
      <c r="BF54" s="133">
        <f>VLOOKUP(A54,'2022_PAPI_Indicators'!A49:BE229,56,FALSE)</f>
        <v>1</v>
      </c>
      <c r="BG54" s="133">
        <f>VLOOKUP(A54,'2022_PAPI_Indicators'!A49:BF229,57,FALSE)</f>
        <v>0.95099800825119019</v>
      </c>
      <c r="BH54" s="133">
        <f>VLOOKUP(A54,'2022_PAPI_Indicators'!A49:BG229,58,FALSE)</f>
        <v>0.83333331346511841</v>
      </c>
      <c r="BI54" s="133">
        <f>VLOOKUP(A54,'2022_PAPI_Indicators'!A49:BH229,59,FALSE)</f>
        <v>1</v>
      </c>
      <c r="BJ54" s="133">
        <f>VLOOKUP(A54,'2022_PAPI_Indicators'!A49:BI229,60,FALSE)</f>
        <v>1</v>
      </c>
      <c r="BK54" s="133">
        <f>VLOOKUP(A54,'2022_PAPI_Indicators'!A49:BJ229,61,FALSE)</f>
        <v>0.8633083701133728</v>
      </c>
      <c r="BL54" s="133">
        <f>VLOOKUP(A54,'2022_PAPI_Indicators'!A49:BK229,62,FALSE)</f>
        <v>1</v>
      </c>
      <c r="BM54" s="133">
        <f>VLOOKUP(A54,'2022_PAPI_Indicators'!A49:BL229,63,FALSE)</f>
        <v>1</v>
      </c>
      <c r="BN54" s="133">
        <f>VLOOKUP(A54,'2022_PAPI_Indicators'!A49:BM229,64,FALSE)</f>
        <v>1</v>
      </c>
    </row>
    <row r="55" spans="1:66" x14ac:dyDescent="0.2">
      <c r="A55" s="70" t="s">
        <v>173</v>
      </c>
      <c r="B55" s="70" t="s">
        <v>174</v>
      </c>
      <c r="C55" s="89" t="s">
        <v>175</v>
      </c>
      <c r="D55" s="124">
        <f>VLOOKUP(A55,'2022_PAPI_Indicators'!A50:B230,2,)</f>
        <v>2.3341126441955566</v>
      </c>
      <c r="E55" s="124">
        <f>VLOOKUP(A55,'2022_PAPI_Indicators'!A50:C230,3,FALSE)</f>
        <v>2.4675531387329102</v>
      </c>
      <c r="F55" s="124">
        <f>VLOOKUP(A55,'2022_PAPI_Indicators'!A50:D230,4,FALSE)</f>
        <v>2.2495594024658203</v>
      </c>
      <c r="G55" s="124">
        <f>VLOOKUP(A55,'2022_PAPI_Indicators'!A50:E230,5,FALSE)</f>
        <v>2.3971071243286133</v>
      </c>
      <c r="H55" s="124">
        <f>VLOOKUP(A55,'2022_PAPI_Indicators'!A50:F230,6,FALSE)</f>
        <v>2.121457576751709</v>
      </c>
      <c r="I55" s="124">
        <f>VLOOKUP(A55,'2022_PAPI_Indicators'!A50:G230,7,FALSE)</f>
        <v>2.0357224941253662</v>
      </c>
      <c r="J55" s="124">
        <f>VLOOKUP(A55,'2022_PAPI_Indicators'!A50:H230,8,FALSE)</f>
        <v>2.5741000175476074</v>
      </c>
      <c r="K55" s="124">
        <f>VLOOKUP(A55,'2022_PAPI_Indicators'!A50:I230,9,FALSE)</f>
        <v>2.2974967956542969</v>
      </c>
      <c r="L55" s="124">
        <f>VLOOKUP(A55,'2022_PAPI_Indicators'!A50:J230,10,FALSE)</f>
        <v>2.3579144477844238</v>
      </c>
      <c r="M55" s="124">
        <f>VLOOKUP(A55,'2022_PAPI_Indicators'!A50:K230,11,FALSE)</f>
        <v>2.2930915355682373</v>
      </c>
      <c r="N55" s="124">
        <f>VLOOKUP(A55,'2022_PAPI_Indicators'!A50:L230,12,FALSE)</f>
        <v>2.3189787864685059</v>
      </c>
      <c r="O55" s="124">
        <f>VLOOKUP(A55,'2022_PAPI_Indicators'!A50:M230,13,FALSE)</f>
        <v>2.2504031658172607</v>
      </c>
      <c r="P55" s="124">
        <f>VLOOKUP(A55,'2022_PAPI_Indicators'!A50:N230,14,FALSE)</f>
        <v>2.3670094013214111</v>
      </c>
      <c r="Q55" s="124">
        <f>VLOOKUP(A55,'2022_PAPI_Indicators'!A50:O230,15,FALSE)</f>
        <v>2.1890120506286621</v>
      </c>
      <c r="R55" s="125">
        <f>VLOOKUP(A55,'2022_PAPI_Indicators'!A50:P230,16,FALSE)</f>
        <v>0</v>
      </c>
      <c r="S55" s="124">
        <f>VLOOKUP(A55,'2022_PAPI_Indicators'!A50:R230,17,FALSE)</f>
        <v>2.465679407119751</v>
      </c>
      <c r="T55" s="124">
        <f>VLOOKUP(A55,'2022_PAPI_Indicators'!A50:S230,18,FALSE)</f>
        <v>2.2161121368408203</v>
      </c>
      <c r="U55" s="125">
        <f>VLOOKUP(A55,'2022_PAPI_Indicators'!A50:T230,19,FALSE)</f>
        <v>0</v>
      </c>
      <c r="V55" s="124">
        <f>VLOOKUP(A55,'2022_PAPI_Indicators'!A50:U230,20,FALSE)</f>
        <v>2.2996623516082764</v>
      </c>
      <c r="W55" s="124">
        <f>VLOOKUP(A55,'2022_PAPI_Indicators'!A50:V230,21,FALSE)</f>
        <v>2.5736708641052246</v>
      </c>
      <c r="X55" s="124">
        <f>VLOOKUP(A55,'2022_PAPI_Indicators'!A50:W230,22,FALSE)</f>
        <v>2.3636362552642822</v>
      </c>
      <c r="Y55" s="124">
        <f>VLOOKUP(A55,'2022_PAPI_Indicators'!A50:X230,23,FALSE)</f>
        <v>2.1900925636291504</v>
      </c>
      <c r="Z55" s="124">
        <f>VLOOKUP(A55,'2022_PAPI_Indicators'!A50:Y230,24,FALSE)</f>
        <v>2.193737268447876</v>
      </c>
      <c r="AA55" s="124">
        <f>VLOOKUP(A55,'2022_PAPI_Indicators'!A50:Z230,25,FALSE)</f>
        <v>2.4858555793762207</v>
      </c>
      <c r="AB55" s="124">
        <f>VLOOKUP(A55,'2022_PAPI_Indicators'!A50:AA230,26,FALSE)</f>
        <v>2.3333332538604736</v>
      </c>
      <c r="AC55" s="124">
        <f>VLOOKUP(A55,'2022_PAPI_Indicators'!A50:AB230,27,FALSE)</f>
        <v>2.4152469635009766</v>
      </c>
      <c r="AD55" s="124">
        <f>VLOOKUP(A55,'2022_PAPI_Indicators'!A50:AC230,28,FALSE)</f>
        <v>2.3563997745513916</v>
      </c>
      <c r="AE55" s="124">
        <f>VLOOKUP(A55,'2022_PAPI_Indicators'!A50:AD230,29,FALSE)</f>
        <v>2.5203008651733398</v>
      </c>
      <c r="AF55" s="124">
        <f>VLOOKUP(A55,'2022_PAPI_Indicators'!A50:AE230,30,FALSE)</f>
        <v>2.3091204166412354</v>
      </c>
      <c r="AG55" s="124">
        <f>VLOOKUP(A55,'2022_PAPI_Indicators'!A50:AF230,31,FALSE)</f>
        <v>2.3012380599975586</v>
      </c>
      <c r="AH55" s="124">
        <f>VLOOKUP(A55,'2022_PAPI_Indicators'!A50:AG230,32,FALSE)</f>
        <v>2.3174996376037598</v>
      </c>
      <c r="AI55" s="124">
        <f>VLOOKUP(A55,'2022_PAPI_Indicators'!A50:AH230,33,FALSE)</f>
        <v>2.193044900894165</v>
      </c>
      <c r="AJ55" s="124">
        <f>VLOOKUP(A55,'2022_PAPI_Indicators'!A50:AI230,34,FALSE)</f>
        <v>2.2855384349822998</v>
      </c>
      <c r="AK55" s="124">
        <f>VLOOKUP(A55,'2022_PAPI_Indicators'!A50:AJ230,35,FALSE)</f>
        <v>2.2833406925201416</v>
      </c>
      <c r="AL55" s="124">
        <f>VLOOKUP(A55,'2022_PAPI_Indicators'!A50:AK230,36,FALSE)</f>
        <v>2.1020667552947998</v>
      </c>
      <c r="AM55" s="124">
        <f>VLOOKUP(A55,'2022_PAPI_Indicators'!A50:AL230,37,FALSE)</f>
        <v>2.1422488689422607</v>
      </c>
      <c r="AN55" s="124">
        <f>VLOOKUP(A55,'2022_PAPI_Indicators'!A50:AM230,38,FALSE)</f>
        <v>2.363210916519165</v>
      </c>
      <c r="AO55" s="124">
        <f>VLOOKUP(A55,'2022_PAPI_Indicators'!A50:AN230,39,FALSE)</f>
        <v>2.3351650238037109</v>
      </c>
      <c r="AP55" s="124">
        <f>VLOOKUP(A55,'2022_PAPI_Indicators'!A50:AO230,40,FALSE)</f>
        <v>2.2595245838165283</v>
      </c>
      <c r="AQ55" s="157">
        <f>VLOOKUP(A55,'2022_PAPI_Indicators'!A50:AP230,41,FALSE)</f>
        <v>2.1508011817932129</v>
      </c>
      <c r="AR55" s="124">
        <f>VLOOKUP(A55,'2022_PAPI_Indicators'!A50:AQ230,42,FALSE)</f>
        <v>2.280306339263916</v>
      </c>
      <c r="AS55" s="124">
        <f>VLOOKUP(A55,'2022_PAPI_Indicators'!A50:AR230,43,FALSE)</f>
        <v>2.0944132804870605</v>
      </c>
      <c r="AT55" s="124">
        <f>VLOOKUP(A55,'2022_PAPI_Indicators'!A50:AS230,44,FALSE)</f>
        <v>2.2625889778137207</v>
      </c>
      <c r="AU55" s="124">
        <f>VLOOKUP(A55,'2022_PAPI_Indicators'!A50:AT230,45,FALSE)</f>
        <v>2.1988959312438965</v>
      </c>
      <c r="AV55" s="124">
        <f>VLOOKUP(A55,'2022_PAPI_Indicators'!A50:AU230,46,FALSE)</f>
        <v>2.1502838134765625</v>
      </c>
      <c r="AW55" s="124">
        <f>VLOOKUP(A55,'2022_PAPI_Indicators'!A50:AV230,47,FALSE)</f>
        <v>2.2049126625061035</v>
      </c>
      <c r="AX55" s="124">
        <f>VLOOKUP(A55,'2022_PAPI_Indicators'!A50:AW230,48,FALSE)</f>
        <v>2.3836021423339844</v>
      </c>
      <c r="AY55" s="124">
        <f>VLOOKUP(A55,'2022_PAPI_Indicators'!A50:AX230,49,FALSE)</f>
        <v>2.0875973701477051</v>
      </c>
      <c r="AZ55" s="124">
        <f>VLOOKUP(A55,'2022_PAPI_Indicators'!A50:AY230,50,FALSE)</f>
        <v>2.3315157890319824</v>
      </c>
      <c r="BA55" s="124">
        <f>VLOOKUP(A55,'2022_PAPI_Indicators'!A50:AZ230,51,FALSE)</f>
        <v>2.228179931640625</v>
      </c>
      <c r="BB55" s="124">
        <f>VLOOKUP(A55,'2022_PAPI_Indicators'!A50:BA230,52,FALSE)</f>
        <v>2.258246898651123</v>
      </c>
      <c r="BC55" s="124">
        <f>VLOOKUP(A55,'2022_PAPI_Indicators'!A50:BB230,53,FALSE)</f>
        <v>2.3763656616210938</v>
      </c>
      <c r="BD55" s="124">
        <f>VLOOKUP(A55,'2022_PAPI_Indicators'!A50:BC230,54,FALSE)</f>
        <v>2.0702888965606689</v>
      </c>
      <c r="BE55" s="124">
        <f>VLOOKUP(A55,'2022_PAPI_Indicators'!A50:BD230,55,FALSE)</f>
        <v>2.2164440155029297</v>
      </c>
      <c r="BF55" s="124">
        <f>VLOOKUP(A55,'2022_PAPI_Indicators'!A50:BE230,56,FALSE)</f>
        <v>2.3163738250732422</v>
      </c>
      <c r="BG55" s="124">
        <f>VLOOKUP(A55,'2022_PAPI_Indicators'!A50:BF230,57,FALSE)</f>
        <v>2.3031237125396729</v>
      </c>
      <c r="BH55" s="124">
        <f>VLOOKUP(A55,'2022_PAPI_Indicators'!A50:BG230,58,FALSE)</f>
        <v>2.4196887016296387</v>
      </c>
      <c r="BI55" s="124">
        <f>VLOOKUP(A55,'2022_PAPI_Indicators'!A50:BH230,59,FALSE)</f>
        <v>2.2809593677520752</v>
      </c>
      <c r="BJ55" s="124">
        <f>VLOOKUP(A55,'2022_PAPI_Indicators'!A50:BI230,60,FALSE)</f>
        <v>2.3133206367492676</v>
      </c>
      <c r="BK55" s="124">
        <f>VLOOKUP(A55,'2022_PAPI_Indicators'!A50:BJ230,61,FALSE)</f>
        <v>2.2284796237945557</v>
      </c>
      <c r="BL55" s="124">
        <f>VLOOKUP(A55,'2022_PAPI_Indicators'!A50:BK230,62,FALSE)</f>
        <v>2.2767186164855957</v>
      </c>
      <c r="BM55" s="124">
        <f>VLOOKUP(A55,'2022_PAPI_Indicators'!A50:BL230,63,FALSE)</f>
        <v>2.3706831932067871</v>
      </c>
      <c r="BN55" s="124">
        <f>VLOOKUP(A55,'2022_PAPI_Indicators'!A50:BM230,64,FALSE)</f>
        <v>2.3208301067352295</v>
      </c>
    </row>
    <row r="56" spans="1:66" x14ac:dyDescent="0.2">
      <c r="A56" s="70" t="s">
        <v>176</v>
      </c>
      <c r="B56" s="70" t="s">
        <v>177</v>
      </c>
      <c r="C56" s="89" t="s">
        <v>90</v>
      </c>
      <c r="D56" s="133">
        <f>VLOOKUP(A56,'2022_PAPI_Indicators'!A51:B231,2,)</f>
        <v>0.90610748529434204</v>
      </c>
      <c r="E56" s="133">
        <f>VLOOKUP(A56,'2022_PAPI_Indicators'!A51:C231,3,FALSE)</f>
        <v>0.82873982191085815</v>
      </c>
      <c r="F56" s="133">
        <f>VLOOKUP(A56,'2022_PAPI_Indicators'!A51:D231,4,FALSE)</f>
        <v>0.61779916286468506</v>
      </c>
      <c r="G56" s="133">
        <f>VLOOKUP(A56,'2022_PAPI_Indicators'!A51:E231,5,FALSE)</f>
        <v>0.64316123723983765</v>
      </c>
      <c r="H56" s="133">
        <f>VLOOKUP(A56,'2022_PAPI_Indicators'!A51:F231,6,FALSE)</f>
        <v>0.81573128700256348</v>
      </c>
      <c r="I56" s="133">
        <f>VLOOKUP(A56,'2022_PAPI_Indicators'!A51:G231,7,FALSE)</f>
        <v>0.74095618724822998</v>
      </c>
      <c r="J56" s="133">
        <f>VLOOKUP(A56,'2022_PAPI_Indicators'!A51:H231,8,FALSE)</f>
        <v>0.79644721746444702</v>
      </c>
      <c r="K56" s="133">
        <f>VLOOKUP(A56,'2022_PAPI_Indicators'!A51:I231,9,FALSE)</f>
        <v>0.84994214773178101</v>
      </c>
      <c r="L56" s="133">
        <f>VLOOKUP(A56,'2022_PAPI_Indicators'!A51:J231,10,FALSE)</f>
        <v>0.82743191719055176</v>
      </c>
      <c r="M56" s="133">
        <f>VLOOKUP(A56,'2022_PAPI_Indicators'!A51:K231,11,FALSE)</f>
        <v>0.89461678266525269</v>
      </c>
      <c r="N56" s="133">
        <f>VLOOKUP(A56,'2022_PAPI_Indicators'!A51:L231,12,FALSE)</f>
        <v>0.82852685451507568</v>
      </c>
      <c r="O56" s="133">
        <f>VLOOKUP(A56,'2022_PAPI_Indicators'!A51:M231,13,FALSE)</f>
        <v>0.73894971609115601</v>
      </c>
      <c r="P56" s="133">
        <f>VLOOKUP(A56,'2022_PAPI_Indicators'!A51:N231,14,FALSE)</f>
        <v>0.69697052240371704</v>
      </c>
      <c r="Q56" s="133">
        <f>VLOOKUP(A56,'2022_PAPI_Indicators'!A51:O231,15,FALSE)</f>
        <v>0.89639860391616821</v>
      </c>
      <c r="R56" s="135">
        <f>VLOOKUP(A56,'2022_PAPI_Indicators'!A51:P231,16,FALSE)</f>
        <v>0</v>
      </c>
      <c r="S56" s="133">
        <f>VLOOKUP(A56,'2022_PAPI_Indicators'!A51:R231,17,FALSE)</f>
        <v>0.85442656278610229</v>
      </c>
      <c r="T56" s="133">
        <f>VLOOKUP(A56,'2022_PAPI_Indicators'!A51:S231,18,FALSE)</f>
        <v>0.93558138608932495</v>
      </c>
      <c r="U56" s="135">
        <f>VLOOKUP(A56,'2022_PAPI_Indicators'!A51:T231,19,FALSE)</f>
        <v>0</v>
      </c>
      <c r="V56" s="133">
        <f>VLOOKUP(A56,'2022_PAPI_Indicators'!A51:U231,20,FALSE)</f>
        <v>0.91973096132278442</v>
      </c>
      <c r="W56" s="133">
        <f>VLOOKUP(A56,'2022_PAPI_Indicators'!A51:V231,21,FALSE)</f>
        <v>0.89620304107666016</v>
      </c>
      <c r="X56" s="133">
        <f>VLOOKUP(A56,'2022_PAPI_Indicators'!A51:W231,22,FALSE)</f>
        <v>0.85861402750015259</v>
      </c>
      <c r="Y56" s="133">
        <f>VLOOKUP(A56,'2022_PAPI_Indicators'!A51:X231,23,FALSE)</f>
        <v>0.86234289407730103</v>
      </c>
      <c r="Z56" s="133">
        <f>VLOOKUP(A56,'2022_PAPI_Indicators'!A51:Y231,24,FALSE)</f>
        <v>0.83334589004516602</v>
      </c>
      <c r="AA56" s="133">
        <f>VLOOKUP(A56,'2022_PAPI_Indicators'!A51:Z231,25,FALSE)</f>
        <v>0.88336777687072754</v>
      </c>
      <c r="AB56" s="133">
        <f>VLOOKUP(A56,'2022_PAPI_Indicators'!A51:AA231,26,FALSE)</f>
        <v>0.82921808958053589</v>
      </c>
      <c r="AC56" s="133">
        <f>VLOOKUP(A56,'2022_PAPI_Indicators'!A51:AB231,27,FALSE)</f>
        <v>0.88402992486953735</v>
      </c>
      <c r="AD56" s="133">
        <f>VLOOKUP(A56,'2022_PAPI_Indicators'!A51:AC231,28,FALSE)</f>
        <v>0.90392804145812988</v>
      </c>
      <c r="AE56" s="133">
        <f>VLOOKUP(A56,'2022_PAPI_Indicators'!A51:AD231,29,FALSE)</f>
        <v>0.79201966524124146</v>
      </c>
      <c r="AF56" s="133">
        <f>VLOOKUP(A56,'2022_PAPI_Indicators'!A51:AE231,30,FALSE)</f>
        <v>0.78319668769836426</v>
      </c>
      <c r="AG56" s="133">
        <f>VLOOKUP(A56,'2022_PAPI_Indicators'!A51:AF231,31,FALSE)</f>
        <v>0.75049757957458496</v>
      </c>
      <c r="AH56" s="133">
        <f>VLOOKUP(A56,'2022_PAPI_Indicators'!A51:AG231,32,FALSE)</f>
        <v>0.66241639852523804</v>
      </c>
      <c r="AI56" s="133">
        <f>VLOOKUP(A56,'2022_PAPI_Indicators'!A51:AH231,33,FALSE)</f>
        <v>0.85593408346176147</v>
      </c>
      <c r="AJ56" s="133">
        <f>VLOOKUP(A56,'2022_PAPI_Indicators'!A51:AI231,34,FALSE)</f>
        <v>0.8069387674331665</v>
      </c>
      <c r="AK56" s="133">
        <f>VLOOKUP(A56,'2022_PAPI_Indicators'!A51:AJ231,35,FALSE)</f>
        <v>0.82653379440307617</v>
      </c>
      <c r="AL56" s="133">
        <f>VLOOKUP(A56,'2022_PAPI_Indicators'!A51:AK231,36,FALSE)</f>
        <v>0.83627408742904663</v>
      </c>
      <c r="AM56" s="133">
        <f>VLOOKUP(A56,'2022_PAPI_Indicators'!A51:AL231,37,FALSE)</f>
        <v>0.69485855102539063</v>
      </c>
      <c r="AN56" s="133">
        <f>VLOOKUP(A56,'2022_PAPI_Indicators'!A51:AM231,38,FALSE)</f>
        <v>0.890625</v>
      </c>
      <c r="AO56" s="133">
        <f>VLOOKUP(A56,'2022_PAPI_Indicators'!A51:AN231,39,FALSE)</f>
        <v>0.7425076961517334</v>
      </c>
      <c r="AP56" s="133">
        <f>VLOOKUP(A56,'2022_PAPI_Indicators'!A51:AO231,40,FALSE)</f>
        <v>0.80774438381195068</v>
      </c>
      <c r="AQ56" s="161">
        <f>VLOOKUP(A56,'2022_PAPI_Indicators'!A51:AP231,41,FALSE)</f>
        <v>0.85626912117004395</v>
      </c>
      <c r="AR56" s="133">
        <f>VLOOKUP(A56,'2022_PAPI_Indicators'!A51:AQ231,42,FALSE)</f>
        <v>0.62778723239898682</v>
      </c>
      <c r="AS56" s="133">
        <f>VLOOKUP(A56,'2022_PAPI_Indicators'!A51:AR231,43,FALSE)</f>
        <v>0.86768478155136108</v>
      </c>
      <c r="AT56" s="133">
        <f>VLOOKUP(A56,'2022_PAPI_Indicators'!A51:AS231,44,FALSE)</f>
        <v>0.74718016386032104</v>
      </c>
      <c r="AU56" s="133">
        <f>VLOOKUP(A56,'2022_PAPI_Indicators'!A51:AT231,45,FALSE)</f>
        <v>0.68884813785552979</v>
      </c>
      <c r="AV56" s="133">
        <f>VLOOKUP(A56,'2022_PAPI_Indicators'!A51:AU231,46,FALSE)</f>
        <v>0.69203412532806396</v>
      </c>
      <c r="AW56" s="133">
        <f>VLOOKUP(A56,'2022_PAPI_Indicators'!A51:AV231,47,FALSE)</f>
        <v>0.7969098687171936</v>
      </c>
      <c r="AX56" s="133">
        <f>VLOOKUP(A56,'2022_PAPI_Indicators'!A51:AW231,48,FALSE)</f>
        <v>0.88158416748046875</v>
      </c>
      <c r="AY56" s="133">
        <f>VLOOKUP(A56,'2022_PAPI_Indicators'!A51:AX231,49,FALSE)</f>
        <v>0.80369085073471069</v>
      </c>
      <c r="AZ56" s="133">
        <f>VLOOKUP(A56,'2022_PAPI_Indicators'!A51:AY231,50,FALSE)</f>
        <v>0.70088016986846924</v>
      </c>
      <c r="BA56" s="133">
        <f>VLOOKUP(A56,'2022_PAPI_Indicators'!A51:AZ231,51,FALSE)</f>
        <v>0.90581154823303223</v>
      </c>
      <c r="BB56" s="133">
        <f>VLOOKUP(A56,'2022_PAPI_Indicators'!A51:BA231,52,FALSE)</f>
        <v>0.65872937440872192</v>
      </c>
      <c r="BC56" s="133">
        <f>VLOOKUP(A56,'2022_PAPI_Indicators'!A51:BB231,53,FALSE)</f>
        <v>0.8789210319519043</v>
      </c>
      <c r="BD56" s="133">
        <f>VLOOKUP(A56,'2022_PAPI_Indicators'!A51:BC231,54,FALSE)</f>
        <v>0.73975354433059692</v>
      </c>
      <c r="BE56" s="133">
        <f>VLOOKUP(A56,'2022_PAPI_Indicators'!A51:BD231,55,FALSE)</f>
        <v>0.71324807405471802</v>
      </c>
      <c r="BF56" s="133">
        <f>VLOOKUP(A56,'2022_PAPI_Indicators'!A51:BE231,56,FALSE)</f>
        <v>0.56433576345443726</v>
      </c>
      <c r="BG56" s="133">
        <f>VLOOKUP(A56,'2022_PAPI_Indicators'!A51:BF231,57,FALSE)</f>
        <v>0.87899267673492432</v>
      </c>
      <c r="BH56" s="133">
        <f>VLOOKUP(A56,'2022_PAPI_Indicators'!A51:BG231,58,FALSE)</f>
        <v>0.79752802848815918</v>
      </c>
      <c r="BI56" s="133">
        <f>VLOOKUP(A56,'2022_PAPI_Indicators'!A51:BH231,59,FALSE)</f>
        <v>0.8604048490524292</v>
      </c>
      <c r="BJ56" s="133">
        <f>VLOOKUP(A56,'2022_PAPI_Indicators'!A51:BI231,60,FALSE)</f>
        <v>0.77174443006515503</v>
      </c>
      <c r="BK56" s="133">
        <f>VLOOKUP(A56,'2022_PAPI_Indicators'!A51:BJ231,61,FALSE)</f>
        <v>0.61012846231460571</v>
      </c>
      <c r="BL56" s="133">
        <f>VLOOKUP(A56,'2022_PAPI_Indicators'!A51:BK231,62,FALSE)</f>
        <v>0.86421322822570801</v>
      </c>
      <c r="BM56" s="133">
        <f>VLOOKUP(A56,'2022_PAPI_Indicators'!A51:BL231,63,FALSE)</f>
        <v>0.91201889514923096</v>
      </c>
      <c r="BN56" s="133">
        <f>VLOOKUP(A56,'2022_PAPI_Indicators'!A51:BM231,64,FALSE)</f>
        <v>0.85133218765258789</v>
      </c>
    </row>
    <row r="57" spans="1:66" x14ac:dyDescent="0.2">
      <c r="A57" s="70" t="s">
        <v>178</v>
      </c>
      <c r="B57" s="70" t="s">
        <v>179</v>
      </c>
      <c r="C57" s="89" t="s">
        <v>90</v>
      </c>
      <c r="D57" s="133">
        <f>VLOOKUP(A57,'2022_PAPI_Indicators'!A52:B232,2,)</f>
        <v>0.25136688351631165</v>
      </c>
      <c r="E57" s="133">
        <f>VLOOKUP(A57,'2022_PAPI_Indicators'!A52:C232,3,FALSE)</f>
        <v>0.22547943890094757</v>
      </c>
      <c r="F57" s="133">
        <f>VLOOKUP(A57,'2022_PAPI_Indicators'!A52:D232,4,FALSE)</f>
        <v>9.0909093618392944E-2</v>
      </c>
      <c r="G57" s="133">
        <f>VLOOKUP(A57,'2022_PAPI_Indicators'!A52:E232,5,FALSE)</f>
        <v>0.30163377523422241</v>
      </c>
      <c r="H57" s="133">
        <f>VLOOKUP(A57,'2022_PAPI_Indicators'!A52:F232,6,FALSE)</f>
        <v>0.32236915826797485</v>
      </c>
      <c r="I57" s="133">
        <f>VLOOKUP(A57,'2022_PAPI_Indicators'!A52:G232,7,FALSE)</f>
        <v>4.932645708322525E-2</v>
      </c>
      <c r="J57" s="133">
        <f>VLOOKUP(A57,'2022_PAPI_Indicators'!A52:H232,8,FALSE)</f>
        <v>0.26333573460578918</v>
      </c>
      <c r="K57" s="133">
        <f>VLOOKUP(A57,'2022_PAPI_Indicators'!A52:I232,9,FALSE)</f>
        <v>0.3128473162651062</v>
      </c>
      <c r="L57" s="133">
        <f>VLOOKUP(A57,'2022_PAPI_Indicators'!A52:J232,10,FALSE)</f>
        <v>0.25183472037315369</v>
      </c>
      <c r="M57" s="133">
        <f>VLOOKUP(A57,'2022_PAPI_Indicators'!A52:K232,11,FALSE)</f>
        <v>0.86429846286773682</v>
      </c>
      <c r="N57" s="133">
        <f>VLOOKUP(A57,'2022_PAPI_Indicators'!A52:L232,12,FALSE)</f>
        <v>0.10481641441583633</v>
      </c>
      <c r="O57" s="133">
        <f>VLOOKUP(A57,'2022_PAPI_Indicators'!A52:M232,13,FALSE)</f>
        <v>0.32534345984458923</v>
      </c>
      <c r="P57" s="133">
        <f>VLOOKUP(A57,'2022_PAPI_Indicators'!A52:N232,14,FALSE)</f>
        <v>0.14066652953624725</v>
      </c>
      <c r="Q57" s="133">
        <f>VLOOKUP(A57,'2022_PAPI_Indicators'!A52:O232,15,FALSE)</f>
        <v>0.36269623041152954</v>
      </c>
      <c r="R57" s="135">
        <f>VLOOKUP(A57,'2022_PAPI_Indicators'!A52:P232,16,FALSE)</f>
        <v>0</v>
      </c>
      <c r="S57" s="133">
        <f>VLOOKUP(A57,'2022_PAPI_Indicators'!A52:R232,17,FALSE)</f>
        <v>2.0961865782737732E-2</v>
      </c>
      <c r="T57" s="133">
        <f>VLOOKUP(A57,'2022_PAPI_Indicators'!A52:S232,18,FALSE)</f>
        <v>0.41353917121887207</v>
      </c>
      <c r="U57" s="135">
        <f>VLOOKUP(A57,'2022_PAPI_Indicators'!A52:T232,19,FALSE)</f>
        <v>0</v>
      </c>
      <c r="V57" s="133">
        <f>VLOOKUP(A57,'2022_PAPI_Indicators'!A52:U232,20,FALSE)</f>
        <v>0.30372822284698486</v>
      </c>
      <c r="W57" s="133">
        <f>VLOOKUP(A57,'2022_PAPI_Indicators'!A52:V232,21,FALSE)</f>
        <v>0.67210280895233154</v>
      </c>
      <c r="X57" s="133">
        <f>VLOOKUP(A57,'2022_PAPI_Indicators'!A52:W232,22,FALSE)</f>
        <v>0.56748032569885254</v>
      </c>
      <c r="Y57" s="133">
        <f>VLOOKUP(A57,'2022_PAPI_Indicators'!A52:X232,23,FALSE)</f>
        <v>0.5</v>
      </c>
      <c r="Z57" s="133">
        <f>VLOOKUP(A57,'2022_PAPI_Indicators'!A52:Y232,24,FALSE)</f>
        <v>0.1605709046125412</v>
      </c>
      <c r="AA57" s="133">
        <f>VLOOKUP(A57,'2022_PAPI_Indicators'!A52:Z232,25,FALSE)</f>
        <v>2.9697155579924583E-2</v>
      </c>
      <c r="AB57" s="133">
        <f>VLOOKUP(A57,'2022_PAPI_Indicators'!A52:AA232,26,FALSE)</f>
        <v>0.42688742280006409</v>
      </c>
      <c r="AC57" s="133">
        <f>VLOOKUP(A57,'2022_PAPI_Indicators'!A52:AB232,27,FALSE)</f>
        <v>0.48266416788101196</v>
      </c>
      <c r="AD57" s="133">
        <f>VLOOKUP(A57,'2022_PAPI_Indicators'!A52:AC232,28,FALSE)</f>
        <v>0.44990465044975281</v>
      </c>
      <c r="AE57" s="133">
        <f>VLOOKUP(A57,'2022_PAPI_Indicators'!A52:AD232,29,FALSE)</f>
        <v>0.17756591737270355</v>
      </c>
      <c r="AF57" s="133">
        <f>VLOOKUP(A57,'2022_PAPI_Indicators'!A52:AE232,30,FALSE)</f>
        <v>0.40000000596046448</v>
      </c>
      <c r="AG57" s="133">
        <f>VLOOKUP(A57,'2022_PAPI_Indicators'!A52:AF232,31,FALSE)</f>
        <v>0.36852923035621643</v>
      </c>
      <c r="AH57" s="133">
        <f>VLOOKUP(A57,'2022_PAPI_Indicators'!A52:AG232,32,FALSE)</f>
        <v>0.26783478260040283</v>
      </c>
      <c r="AI57" s="133">
        <f>VLOOKUP(A57,'2022_PAPI_Indicators'!A52:AH232,33,FALSE)</f>
        <v>0.64568400382995605</v>
      </c>
      <c r="AJ57" s="133">
        <f>VLOOKUP(A57,'2022_PAPI_Indicators'!A52:AI232,34,FALSE)</f>
        <v>0.63863176107406616</v>
      </c>
      <c r="AK57" s="133">
        <f>VLOOKUP(A57,'2022_PAPI_Indicators'!A52:AJ232,35,FALSE)</f>
        <v>0.2881280779838562</v>
      </c>
      <c r="AL57" s="133">
        <f>VLOOKUP(A57,'2022_PAPI_Indicators'!A52:AK232,36,FALSE)</f>
        <v>0.52464652061462402</v>
      </c>
      <c r="AM57" s="133">
        <f>VLOOKUP(A57,'2022_PAPI_Indicators'!A52:AL232,37,FALSE)</f>
        <v>0.25784441828727722</v>
      </c>
      <c r="AN57" s="133">
        <f>VLOOKUP(A57,'2022_PAPI_Indicators'!A52:AM232,38,FALSE)</f>
        <v>0.23342449963092804</v>
      </c>
      <c r="AO57" s="133">
        <f>VLOOKUP(A57,'2022_PAPI_Indicators'!A52:AN232,39,FALSE)</f>
        <v>0.30639508366584778</v>
      </c>
      <c r="AP57" s="133">
        <f>VLOOKUP(A57,'2022_PAPI_Indicators'!A52:AO232,40,FALSE)</f>
        <v>0.4609416127204895</v>
      </c>
      <c r="AQ57" s="161">
        <f>VLOOKUP(A57,'2022_PAPI_Indicators'!A52:AP232,41,FALSE)</f>
        <v>0.30888739228248596</v>
      </c>
      <c r="AR57" s="133">
        <f>VLOOKUP(A57,'2022_PAPI_Indicators'!A52:AQ232,42,FALSE)</f>
        <v>0.11679255217313766</v>
      </c>
      <c r="AS57" s="133">
        <f>VLOOKUP(A57,'2022_PAPI_Indicators'!A52:AR232,43,FALSE)</f>
        <v>5.9143207967281342E-2</v>
      </c>
      <c r="AT57" s="133">
        <f>VLOOKUP(A57,'2022_PAPI_Indicators'!A52:AS232,44,FALSE)</f>
        <v>0.1250046044588089</v>
      </c>
      <c r="AU57" s="133">
        <f>VLOOKUP(A57,'2022_PAPI_Indicators'!A52:AT232,45,FALSE)</f>
        <v>0.10095694661140442</v>
      </c>
      <c r="AV57" s="133">
        <f>VLOOKUP(A57,'2022_PAPI_Indicators'!A52:AU232,46,FALSE)</f>
        <v>6.8665772676467896E-2</v>
      </c>
      <c r="AW57" s="133">
        <f>VLOOKUP(A57,'2022_PAPI_Indicators'!A52:AV232,47,FALSE)</f>
        <v>0.13673660159111023</v>
      </c>
      <c r="AX57" s="133">
        <f>VLOOKUP(A57,'2022_PAPI_Indicators'!A52:AW232,48,FALSE)</f>
        <v>0.34505987167358398</v>
      </c>
      <c r="AY57" s="133">
        <f>VLOOKUP(A57,'2022_PAPI_Indicators'!A52:AX232,49,FALSE)</f>
        <v>0.25469458103179932</v>
      </c>
      <c r="AZ57" s="133">
        <f>VLOOKUP(A57,'2022_PAPI_Indicators'!A52:AY232,50,FALSE)</f>
        <v>0.23619093000888824</v>
      </c>
      <c r="BA57" s="133">
        <f>VLOOKUP(A57,'2022_PAPI_Indicators'!A52:AZ232,51,FALSE)</f>
        <v>0.23238308727741241</v>
      </c>
      <c r="BB57" s="133">
        <f>VLOOKUP(A57,'2022_PAPI_Indicators'!A52:BA232,52,FALSE)</f>
        <v>0.34538686275482178</v>
      </c>
      <c r="BC57" s="133">
        <f>VLOOKUP(A57,'2022_PAPI_Indicators'!A52:BB232,53,FALSE)</f>
        <v>0</v>
      </c>
      <c r="BD57" s="133">
        <f>VLOOKUP(A57,'2022_PAPI_Indicators'!A52:BC232,54,FALSE)</f>
        <v>0.18067480623722076</v>
      </c>
      <c r="BE57" s="133">
        <f>VLOOKUP(A57,'2022_PAPI_Indicators'!A52:BD232,55,FALSE)</f>
        <v>0.41235175728797913</v>
      </c>
      <c r="BF57" s="133">
        <f>VLOOKUP(A57,'2022_PAPI_Indicators'!A52:BE232,56,FALSE)</f>
        <v>0.55285024642944336</v>
      </c>
      <c r="BG57" s="133">
        <f>VLOOKUP(A57,'2022_PAPI_Indicators'!A52:BF232,57,FALSE)</f>
        <v>0.59166640043258667</v>
      </c>
      <c r="BH57" s="133">
        <f>VLOOKUP(A57,'2022_PAPI_Indicators'!A52:BG232,58,FALSE)</f>
        <v>0.37502574920654297</v>
      </c>
      <c r="BI57" s="133">
        <f>VLOOKUP(A57,'2022_PAPI_Indicators'!A52:BH232,59,FALSE)</f>
        <v>0.46465441584587097</v>
      </c>
      <c r="BJ57" s="133">
        <f>VLOOKUP(A57,'2022_PAPI_Indicators'!A52:BI232,60,FALSE)</f>
        <v>0.32960164546966553</v>
      </c>
      <c r="BK57" s="133">
        <f>VLOOKUP(A57,'2022_PAPI_Indicators'!A52:BJ232,61,FALSE)</f>
        <v>0.30303537845611572</v>
      </c>
      <c r="BL57" s="133">
        <f>VLOOKUP(A57,'2022_PAPI_Indicators'!A52:BK232,62,FALSE)</f>
        <v>0.49205049872398376</v>
      </c>
      <c r="BM57" s="133">
        <f>VLOOKUP(A57,'2022_PAPI_Indicators'!A52:BL232,63,FALSE)</f>
        <v>0.69381028413772583</v>
      </c>
      <c r="BN57" s="133">
        <f>VLOOKUP(A57,'2022_PAPI_Indicators'!A52:BM232,64,FALSE)</f>
        <v>0.32083004713058472</v>
      </c>
    </row>
    <row r="58" spans="1:66" x14ac:dyDescent="0.2">
      <c r="A58" s="70" t="s">
        <v>180</v>
      </c>
      <c r="B58" s="70" t="s">
        <v>181</v>
      </c>
      <c r="C58" s="89" t="s">
        <v>90</v>
      </c>
      <c r="D58" s="133">
        <f>VLOOKUP(A58,'2022_PAPI_Indicators'!A53:B233,2,)</f>
        <v>0.75</v>
      </c>
      <c r="E58" s="133">
        <f>VLOOKUP(A58,'2022_PAPI_Indicators'!A53:C233,3,FALSE)</f>
        <v>0.94247341156005859</v>
      </c>
      <c r="F58" s="133">
        <f>VLOOKUP(A58,'2022_PAPI_Indicators'!A53:D233,4,FALSE)</f>
        <v>0.60000002384185791</v>
      </c>
      <c r="G58" s="133">
        <f>VLOOKUP(A58,'2022_PAPI_Indicators'!A53:E233,5,FALSE)</f>
        <v>0.86366742849349976</v>
      </c>
      <c r="H58" s="133">
        <f>VLOOKUP(A58,'2022_PAPI_Indicators'!A53:F233,6,FALSE)</f>
        <v>0.90475958585739136</v>
      </c>
      <c r="I58" s="133">
        <f>VLOOKUP(A58,'2022_PAPI_Indicators'!A53:G233,7,FALSE)</f>
        <v>1</v>
      </c>
      <c r="J58" s="133">
        <f>VLOOKUP(A58,'2022_PAPI_Indicators'!A53:H233,8,FALSE)</f>
        <v>1</v>
      </c>
      <c r="K58" s="133">
        <f>VLOOKUP(A58,'2022_PAPI_Indicators'!A53:I233,9,FALSE)</f>
        <v>0.61535930633544922</v>
      </c>
      <c r="L58" s="133">
        <f>VLOOKUP(A58,'2022_PAPI_Indicators'!A53:J233,10,FALSE)</f>
        <v>0.80000001192092896</v>
      </c>
      <c r="M58" s="133">
        <f>VLOOKUP(A58,'2022_PAPI_Indicators'!A53:K233,11,FALSE)</f>
        <v>1</v>
      </c>
      <c r="N58" s="133">
        <f>VLOOKUP(A58,'2022_PAPI_Indicators'!A53:L233,12,FALSE)</f>
        <v>1</v>
      </c>
      <c r="O58" s="133">
        <f>VLOOKUP(A58,'2022_PAPI_Indicators'!A53:M233,13,FALSE)</f>
        <v>0.42778480052947998</v>
      </c>
      <c r="P58" s="133">
        <f>VLOOKUP(A58,'2022_PAPI_Indicators'!A53:N233,14,FALSE)</f>
        <v>1</v>
      </c>
      <c r="Q58" s="133">
        <f>VLOOKUP(A58,'2022_PAPI_Indicators'!A53:O233,15,FALSE)</f>
        <v>1</v>
      </c>
      <c r="R58" s="135">
        <f>VLOOKUP(A58,'2022_PAPI_Indicators'!A53:P233,16,FALSE)</f>
        <v>0</v>
      </c>
      <c r="S58" s="133">
        <f>VLOOKUP(A58,'2022_PAPI_Indicators'!A53:R233,17,FALSE)</f>
        <v>1</v>
      </c>
      <c r="T58" s="133">
        <f>VLOOKUP(A58,'2022_PAPI_Indicators'!A53:S233,18,FALSE)</f>
        <v>1</v>
      </c>
      <c r="U58" s="135">
        <f>VLOOKUP(A58,'2022_PAPI_Indicators'!A53:T233,19,FALSE)</f>
        <v>0</v>
      </c>
      <c r="V58" s="133">
        <f>VLOOKUP(A58,'2022_PAPI_Indicators'!A53:U233,20,FALSE)</f>
        <v>1</v>
      </c>
      <c r="W58" s="133">
        <f>VLOOKUP(A58,'2022_PAPI_Indicators'!A53:V233,21,FALSE)</f>
        <v>9.9704138934612274E-2</v>
      </c>
      <c r="X58" s="133">
        <f>VLOOKUP(A58,'2022_PAPI_Indicators'!A53:W233,22,FALSE)</f>
        <v>1</v>
      </c>
      <c r="Y58" s="133">
        <f>VLOOKUP(A58,'2022_PAPI_Indicators'!A53:X233,23,FALSE)</f>
        <v>1</v>
      </c>
      <c r="Z58" s="133">
        <f>VLOOKUP(A58,'2022_PAPI_Indicators'!A53:Y233,24,FALSE)</f>
        <v>1</v>
      </c>
      <c r="AA58" s="133">
        <f>VLOOKUP(A58,'2022_PAPI_Indicators'!A53:Z233,25,FALSE)</f>
        <v>0.91002333164215088</v>
      </c>
      <c r="AB58" s="133">
        <f>VLOOKUP(A58,'2022_PAPI_Indicators'!A53:AA233,26,FALSE)</f>
        <v>1</v>
      </c>
      <c r="AC58" s="133">
        <f>VLOOKUP(A58,'2022_PAPI_Indicators'!A53:AB233,27,FALSE)</f>
        <v>0.3333333432674408</v>
      </c>
      <c r="AD58" s="133">
        <f>VLOOKUP(A58,'2022_PAPI_Indicators'!A53:AC233,28,FALSE)</f>
        <v>0.75</v>
      </c>
      <c r="AE58" s="133">
        <f>VLOOKUP(A58,'2022_PAPI_Indicators'!A53:AD233,29,FALSE)</f>
        <v>0.81330937147140503</v>
      </c>
      <c r="AF58" s="133">
        <f>VLOOKUP(A58,'2022_PAPI_Indicators'!A53:AE233,30,FALSE)</f>
        <v>0.95633459091186523</v>
      </c>
      <c r="AG58" s="133">
        <f>VLOOKUP(A58,'2022_PAPI_Indicators'!A53:AF233,31,FALSE)</f>
        <v>0.84914124011993408</v>
      </c>
      <c r="AH58" s="133">
        <f>VLOOKUP(A58,'2022_PAPI_Indicators'!A53:AG233,32,FALSE)</f>
        <v>0.97196513414382935</v>
      </c>
      <c r="AI58" s="133">
        <f>VLOOKUP(A58,'2022_PAPI_Indicators'!A53:AH233,33,FALSE)</f>
        <v>1</v>
      </c>
      <c r="AJ58" s="133">
        <f>VLOOKUP(A58,'2022_PAPI_Indicators'!A53:AI233,34,FALSE)</f>
        <v>1</v>
      </c>
      <c r="AK58" s="133">
        <f>VLOOKUP(A58,'2022_PAPI_Indicators'!A53:AJ233,35,FALSE)</f>
        <v>0.93428593873977661</v>
      </c>
      <c r="AL58" s="133">
        <f>VLOOKUP(A58,'2022_PAPI_Indicators'!A53:AK233,36,FALSE)</f>
        <v>0.66666668653488159</v>
      </c>
      <c r="AM58" s="133">
        <f>VLOOKUP(A58,'2022_PAPI_Indicators'!A53:AL233,37,FALSE)</f>
        <v>1</v>
      </c>
      <c r="AN58" s="133">
        <f>VLOOKUP(A58,'2022_PAPI_Indicators'!A53:AM233,38,FALSE)</f>
        <v>1</v>
      </c>
      <c r="AO58" s="133">
        <f>VLOOKUP(A58,'2022_PAPI_Indicators'!A53:AN233,39,FALSE)</f>
        <v>1</v>
      </c>
      <c r="AP58" s="133">
        <f>VLOOKUP(A58,'2022_PAPI_Indicators'!A53:AO233,40,FALSE)</f>
        <v>0.66666668653488159</v>
      </c>
      <c r="AQ58" s="161">
        <f>VLOOKUP(A58,'2022_PAPI_Indicators'!A53:AP233,41,FALSE)</f>
        <v>0.95291227102279663</v>
      </c>
      <c r="AR58" s="133">
        <f>VLOOKUP(A58,'2022_PAPI_Indicators'!A53:AQ233,42,FALSE)</f>
        <v>1</v>
      </c>
      <c r="AS58" s="133">
        <f>VLOOKUP(A58,'2022_PAPI_Indicators'!A53:AR233,43,FALSE)</f>
        <v>0.6336473822593689</v>
      </c>
      <c r="AT58" s="133">
        <f>VLOOKUP(A58,'2022_PAPI_Indicators'!A53:AS233,44,FALSE)</f>
        <v>0.68043309450149536</v>
      </c>
      <c r="AU58" s="133">
        <f>VLOOKUP(A58,'2022_PAPI_Indicators'!A53:AT233,45,FALSE)</f>
        <v>0.75</v>
      </c>
      <c r="AV58" s="133">
        <f>VLOOKUP(A58,'2022_PAPI_Indicators'!A53:AU233,46,FALSE)</f>
        <v>0.70086187124252319</v>
      </c>
      <c r="AW58" s="133">
        <f>VLOOKUP(A58,'2022_PAPI_Indicators'!A53:AV233,47,FALSE)</f>
        <v>0.78947371244430542</v>
      </c>
      <c r="AX58" s="133">
        <f>VLOOKUP(A58,'2022_PAPI_Indicators'!A53:AW233,48,FALSE)</f>
        <v>1</v>
      </c>
      <c r="AY58" s="133">
        <f>VLOOKUP(A58,'2022_PAPI_Indicators'!A53:AX233,49,FALSE)</f>
        <v>0.52386510372161865</v>
      </c>
      <c r="AZ58" s="133">
        <f>VLOOKUP(A58,'2022_PAPI_Indicators'!A53:AY233,50,FALSE)</f>
        <v>0.6823885440826416</v>
      </c>
      <c r="BA58" s="133">
        <f>VLOOKUP(A58,'2022_PAPI_Indicators'!A53:AZ233,51,FALSE)</f>
        <v>1</v>
      </c>
      <c r="BB58" s="133">
        <f>VLOOKUP(A58,'2022_PAPI_Indicators'!A53:BA233,52,FALSE)</f>
        <v>0.70169824361801147</v>
      </c>
      <c r="BC58" s="133">
        <f>VLOOKUP(A58,'2022_PAPI_Indicators'!A53:BB233,53,FALSE)</f>
        <v>0.77079766988754272</v>
      </c>
      <c r="BD58" s="133">
        <f>VLOOKUP(A58,'2022_PAPI_Indicators'!A53:BC233,54,FALSE)</f>
        <v>0</v>
      </c>
      <c r="BE58" s="133">
        <f>VLOOKUP(A58,'2022_PAPI_Indicators'!A53:BD233,55,FALSE)</f>
        <v>1</v>
      </c>
      <c r="BF58" s="133">
        <f>VLOOKUP(A58,'2022_PAPI_Indicators'!A53:BE233,56,FALSE)</f>
        <v>0</v>
      </c>
      <c r="BG58" s="133">
        <f>VLOOKUP(A58,'2022_PAPI_Indicators'!A53:BF233,57,FALSE)</f>
        <v>0.9026140570640564</v>
      </c>
      <c r="BH58" s="133">
        <f>VLOOKUP(A58,'2022_PAPI_Indicators'!A53:BG233,58,FALSE)</f>
        <v>0.80000412464141846</v>
      </c>
      <c r="BI58" s="133">
        <f>VLOOKUP(A58,'2022_PAPI_Indicators'!A53:BH233,59,FALSE)</f>
        <v>0.65260875225067139</v>
      </c>
      <c r="BJ58" s="133">
        <f>VLOOKUP(A58,'2022_PAPI_Indicators'!A53:BI233,60,FALSE)</f>
        <v>1</v>
      </c>
      <c r="BK58" s="133">
        <f>VLOOKUP(A58,'2022_PAPI_Indicators'!A53:BJ233,61,FALSE)</f>
        <v>0.55233842134475708</v>
      </c>
      <c r="BL58" s="133">
        <f>VLOOKUP(A58,'2022_PAPI_Indicators'!A53:BK233,62,FALSE)</f>
        <v>0</v>
      </c>
      <c r="BM58" s="133">
        <f>VLOOKUP(A58,'2022_PAPI_Indicators'!A53:BL233,63,FALSE)</f>
        <v>0</v>
      </c>
      <c r="BN58" s="133">
        <f>VLOOKUP(A58,'2022_PAPI_Indicators'!A53:BM233,64,FALSE)</f>
        <v>0</v>
      </c>
    </row>
    <row r="59" spans="1:66" x14ac:dyDescent="0.2">
      <c r="A59" s="70" t="s">
        <v>182</v>
      </c>
      <c r="B59" s="70" t="s">
        <v>183</v>
      </c>
      <c r="C59" s="89" t="s">
        <v>90</v>
      </c>
      <c r="D59" s="133">
        <f>VLOOKUP(A59,'2022_PAPI_Indicators'!A54:B234,2,)</f>
        <v>0.5</v>
      </c>
      <c r="E59" s="133">
        <f>VLOOKUP(A59,'2022_PAPI_Indicators'!A54:C234,3,FALSE)</f>
        <v>0.17257975041866302</v>
      </c>
      <c r="F59" s="133">
        <f>VLOOKUP(A59,'2022_PAPI_Indicators'!A54:D234,4,FALSE)</f>
        <v>0.75</v>
      </c>
      <c r="G59" s="133">
        <f>VLOOKUP(A59,'2022_PAPI_Indicators'!A54:E234,5,FALSE)</f>
        <v>0.97716408967971802</v>
      </c>
      <c r="H59" s="133">
        <f>VLOOKUP(A59,'2022_PAPI_Indicators'!A54:F234,6,FALSE)</f>
        <v>1</v>
      </c>
      <c r="I59" s="133">
        <f>VLOOKUP(A59,'2022_PAPI_Indicators'!A54:G234,7,FALSE)</f>
        <v>0.94962644577026367</v>
      </c>
      <c r="J59" s="133">
        <f>VLOOKUP(A59,'2022_PAPI_Indicators'!A54:H234,8,FALSE)</f>
        <v>0.59816604852676392</v>
      </c>
      <c r="K59" s="133">
        <f>VLOOKUP(A59,'2022_PAPI_Indicators'!A54:I234,9,FALSE)</f>
        <v>1</v>
      </c>
      <c r="L59" s="133">
        <f>VLOOKUP(A59,'2022_PAPI_Indicators'!A54:J234,10,FALSE)</f>
        <v>0.80000001192092896</v>
      </c>
      <c r="M59" s="133">
        <f>VLOOKUP(A59,'2022_PAPI_Indicators'!A54:K234,11,FALSE)</f>
        <v>1</v>
      </c>
      <c r="N59" s="133">
        <f>VLOOKUP(A59,'2022_PAPI_Indicators'!A54:L234,12,FALSE)</f>
        <v>1</v>
      </c>
      <c r="O59" s="133">
        <f>VLOOKUP(A59,'2022_PAPI_Indicators'!A54:M234,13,FALSE)</f>
        <v>0.91904163360595703</v>
      </c>
      <c r="P59" s="133">
        <f>VLOOKUP(A59,'2022_PAPI_Indicators'!A54:N234,14,FALSE)</f>
        <v>1</v>
      </c>
      <c r="Q59" s="133">
        <f>VLOOKUP(A59,'2022_PAPI_Indicators'!A54:O234,15,FALSE)</f>
        <v>1</v>
      </c>
      <c r="R59" s="135">
        <f>VLOOKUP(A59,'2022_PAPI_Indicators'!A54:P234,16,FALSE)</f>
        <v>0</v>
      </c>
      <c r="S59" s="133">
        <f>VLOOKUP(A59,'2022_PAPI_Indicators'!A54:R234,17,FALSE)</f>
        <v>1</v>
      </c>
      <c r="T59" s="133">
        <f>VLOOKUP(A59,'2022_PAPI_Indicators'!A54:S234,18,FALSE)</f>
        <v>1</v>
      </c>
      <c r="U59" s="135">
        <f>VLOOKUP(A59,'2022_PAPI_Indicators'!A54:T234,19,FALSE)</f>
        <v>0</v>
      </c>
      <c r="V59" s="133">
        <f>VLOOKUP(A59,'2022_PAPI_Indicators'!A54:U234,20,FALSE)</f>
        <v>1</v>
      </c>
      <c r="W59" s="133">
        <f>VLOOKUP(A59,'2022_PAPI_Indicators'!A54:V234,21,FALSE)</f>
        <v>0.19940827786922455</v>
      </c>
      <c r="X59" s="133">
        <f>VLOOKUP(A59,'2022_PAPI_Indicators'!A54:W234,22,FALSE)</f>
        <v>1</v>
      </c>
      <c r="Y59" s="133">
        <f>VLOOKUP(A59,'2022_PAPI_Indicators'!A54:X234,23,FALSE)</f>
        <v>1</v>
      </c>
      <c r="Z59" s="133">
        <f>VLOOKUP(A59,'2022_PAPI_Indicators'!A54:Y234,24,FALSE)</f>
        <v>1</v>
      </c>
      <c r="AA59" s="133">
        <f>VLOOKUP(A59,'2022_PAPI_Indicators'!A54:Z234,25,FALSE)</f>
        <v>0.91002333164215088</v>
      </c>
      <c r="AB59" s="133">
        <f>VLOOKUP(A59,'2022_PAPI_Indicators'!A54:AA234,26,FALSE)</f>
        <v>1</v>
      </c>
      <c r="AC59" s="133">
        <f>VLOOKUP(A59,'2022_PAPI_Indicators'!A54:AB234,27,FALSE)</f>
        <v>1</v>
      </c>
      <c r="AD59" s="133">
        <f>VLOOKUP(A59,'2022_PAPI_Indicators'!A54:AC234,28,FALSE)</f>
        <v>1</v>
      </c>
      <c r="AE59" s="133">
        <f>VLOOKUP(A59,'2022_PAPI_Indicators'!A54:AD234,29,FALSE)</f>
        <v>1</v>
      </c>
      <c r="AF59" s="133">
        <f>VLOOKUP(A59,'2022_PAPI_Indicators'!A54:AE234,30,FALSE)</f>
        <v>0.88769668340682983</v>
      </c>
      <c r="AG59" s="133">
        <f>VLOOKUP(A59,'2022_PAPI_Indicators'!A54:AF234,31,FALSE)</f>
        <v>0.84914124011993408</v>
      </c>
      <c r="AH59" s="133">
        <f>VLOOKUP(A59,'2022_PAPI_Indicators'!A54:AG234,32,FALSE)</f>
        <v>1</v>
      </c>
      <c r="AI59" s="133">
        <f>VLOOKUP(A59,'2022_PAPI_Indicators'!A54:AH234,33,FALSE)</f>
        <v>1</v>
      </c>
      <c r="AJ59" s="133">
        <f>VLOOKUP(A59,'2022_PAPI_Indicators'!A54:AI234,34,FALSE)</f>
        <v>1</v>
      </c>
      <c r="AK59" s="133">
        <f>VLOOKUP(A59,'2022_PAPI_Indicators'!A54:AJ234,35,FALSE)</f>
        <v>0.92966389656066895</v>
      </c>
      <c r="AL59" s="133">
        <f>VLOOKUP(A59,'2022_PAPI_Indicators'!A54:AK234,36,FALSE)</f>
        <v>1</v>
      </c>
      <c r="AM59" s="133">
        <f>VLOOKUP(A59,'2022_PAPI_Indicators'!A54:AL234,37,FALSE)</f>
        <v>0.31134745478630066</v>
      </c>
      <c r="AN59" s="133">
        <f>VLOOKUP(A59,'2022_PAPI_Indicators'!A54:AM234,38,FALSE)</f>
        <v>1</v>
      </c>
      <c r="AO59" s="133">
        <f>VLOOKUP(A59,'2022_PAPI_Indicators'!A54:AN234,39,FALSE)</f>
        <v>0.66666668653488159</v>
      </c>
      <c r="AP59" s="133">
        <f>VLOOKUP(A59,'2022_PAPI_Indicators'!A54:AO234,40,FALSE)</f>
        <v>0.96179002523422241</v>
      </c>
      <c r="AQ59" s="161">
        <f>VLOOKUP(A59,'2022_PAPI_Indicators'!A54:AP234,41,FALSE)</f>
        <v>1</v>
      </c>
      <c r="AR59" s="133">
        <f>VLOOKUP(A59,'2022_PAPI_Indicators'!A54:AQ234,42,FALSE)</f>
        <v>0.74547880887985229</v>
      </c>
      <c r="AS59" s="133">
        <f>VLOOKUP(A59,'2022_PAPI_Indicators'!A54:AR234,43,FALSE)</f>
        <v>0.68043309450149536</v>
      </c>
      <c r="AT59" s="133">
        <f>VLOOKUP(A59,'2022_PAPI_Indicators'!A54:AS234,44,FALSE)</f>
        <v>1</v>
      </c>
      <c r="AU59" s="133">
        <f>VLOOKUP(A59,'2022_PAPI_Indicators'!A54:AT234,45,FALSE)</f>
        <v>0.7162933349609375</v>
      </c>
      <c r="AV59" s="133">
        <f>VLOOKUP(A59,'2022_PAPI_Indicators'!A54:AU234,46,FALSE)</f>
        <v>0.8125</v>
      </c>
      <c r="AW59" s="133">
        <f>VLOOKUP(A59,'2022_PAPI_Indicators'!A54:AV234,47,FALSE)</f>
        <v>1</v>
      </c>
      <c r="AX59" s="133">
        <f>VLOOKUP(A59,'2022_PAPI_Indicators'!A54:AW234,48,FALSE)</f>
        <v>1</v>
      </c>
      <c r="AY59" s="133">
        <f>VLOOKUP(A59,'2022_PAPI_Indicators'!A54:AX234,49,FALSE)</f>
        <v>1</v>
      </c>
      <c r="AZ59" s="133">
        <f>VLOOKUP(A59,'2022_PAPI_Indicators'!A54:AY234,50,FALSE)</f>
        <v>0.68885374069213867</v>
      </c>
      <c r="BA59" s="133">
        <f>VLOOKUP(A59,'2022_PAPI_Indicators'!A54:AZ234,51,FALSE)</f>
        <v>0.97550129890441895</v>
      </c>
      <c r="BB59" s="133">
        <f>VLOOKUP(A59,'2022_PAPI_Indicators'!A54:BA234,52,FALSE)</f>
        <v>0.95132941007614136</v>
      </c>
      <c r="BC59" s="133">
        <f>VLOOKUP(A59,'2022_PAPI_Indicators'!A54:BB234,53,FALSE)</f>
        <v>0</v>
      </c>
      <c r="BD59" s="133">
        <f>VLOOKUP(A59,'2022_PAPI_Indicators'!A54:BC234,54,FALSE)</f>
        <v>1</v>
      </c>
      <c r="BE59" s="133">
        <f>VLOOKUP(A59,'2022_PAPI_Indicators'!A54:BD234,55,FALSE)</f>
        <v>0.83061057329177856</v>
      </c>
      <c r="BF59" s="133">
        <f>VLOOKUP(A59,'2022_PAPI_Indicators'!A54:BE234,56,FALSE)</f>
        <v>0.91851562261581421</v>
      </c>
      <c r="BG59" s="133">
        <f>VLOOKUP(A59,'2022_PAPI_Indicators'!A54:BF234,57,FALSE)</f>
        <v>0.83333331346511841</v>
      </c>
      <c r="BH59" s="133">
        <f>VLOOKUP(A59,'2022_PAPI_Indicators'!A54:BG234,58,FALSE)</f>
        <v>1</v>
      </c>
      <c r="BI59" s="133">
        <f>VLOOKUP(A59,'2022_PAPI_Indicators'!A54:BH234,59,FALSE)</f>
        <v>1</v>
      </c>
      <c r="BJ59" s="133">
        <f>VLOOKUP(A59,'2022_PAPI_Indicators'!A54:BI234,60,FALSE)</f>
        <v>0</v>
      </c>
      <c r="BK59" s="133">
        <f>VLOOKUP(A59,'2022_PAPI_Indicators'!A54:BJ234,61,FALSE)</f>
        <v>0</v>
      </c>
      <c r="BL59" s="133">
        <f>VLOOKUP(A59,'2022_PAPI_Indicators'!A54:BK234,62,FALSE)</f>
        <v>0</v>
      </c>
      <c r="BM59" s="133">
        <f>VLOOKUP(A59,'2022_PAPI_Indicators'!A54:BL234,63,FALSE)</f>
        <v>0</v>
      </c>
      <c r="BN59" s="133">
        <f>VLOOKUP(A59,'2022_PAPI_Indicators'!A54:BM234,64,FALSE)</f>
        <v>0</v>
      </c>
    </row>
    <row r="60" spans="1:66" x14ac:dyDescent="0.2">
      <c r="A60" s="70" t="s">
        <v>184</v>
      </c>
      <c r="B60" s="70" t="s">
        <v>185</v>
      </c>
      <c r="C60" s="89" t="s">
        <v>90</v>
      </c>
      <c r="D60" s="133">
        <f>VLOOKUP(A60,'2022_PAPI_Indicators'!A55:B235,2,)</f>
        <v>0.60328829288482666</v>
      </c>
      <c r="E60" s="133">
        <f>VLOOKUP(A60,'2022_PAPI_Indicators'!A55:C235,3,FALSE)</f>
        <v>0.34179463982582092</v>
      </c>
      <c r="F60" s="133">
        <f>VLOOKUP(A60,'2022_PAPI_Indicators'!A55:D235,4,FALSE)</f>
        <v>0.34319350123405457</v>
      </c>
      <c r="G60" s="133">
        <f>VLOOKUP(A60,'2022_PAPI_Indicators'!A55:E235,5,FALSE)</f>
        <v>0.3880479633808136</v>
      </c>
      <c r="H60" s="133">
        <f>VLOOKUP(A60,'2022_PAPI_Indicators'!A55:F235,6,FALSE)</f>
        <v>0.37293744087219238</v>
      </c>
      <c r="I60" s="133">
        <f>VLOOKUP(A60,'2022_PAPI_Indicators'!A55:G235,7,FALSE)</f>
        <v>0.47013109922409058</v>
      </c>
      <c r="J60" s="133">
        <f>VLOOKUP(A60,'2022_PAPI_Indicators'!A55:H235,8,FALSE)</f>
        <v>0.24702976644039154</v>
      </c>
      <c r="K60" s="133">
        <f>VLOOKUP(A60,'2022_PAPI_Indicators'!A55:I235,9,FALSE)</f>
        <v>0.4666806161403656</v>
      </c>
      <c r="L60" s="133">
        <f>VLOOKUP(A60,'2022_PAPI_Indicators'!A55:J235,10,FALSE)</f>
        <v>0.43627199530601501</v>
      </c>
      <c r="M60" s="133">
        <f>VLOOKUP(A60,'2022_PAPI_Indicators'!A55:K235,11,FALSE)</f>
        <v>0.40703389048576355</v>
      </c>
      <c r="N60" s="133">
        <f>VLOOKUP(A60,'2022_PAPI_Indicators'!A55:L235,12,FALSE)</f>
        <v>0.45964762568473816</v>
      </c>
      <c r="O60" s="133">
        <f>VLOOKUP(A60,'2022_PAPI_Indicators'!A55:M235,13,FALSE)</f>
        <v>0.55240249633789063</v>
      </c>
      <c r="P60" s="133">
        <f>VLOOKUP(A60,'2022_PAPI_Indicators'!A55:N235,14,FALSE)</f>
        <v>0.459757000207901</v>
      </c>
      <c r="Q60" s="133">
        <f>VLOOKUP(A60,'2022_PAPI_Indicators'!A55:O235,15,FALSE)</f>
        <v>0.74090445041656494</v>
      </c>
      <c r="R60" s="135">
        <f>VLOOKUP(A60,'2022_PAPI_Indicators'!A55:P235,16,FALSE)</f>
        <v>0</v>
      </c>
      <c r="S60" s="133">
        <f>VLOOKUP(A60,'2022_PAPI_Indicators'!A55:R235,17,FALSE)</f>
        <v>0.55878865718841553</v>
      </c>
      <c r="T60" s="133">
        <f>VLOOKUP(A60,'2022_PAPI_Indicators'!A55:S235,18,FALSE)</f>
        <v>0.58901572227478027</v>
      </c>
      <c r="U60" s="135">
        <f>VLOOKUP(A60,'2022_PAPI_Indicators'!A55:T235,19,FALSE)</f>
        <v>0</v>
      </c>
      <c r="V60" s="133">
        <f>VLOOKUP(A60,'2022_PAPI_Indicators'!A55:U235,20,FALSE)</f>
        <v>0.41981327533721924</v>
      </c>
      <c r="W60" s="133">
        <f>VLOOKUP(A60,'2022_PAPI_Indicators'!A55:V235,21,FALSE)</f>
        <v>0.50487637519836426</v>
      </c>
      <c r="X60" s="133">
        <f>VLOOKUP(A60,'2022_PAPI_Indicators'!A55:W235,22,FALSE)</f>
        <v>0.52551776170730591</v>
      </c>
      <c r="Y60" s="133">
        <f>VLOOKUP(A60,'2022_PAPI_Indicators'!A55:X235,23,FALSE)</f>
        <v>0.54800081253051758</v>
      </c>
      <c r="Z60" s="133">
        <f>VLOOKUP(A60,'2022_PAPI_Indicators'!A55:Y235,24,FALSE)</f>
        <v>0.49017471075057983</v>
      </c>
      <c r="AA60" s="133">
        <f>VLOOKUP(A60,'2022_PAPI_Indicators'!A55:Z235,25,FALSE)</f>
        <v>0.42853844165802002</v>
      </c>
      <c r="AB60" s="133">
        <f>VLOOKUP(A60,'2022_PAPI_Indicators'!A55:AA235,26,FALSE)</f>
        <v>0.39030361175537109</v>
      </c>
      <c r="AC60" s="133">
        <f>VLOOKUP(A60,'2022_PAPI_Indicators'!A55:AB235,27,FALSE)</f>
        <v>0.6286855936050415</v>
      </c>
      <c r="AD60" s="133">
        <f>VLOOKUP(A60,'2022_PAPI_Indicators'!A55:AC235,28,FALSE)</f>
        <v>0.45445182919502258</v>
      </c>
      <c r="AE60" s="133">
        <f>VLOOKUP(A60,'2022_PAPI_Indicators'!A55:AD235,29,FALSE)</f>
        <v>0.5127410888671875</v>
      </c>
      <c r="AF60" s="133">
        <f>VLOOKUP(A60,'2022_PAPI_Indicators'!A55:AE235,30,FALSE)</f>
        <v>0.40519273281097412</v>
      </c>
      <c r="AG60" s="133">
        <f>VLOOKUP(A60,'2022_PAPI_Indicators'!A55:AF235,31,FALSE)</f>
        <v>0.38728716969490051</v>
      </c>
      <c r="AH60" s="133">
        <f>VLOOKUP(A60,'2022_PAPI_Indicators'!A55:AG235,32,FALSE)</f>
        <v>0.53668862581253052</v>
      </c>
      <c r="AI60" s="133">
        <f>VLOOKUP(A60,'2022_PAPI_Indicators'!A55:AH235,33,FALSE)</f>
        <v>0.53752076625823975</v>
      </c>
      <c r="AJ60" s="133">
        <f>VLOOKUP(A60,'2022_PAPI_Indicators'!A55:AI235,34,FALSE)</f>
        <v>0.42964500188827515</v>
      </c>
      <c r="AK60" s="133">
        <f>VLOOKUP(A60,'2022_PAPI_Indicators'!A55:AJ235,35,FALSE)</f>
        <v>0.48489171266555786</v>
      </c>
      <c r="AL60" s="133">
        <f>VLOOKUP(A60,'2022_PAPI_Indicators'!A55:AK235,36,FALSE)</f>
        <v>0.34114804863929749</v>
      </c>
      <c r="AM60" s="133">
        <f>VLOOKUP(A60,'2022_PAPI_Indicators'!A55:AL235,37,FALSE)</f>
        <v>0.3682657778263092</v>
      </c>
      <c r="AN60" s="133">
        <f>VLOOKUP(A60,'2022_PAPI_Indicators'!A55:AM235,38,FALSE)</f>
        <v>0.58065509796142578</v>
      </c>
      <c r="AO60" s="133">
        <f>VLOOKUP(A60,'2022_PAPI_Indicators'!A55:AN235,39,FALSE)</f>
        <v>0.62111937999725342</v>
      </c>
      <c r="AP60" s="133">
        <f>VLOOKUP(A60,'2022_PAPI_Indicators'!A55:AO235,40,FALSE)</f>
        <v>0.50588887929916382</v>
      </c>
      <c r="AQ60" s="161">
        <f>VLOOKUP(A60,'2022_PAPI_Indicators'!A55:AP235,41,FALSE)</f>
        <v>0.36627167463302612</v>
      </c>
      <c r="AR60" s="133">
        <f>VLOOKUP(A60,'2022_PAPI_Indicators'!A55:AQ235,42,FALSE)</f>
        <v>0.46013528108596802</v>
      </c>
      <c r="AS60" s="133">
        <f>VLOOKUP(A60,'2022_PAPI_Indicators'!A55:AR235,43,FALSE)</f>
        <v>0.48048019409179688</v>
      </c>
      <c r="AT60" s="133">
        <f>VLOOKUP(A60,'2022_PAPI_Indicators'!A55:AS235,44,FALSE)</f>
        <v>0.49195283651351929</v>
      </c>
      <c r="AU60" s="133">
        <f>VLOOKUP(A60,'2022_PAPI_Indicators'!A55:AT235,45,FALSE)</f>
        <v>0.48478412628173828</v>
      </c>
      <c r="AV60" s="133">
        <f>VLOOKUP(A60,'2022_PAPI_Indicators'!A55:AU235,46,FALSE)</f>
        <v>0.46906158328056335</v>
      </c>
      <c r="AW60" s="133">
        <f>VLOOKUP(A60,'2022_PAPI_Indicators'!A55:AV235,47,FALSE)</f>
        <v>0.35033062100410461</v>
      </c>
      <c r="AX60" s="133">
        <f>VLOOKUP(A60,'2022_PAPI_Indicators'!A55:AW235,48,FALSE)</f>
        <v>0.65565639734268188</v>
      </c>
      <c r="AY60" s="133">
        <f>VLOOKUP(A60,'2022_PAPI_Indicators'!A55:AX235,49,FALSE)</f>
        <v>0.4902421236038208</v>
      </c>
      <c r="AZ60" s="133">
        <f>VLOOKUP(A60,'2022_PAPI_Indicators'!A55:AY235,50,FALSE)</f>
        <v>0.51627844572067261</v>
      </c>
      <c r="BA60" s="133">
        <f>VLOOKUP(A60,'2022_PAPI_Indicators'!A55:AZ235,51,FALSE)</f>
        <v>0.51520025730133057</v>
      </c>
      <c r="BB60" s="133">
        <f>VLOOKUP(A60,'2022_PAPI_Indicators'!A55:BA235,52,FALSE)</f>
        <v>0.34955629706382751</v>
      </c>
      <c r="BC60" s="133">
        <f>VLOOKUP(A60,'2022_PAPI_Indicators'!A55:BB235,53,FALSE)</f>
        <v>0.32689753174781799</v>
      </c>
      <c r="BD60" s="133">
        <f>VLOOKUP(A60,'2022_PAPI_Indicators'!A55:BC235,54,FALSE)</f>
        <v>0.33921599388122559</v>
      </c>
      <c r="BE60" s="133">
        <f>VLOOKUP(A60,'2022_PAPI_Indicators'!A55:BD235,55,FALSE)</f>
        <v>0.39414864778518677</v>
      </c>
      <c r="BF60" s="133">
        <f>VLOOKUP(A60,'2022_PAPI_Indicators'!A55:BE235,56,FALSE)</f>
        <v>0.50138270854949951</v>
      </c>
      <c r="BG60" s="133">
        <f>VLOOKUP(A60,'2022_PAPI_Indicators'!A55:BF235,57,FALSE)</f>
        <v>0.48038232326507568</v>
      </c>
      <c r="BH60" s="133">
        <f>VLOOKUP(A60,'2022_PAPI_Indicators'!A55:BG235,58,FALSE)</f>
        <v>0.36237579584121704</v>
      </c>
      <c r="BI60" s="133">
        <f>VLOOKUP(A60,'2022_PAPI_Indicators'!A55:BH235,59,FALSE)</f>
        <v>0.39397761225700378</v>
      </c>
      <c r="BJ60" s="133">
        <f>VLOOKUP(A60,'2022_PAPI_Indicators'!A55:BI235,60,FALSE)</f>
        <v>0.32561767101287842</v>
      </c>
      <c r="BK60" s="133">
        <f>VLOOKUP(A60,'2022_PAPI_Indicators'!A55:BJ235,61,FALSE)</f>
        <v>0.35611078143119812</v>
      </c>
      <c r="BL60" s="133">
        <f>VLOOKUP(A60,'2022_PAPI_Indicators'!A55:BK235,62,FALSE)</f>
        <v>0.41951179504394531</v>
      </c>
      <c r="BM60" s="133">
        <f>VLOOKUP(A60,'2022_PAPI_Indicators'!A55:BL235,63,FALSE)</f>
        <v>0.54990285634994507</v>
      </c>
      <c r="BN60" s="133">
        <f>VLOOKUP(A60,'2022_PAPI_Indicators'!A55:BM235,64,FALSE)</f>
        <v>0.48795658349990845</v>
      </c>
    </row>
    <row r="61" spans="1:66" s="75" customFormat="1" x14ac:dyDescent="0.2">
      <c r="A61" s="75" t="s">
        <v>186</v>
      </c>
      <c r="B61" s="76" t="s">
        <v>187</v>
      </c>
      <c r="C61" s="91" t="s">
        <v>85</v>
      </c>
      <c r="D61" s="129">
        <f>VLOOKUP(A61,'2022_PAPI_Indicators'!A56:B236,2,)</f>
        <v>4.3706684112548828</v>
      </c>
      <c r="E61" s="129">
        <f>VLOOKUP(A61,'2022_PAPI_Indicators'!A56:C236,3,FALSE)</f>
        <v>4.1183452606201172</v>
      </c>
      <c r="F61" s="129">
        <f>VLOOKUP(A61,'2022_PAPI_Indicators'!A56:D236,4,FALSE)</f>
        <v>4.1071596145629883</v>
      </c>
      <c r="G61" s="129">
        <f>VLOOKUP(A61,'2022_PAPI_Indicators'!A56:E236,5,FALSE)</f>
        <v>4.3556170463562012</v>
      </c>
      <c r="H61" s="129">
        <f>VLOOKUP(A61,'2022_PAPI_Indicators'!A56:F236,6,FALSE)</f>
        <v>4.4065399169921875</v>
      </c>
      <c r="I61" s="129">
        <f>VLOOKUP(A61,'2022_PAPI_Indicators'!A56:G236,7,FALSE)</f>
        <v>4.2149209976196289</v>
      </c>
      <c r="J61" s="129">
        <f>VLOOKUP(A61,'2022_PAPI_Indicators'!A56:H236,8,FALSE)</f>
        <v>4.1838650703430176</v>
      </c>
      <c r="K61" s="129">
        <f>VLOOKUP(A61,'2022_PAPI_Indicators'!A56:I236,9,FALSE)</f>
        <v>4.3170757293701172</v>
      </c>
      <c r="L61" s="129">
        <f>VLOOKUP(A61,'2022_PAPI_Indicators'!A56:J236,10,FALSE)</f>
        <v>4.21875</v>
      </c>
      <c r="M61" s="129">
        <f>VLOOKUP(A61,'2022_PAPI_Indicators'!A56:K236,11,FALSE)</f>
        <v>4.3560056686401367</v>
      </c>
      <c r="N61" s="129">
        <f>VLOOKUP(A61,'2022_PAPI_Indicators'!A56:L236,12,FALSE)</f>
        <v>4.3150782585144043</v>
      </c>
      <c r="O61" s="129">
        <f>VLOOKUP(A61,'2022_PAPI_Indicators'!A56:M236,13,FALSE)</f>
        <v>4.4112863540649414</v>
      </c>
      <c r="P61" s="129">
        <f>VLOOKUP(A61,'2022_PAPI_Indicators'!A56:N236,14,FALSE)</f>
        <v>4.4797568321228027</v>
      </c>
      <c r="Q61" s="129">
        <f>VLOOKUP(A61,'2022_PAPI_Indicators'!A56:O236,15,FALSE)</f>
        <v>4.5820865631103516</v>
      </c>
      <c r="R61" s="130">
        <f>VLOOKUP(A61,'2022_PAPI_Indicators'!A56:P236,16,FALSE)</f>
        <v>4.3967270851135254</v>
      </c>
      <c r="S61" s="129">
        <f>VLOOKUP(A61,'2022_PAPI_Indicators'!A56:R236,17,FALSE)</f>
        <v>4.2259016036987305</v>
      </c>
      <c r="T61" s="129">
        <f>VLOOKUP(A61,'2022_PAPI_Indicators'!A56:S236,18,FALSE)</f>
        <v>4.505192756652832</v>
      </c>
      <c r="U61" s="130">
        <f>VLOOKUP(A61,'2022_PAPI_Indicators'!A56:T236,19,FALSE)</f>
        <v>0</v>
      </c>
      <c r="V61" s="129">
        <f>VLOOKUP(A61,'2022_PAPI_Indicators'!A56:U236,20,FALSE)</f>
        <v>4.2873167991638184</v>
      </c>
      <c r="W61" s="129">
        <f>VLOOKUP(A61,'2022_PAPI_Indicators'!A56:V236,21,FALSE)</f>
        <v>4.5039429664611816</v>
      </c>
      <c r="X61" s="129">
        <f>VLOOKUP(A61,'2022_PAPI_Indicators'!A56:W236,22,FALSE)</f>
        <v>4.2877058982849121</v>
      </c>
      <c r="Y61" s="129">
        <f>VLOOKUP(A61,'2022_PAPI_Indicators'!A56:X236,23,FALSE)</f>
        <v>4.3360552787780762</v>
      </c>
      <c r="Z61" s="129">
        <f>VLOOKUP(A61,'2022_PAPI_Indicators'!A56:Y236,24,FALSE)</f>
        <v>4.4197750091552734</v>
      </c>
      <c r="AA61" s="129">
        <f>VLOOKUP(A61,'2022_PAPI_Indicators'!A56:Z236,25,FALSE)</f>
        <v>4.3349323272705078</v>
      </c>
      <c r="AB61" s="129">
        <f>VLOOKUP(A61,'2022_PAPI_Indicators'!A56:AA236,26,FALSE)</f>
        <v>4.1995658874511719</v>
      </c>
      <c r="AC61" s="129">
        <f>VLOOKUP(A61,'2022_PAPI_Indicators'!A56:AB236,27,FALSE)</f>
        <v>4.5242900848388672</v>
      </c>
      <c r="AD61" s="129">
        <f>VLOOKUP(A61,'2022_PAPI_Indicators'!A56:AC236,28,FALSE)</f>
        <v>4.3129062652587891</v>
      </c>
      <c r="AE61" s="129">
        <f>VLOOKUP(A61,'2022_PAPI_Indicators'!A56:AD236,29,FALSE)</f>
        <v>4.5541276931762695</v>
      </c>
      <c r="AF61" s="129">
        <f>VLOOKUP(A61,'2022_PAPI_Indicators'!A56:AE236,30,FALSE)</f>
        <v>4.2742500305175781</v>
      </c>
      <c r="AG61" s="129">
        <f>VLOOKUP(A61,'2022_PAPI_Indicators'!A56:AF236,31,FALSE)</f>
        <v>4.3313045501708984</v>
      </c>
      <c r="AH61" s="129">
        <f>VLOOKUP(A61,'2022_PAPI_Indicators'!A56:AG236,32,FALSE)</f>
        <v>4.3262863159179687</v>
      </c>
      <c r="AI61" s="129">
        <f>VLOOKUP(A61,'2022_PAPI_Indicators'!A56:AH236,33,FALSE)</f>
        <v>4.2023048400878906</v>
      </c>
      <c r="AJ61" s="129">
        <f>VLOOKUP(A61,'2022_PAPI_Indicators'!A56:AI236,34,FALSE)</f>
        <v>4.3640437126159668</v>
      </c>
      <c r="AK61" s="129">
        <f>VLOOKUP(A61,'2022_PAPI_Indicators'!A56:AJ236,35,FALSE)</f>
        <v>4.3955349922180176</v>
      </c>
      <c r="AL61" s="129">
        <f>VLOOKUP(A61,'2022_PAPI_Indicators'!A56:AK236,36,FALSE)</f>
        <v>4.1415824890136719</v>
      </c>
      <c r="AM61" s="129">
        <f>VLOOKUP(A61,'2022_PAPI_Indicators'!A56:AL236,37,FALSE)</f>
        <v>4.0884356498718262</v>
      </c>
      <c r="AN61" s="129">
        <f>VLOOKUP(A61,'2022_PAPI_Indicators'!A56:AM236,38,FALSE)</f>
        <v>4.4444003105163574</v>
      </c>
      <c r="AO61" s="129">
        <f>VLOOKUP(A61,'2022_PAPI_Indicators'!A56:AN236,39,FALSE)</f>
        <v>4.3562006950378418</v>
      </c>
      <c r="AP61" s="129">
        <f>VLOOKUP(A61,'2022_PAPI_Indicators'!A56:AO236,40,FALSE)</f>
        <v>4.4257078170776367</v>
      </c>
      <c r="AQ61" s="122">
        <f>VLOOKUP(A61,'2022_PAPI_Indicators'!A56:AP236,41,FALSE)</f>
        <v>4.1791086196899414</v>
      </c>
      <c r="AR61" s="129">
        <f>VLOOKUP(A61,'2022_PAPI_Indicators'!A56:AQ236,42,FALSE)</f>
        <v>3.9166488647460938</v>
      </c>
      <c r="AS61" s="129">
        <f>VLOOKUP(A61,'2022_PAPI_Indicators'!A56:AR236,43,FALSE)</f>
        <v>4.1477422714233398</v>
      </c>
      <c r="AT61" s="129">
        <f>VLOOKUP(A61,'2022_PAPI_Indicators'!A56:AS236,44,FALSE)</f>
        <v>4.3238558769226074</v>
      </c>
      <c r="AU61" s="129">
        <f>VLOOKUP(A61,'2022_PAPI_Indicators'!A56:AT236,45,FALSE)</f>
        <v>4.1752843856811523</v>
      </c>
      <c r="AV61" s="129">
        <f>VLOOKUP(A61,'2022_PAPI_Indicators'!A56:AU236,46,FALSE)</f>
        <v>4.0014863014221191</v>
      </c>
      <c r="AW61" s="129">
        <f>VLOOKUP(A61,'2022_PAPI_Indicators'!A56:AV236,47,FALSE)</f>
        <v>4.0198574066162109</v>
      </c>
      <c r="AX61" s="129">
        <f>VLOOKUP(A61,'2022_PAPI_Indicators'!A56:AW236,48,FALSE)</f>
        <v>4.5423116683959961</v>
      </c>
      <c r="AY61" s="129">
        <f>VLOOKUP(A61,'2022_PAPI_Indicators'!A56:AX236,49,FALSE)</f>
        <v>4.180880069732666</v>
      </c>
      <c r="AZ61" s="129">
        <f>VLOOKUP(A61,'2022_PAPI_Indicators'!A56:AY236,50,FALSE)</f>
        <v>4.2505388259887695</v>
      </c>
      <c r="BA61" s="129">
        <f>VLOOKUP(A61,'2022_PAPI_Indicators'!A56:AZ236,51,FALSE)</f>
        <v>4.3024554252624512</v>
      </c>
      <c r="BB61" s="129">
        <f>VLOOKUP(A61,'2022_PAPI_Indicators'!A56:BA236,52,FALSE)</f>
        <v>3.9954378604888916</v>
      </c>
      <c r="BC61" s="129">
        <f>VLOOKUP(A61,'2022_PAPI_Indicators'!A56:BB236,53,FALSE)</f>
        <v>4.1569485664367676</v>
      </c>
      <c r="BD61" s="129">
        <f>VLOOKUP(A61,'2022_PAPI_Indicators'!A56:BC236,54,FALSE)</f>
        <v>3.9702434539794922</v>
      </c>
      <c r="BE61" s="129">
        <f>VLOOKUP(A61,'2022_PAPI_Indicators'!A56:BD236,55,FALSE)</f>
        <v>3.9934396743774414</v>
      </c>
      <c r="BF61" s="129">
        <f>VLOOKUP(A61,'2022_PAPI_Indicators'!A56:BE236,56,FALSE)</f>
        <v>4.4151415824890137</v>
      </c>
      <c r="BG61" s="129">
        <f>VLOOKUP(A61,'2022_PAPI_Indicators'!A56:BF236,57,FALSE)</f>
        <v>4.240199089050293</v>
      </c>
      <c r="BH61" s="129">
        <f>VLOOKUP(A61,'2022_PAPI_Indicators'!A56:BG236,58,FALSE)</f>
        <v>4.1583843231201172</v>
      </c>
      <c r="BI61" s="129">
        <f>VLOOKUP(A61,'2022_PAPI_Indicators'!A56:BH236,59,FALSE)</f>
        <v>4.2855372428894043</v>
      </c>
      <c r="BJ61" s="129">
        <f>VLOOKUP(A61,'2022_PAPI_Indicators'!A56:BI236,60,FALSE)</f>
        <v>4.0008220672607422</v>
      </c>
      <c r="BK61" s="129">
        <f>VLOOKUP(A61,'2022_PAPI_Indicators'!A56:BJ236,61,FALSE)</f>
        <v>4.228569507598877</v>
      </c>
      <c r="BL61" s="129">
        <f>VLOOKUP(A61,'2022_PAPI_Indicators'!A56:BK236,62,FALSE)</f>
        <v>4.358424186706543</v>
      </c>
      <c r="BM61" s="129">
        <f>VLOOKUP(A61,'2022_PAPI_Indicators'!A56:BL236,63,FALSE)</f>
        <v>4.5169539451599121</v>
      </c>
      <c r="BN61" s="129">
        <f>VLOOKUP(A61,'2022_PAPI_Indicators'!A56:BM236,64,FALSE)</f>
        <v>4.463716983795166</v>
      </c>
    </row>
    <row r="62" spans="1:66" s="112" customFormat="1" x14ac:dyDescent="0.2">
      <c r="A62" s="77" t="s">
        <v>188</v>
      </c>
      <c r="B62" s="77" t="s">
        <v>189</v>
      </c>
      <c r="C62" s="92" t="s">
        <v>449</v>
      </c>
      <c r="D62" s="131">
        <f>VLOOKUP(A62,'2022_PAPI_Indicators'!A57:B237,2,)</f>
        <v>1.9230015277862549</v>
      </c>
      <c r="E62" s="131">
        <f>VLOOKUP(A62,'2022_PAPI_Indicators'!A57:C237,3,FALSE)</f>
        <v>1.8746364116668701</v>
      </c>
      <c r="F62" s="131">
        <f>VLOOKUP(A62,'2022_PAPI_Indicators'!A57:D237,4,FALSE)</f>
        <v>1.9430040121078491</v>
      </c>
      <c r="G62" s="131">
        <f>VLOOKUP(A62,'2022_PAPI_Indicators'!A57:E237,5,FALSE)</f>
        <v>2.0441956520080566</v>
      </c>
      <c r="H62" s="131">
        <f>VLOOKUP(A62,'2022_PAPI_Indicators'!A57:F237,6,FALSE)</f>
        <v>1.9316078424453735</v>
      </c>
      <c r="I62" s="131">
        <f>VLOOKUP(A62,'2022_PAPI_Indicators'!A57:G237,7,FALSE)</f>
        <v>1.8640562295913696</v>
      </c>
      <c r="J62" s="131">
        <f>VLOOKUP(A62,'2022_PAPI_Indicators'!A57:H237,8,FALSE)</f>
        <v>1.9812419414520264</v>
      </c>
      <c r="K62" s="131">
        <f>VLOOKUP(A62,'2022_PAPI_Indicators'!A57:I237,9,FALSE)</f>
        <v>1.9272472858428955</v>
      </c>
      <c r="L62" s="131">
        <f>VLOOKUP(A62,'2022_PAPI_Indicators'!A57:J237,10,FALSE)</f>
        <v>2.0037767887115479</v>
      </c>
      <c r="M62" s="131">
        <f>VLOOKUP(A62,'2022_PAPI_Indicators'!A57:K237,11,FALSE)</f>
        <v>2.0050358772277832</v>
      </c>
      <c r="N62" s="131">
        <f>VLOOKUP(A62,'2022_PAPI_Indicators'!A57:L237,12,FALSE)</f>
        <v>2.0020654201507568</v>
      </c>
      <c r="O62" s="131">
        <f>VLOOKUP(A62,'2022_PAPI_Indicators'!A57:M237,13,FALSE)</f>
        <v>1.891130805015564</v>
      </c>
      <c r="P62" s="131">
        <f>VLOOKUP(A62,'2022_PAPI_Indicators'!A57:N237,14,FALSE)</f>
        <v>2.0125181674957275</v>
      </c>
      <c r="Q62" s="131">
        <f>VLOOKUP(A62,'2022_PAPI_Indicators'!A57:O237,15,FALSE)</f>
        <v>2.0563600063323975</v>
      </c>
      <c r="R62" s="132">
        <f>VLOOKUP(A62,'2022_PAPI_Indicators'!A57:P237,16,FALSE)</f>
        <v>1.9629161357879639</v>
      </c>
      <c r="S62" s="131">
        <f>VLOOKUP(A62,'2022_PAPI_Indicators'!A57:R237,17,FALSE)</f>
        <v>1.7504445314407349</v>
      </c>
      <c r="T62" s="131">
        <f>VLOOKUP(A62,'2022_PAPI_Indicators'!A57:S237,18,FALSE)</f>
        <v>1.9782552719116211</v>
      </c>
      <c r="U62" s="132">
        <f>VLOOKUP(A62,'2022_PAPI_Indicators'!A57:T237,19,FALSE)</f>
        <v>0</v>
      </c>
      <c r="V62" s="131">
        <f>VLOOKUP(A62,'2022_PAPI_Indicators'!A57:U237,20,FALSE)</f>
        <v>1.825230598449707</v>
      </c>
      <c r="W62" s="131">
        <f>VLOOKUP(A62,'2022_PAPI_Indicators'!A57:V237,21,FALSE)</f>
        <v>1.9939992427825928</v>
      </c>
      <c r="X62" s="131">
        <f>VLOOKUP(A62,'2022_PAPI_Indicators'!A57:W237,22,FALSE)</f>
        <v>1.9649109840393066</v>
      </c>
      <c r="Y62" s="131">
        <f>VLOOKUP(A62,'2022_PAPI_Indicators'!A57:X237,23,FALSE)</f>
        <v>1.9209442138671875</v>
      </c>
      <c r="Z62" s="131">
        <f>VLOOKUP(A62,'2022_PAPI_Indicators'!A57:Y237,24,FALSE)</f>
        <v>2.0132269859313965</v>
      </c>
      <c r="AA62" s="131">
        <f>VLOOKUP(A62,'2022_PAPI_Indicators'!A57:Z237,25,FALSE)</f>
        <v>2.0096182823181152</v>
      </c>
      <c r="AB62" s="131">
        <f>VLOOKUP(A62,'2022_PAPI_Indicators'!A57:AA237,26,FALSE)</f>
        <v>1.922540545463562</v>
      </c>
      <c r="AC62" s="131">
        <f>VLOOKUP(A62,'2022_PAPI_Indicators'!A57:AB237,27,FALSE)</f>
        <v>1.925123929977417</v>
      </c>
      <c r="AD62" s="131">
        <f>VLOOKUP(A62,'2022_PAPI_Indicators'!A57:AC237,28,FALSE)</f>
        <v>1.8374037742614746</v>
      </c>
      <c r="AE62" s="131">
        <f>VLOOKUP(A62,'2022_PAPI_Indicators'!A57:AD237,29,FALSE)</f>
        <v>2.0507962703704834</v>
      </c>
      <c r="AF62" s="131">
        <f>VLOOKUP(A62,'2022_PAPI_Indicators'!A57:AE237,30,FALSE)</f>
        <v>1.9529178142547607</v>
      </c>
      <c r="AG62" s="131">
        <f>VLOOKUP(A62,'2022_PAPI_Indicators'!A57:AF237,31,FALSE)</f>
        <v>2.012031078338623</v>
      </c>
      <c r="AH62" s="131">
        <f>VLOOKUP(A62,'2022_PAPI_Indicators'!A57:AG237,32,FALSE)</f>
        <v>2.043917179107666</v>
      </c>
      <c r="AI62" s="131">
        <f>VLOOKUP(A62,'2022_PAPI_Indicators'!A57:AH237,33,FALSE)</f>
        <v>1.884727954864502</v>
      </c>
      <c r="AJ62" s="131">
        <f>VLOOKUP(A62,'2022_PAPI_Indicators'!A57:AI237,34,FALSE)</f>
        <v>1.9635727405548096</v>
      </c>
      <c r="AK62" s="131">
        <f>VLOOKUP(A62,'2022_PAPI_Indicators'!A57:AJ237,35,FALSE)</f>
        <v>2.0623252391815186</v>
      </c>
      <c r="AL62" s="131">
        <f>VLOOKUP(A62,'2022_PAPI_Indicators'!A57:AK237,36,FALSE)</f>
        <v>1.9619832038879395</v>
      </c>
      <c r="AM62" s="131">
        <f>VLOOKUP(A62,'2022_PAPI_Indicators'!A57:AL237,37,FALSE)</f>
        <v>1.9620602130889893</v>
      </c>
      <c r="AN62" s="131">
        <f>VLOOKUP(A62,'2022_PAPI_Indicators'!A57:AM237,38,FALSE)</f>
        <v>2.1116266250610352</v>
      </c>
      <c r="AO62" s="131">
        <f>VLOOKUP(A62,'2022_PAPI_Indicators'!A57:AN237,39,FALSE)</f>
        <v>2.0481455326080322</v>
      </c>
      <c r="AP62" s="131">
        <f>VLOOKUP(A62,'2022_PAPI_Indicators'!A57:AO237,40,FALSE)</f>
        <v>2.1344633102416992</v>
      </c>
      <c r="AQ62" s="159">
        <f>VLOOKUP(A62,'2022_PAPI_Indicators'!A57:AP237,41,FALSE)</f>
        <v>1.8910651206970215</v>
      </c>
      <c r="AR62" s="131">
        <f>VLOOKUP(A62,'2022_PAPI_Indicators'!A57:AQ237,42,FALSE)</f>
        <v>1.7098203897476196</v>
      </c>
      <c r="AS62" s="131">
        <f>VLOOKUP(A62,'2022_PAPI_Indicators'!A57:AR237,43,FALSE)</f>
        <v>1.8803080320358276</v>
      </c>
      <c r="AT62" s="131">
        <f>VLOOKUP(A62,'2022_PAPI_Indicators'!A57:AS237,44,FALSE)</f>
        <v>1.9366908073425293</v>
      </c>
      <c r="AU62" s="131">
        <f>VLOOKUP(A62,'2022_PAPI_Indicators'!A57:AT237,45,FALSE)</f>
        <v>2.0588905811309814</v>
      </c>
      <c r="AV62" s="131">
        <f>VLOOKUP(A62,'2022_PAPI_Indicators'!A57:AU237,46,FALSE)</f>
        <v>1.8506265878677368</v>
      </c>
      <c r="AW62" s="131">
        <f>VLOOKUP(A62,'2022_PAPI_Indicators'!A57:AV237,47,FALSE)</f>
        <v>1.9577521085739136</v>
      </c>
      <c r="AX62" s="131">
        <f>VLOOKUP(A62,'2022_PAPI_Indicators'!A57:AW237,48,FALSE)</f>
        <v>2.1368610858917236</v>
      </c>
      <c r="AY62" s="131">
        <f>VLOOKUP(A62,'2022_PAPI_Indicators'!A57:AX237,49,FALSE)</f>
        <v>1.9423329830169678</v>
      </c>
      <c r="AZ62" s="131">
        <f>VLOOKUP(A62,'2022_PAPI_Indicators'!A57:AY237,50,FALSE)</f>
        <v>1.9737216234207153</v>
      </c>
      <c r="BA62" s="131">
        <f>VLOOKUP(A62,'2022_PAPI_Indicators'!A57:AZ237,51,FALSE)</f>
        <v>2.0186238288879395</v>
      </c>
      <c r="BB62" s="131">
        <f>VLOOKUP(A62,'2022_PAPI_Indicators'!A57:BA237,52,FALSE)</f>
        <v>1.93994140625</v>
      </c>
      <c r="BC62" s="131">
        <f>VLOOKUP(A62,'2022_PAPI_Indicators'!A57:BB237,53,FALSE)</f>
        <v>2.0404708385467529</v>
      </c>
      <c r="BD62" s="131">
        <f>VLOOKUP(A62,'2022_PAPI_Indicators'!A57:BC237,54,FALSE)</f>
        <v>1.8536423444747925</v>
      </c>
      <c r="BE62" s="131">
        <f>VLOOKUP(A62,'2022_PAPI_Indicators'!A57:BD237,55,FALSE)</f>
        <v>1.9197350740432739</v>
      </c>
      <c r="BF62" s="131">
        <f>VLOOKUP(A62,'2022_PAPI_Indicators'!A57:BE237,56,FALSE)</f>
        <v>2.051851749420166</v>
      </c>
      <c r="BG62" s="131">
        <f>VLOOKUP(A62,'2022_PAPI_Indicators'!A57:BF237,57,FALSE)</f>
        <v>2.1742615699768066</v>
      </c>
      <c r="BH62" s="131">
        <f>VLOOKUP(A62,'2022_PAPI_Indicators'!A57:BG237,58,FALSE)</f>
        <v>1.9035793542861938</v>
      </c>
      <c r="BI62" s="131">
        <f>VLOOKUP(A62,'2022_PAPI_Indicators'!A57:BH237,59,FALSE)</f>
        <v>1.9492110013961792</v>
      </c>
      <c r="BJ62" s="131">
        <f>VLOOKUP(A62,'2022_PAPI_Indicators'!A57:BI237,60,FALSE)</f>
        <v>2.0000336170196533</v>
      </c>
      <c r="BK62" s="131">
        <f>VLOOKUP(A62,'2022_PAPI_Indicators'!A57:BJ237,61,FALSE)</f>
        <v>2.0936932563781738</v>
      </c>
      <c r="BL62" s="131">
        <f>VLOOKUP(A62,'2022_PAPI_Indicators'!A57:BK237,62,FALSE)</f>
        <v>2.0959300994873047</v>
      </c>
      <c r="BM62" s="131">
        <f>VLOOKUP(A62,'2022_PAPI_Indicators'!A57:BL237,63,FALSE)</f>
        <v>2.1971137523651123</v>
      </c>
      <c r="BN62" s="131">
        <f>VLOOKUP(A62,'2022_PAPI_Indicators'!A57:BM237,64,FALSE)</f>
        <v>2.1138999462127686</v>
      </c>
    </row>
    <row r="63" spans="1:66" x14ac:dyDescent="0.2">
      <c r="A63" s="70" t="s">
        <v>191</v>
      </c>
      <c r="B63" s="70" t="s">
        <v>192</v>
      </c>
      <c r="C63" s="89" t="s">
        <v>90</v>
      </c>
      <c r="D63" s="133">
        <f>VLOOKUP(A63,'2022_PAPI_Indicators'!A58:B238,2,)</f>
        <v>0.26114705204963684</v>
      </c>
      <c r="E63" s="133">
        <f>VLOOKUP(A63,'2022_PAPI_Indicators'!A58:C238,3,FALSE)</f>
        <v>0.15909373760223389</v>
      </c>
      <c r="F63" s="133">
        <f>VLOOKUP(A63,'2022_PAPI_Indicators'!A58:D238,4,FALSE)</f>
        <v>0.19895800948143005</v>
      </c>
      <c r="G63" s="133">
        <f>VLOOKUP(A63,'2022_PAPI_Indicators'!A58:E238,5,FALSE)</f>
        <v>0.3405931293964386</v>
      </c>
      <c r="H63" s="133">
        <f>VLOOKUP(A63,'2022_PAPI_Indicators'!A58:F238,6,FALSE)</f>
        <v>0.22937317192554474</v>
      </c>
      <c r="I63" s="133">
        <f>VLOOKUP(A63,'2022_PAPI_Indicators'!A58:G238,7,FALSE)</f>
        <v>0.20441295206546783</v>
      </c>
      <c r="J63" s="133">
        <f>VLOOKUP(A63,'2022_PAPI_Indicators'!A58:H238,8,FALSE)</f>
        <v>0.27165144681930542</v>
      </c>
      <c r="K63" s="133">
        <f>VLOOKUP(A63,'2022_PAPI_Indicators'!A58:I238,9,FALSE)</f>
        <v>0.28588926792144775</v>
      </c>
      <c r="L63" s="133">
        <f>VLOOKUP(A63,'2022_PAPI_Indicators'!A58:J238,10,FALSE)</f>
        <v>0.25467380881309509</v>
      </c>
      <c r="M63" s="133">
        <f>VLOOKUP(A63,'2022_PAPI_Indicators'!A58:K238,11,FALSE)</f>
        <v>0.21772994101047516</v>
      </c>
      <c r="N63" s="133">
        <f>VLOOKUP(A63,'2022_PAPI_Indicators'!A58:L238,12,FALSE)</f>
        <v>0.22378161549568176</v>
      </c>
      <c r="O63" s="133">
        <f>VLOOKUP(A63,'2022_PAPI_Indicators'!A58:M238,13,FALSE)</f>
        <v>0.20188212394714355</v>
      </c>
      <c r="P63" s="133">
        <f>VLOOKUP(A63,'2022_PAPI_Indicators'!A58:N238,14,FALSE)</f>
        <v>0.234375</v>
      </c>
      <c r="Q63" s="133">
        <f>VLOOKUP(A63,'2022_PAPI_Indicators'!A58:O238,15,FALSE)</f>
        <v>0.23841148614883423</v>
      </c>
      <c r="R63" s="135">
        <f>VLOOKUP(A63,'2022_PAPI_Indicators'!A58:P238,16,FALSE)</f>
        <v>0.26986974477767944</v>
      </c>
      <c r="S63" s="133">
        <f>VLOOKUP(A63,'2022_PAPI_Indicators'!A58:R238,17,FALSE)</f>
        <v>0.28496134281158447</v>
      </c>
      <c r="T63" s="133">
        <f>VLOOKUP(A63,'2022_PAPI_Indicators'!A58:S238,18,FALSE)</f>
        <v>0.24789406359195709</v>
      </c>
      <c r="U63" s="135">
        <f>VLOOKUP(A63,'2022_PAPI_Indicators'!A58:T238,19,FALSE)</f>
        <v>0</v>
      </c>
      <c r="V63" s="133">
        <f>VLOOKUP(A63,'2022_PAPI_Indicators'!A58:U238,20,FALSE)</f>
        <v>0.10850315541028976</v>
      </c>
      <c r="W63" s="133">
        <f>VLOOKUP(A63,'2022_PAPI_Indicators'!A58:V238,21,FALSE)</f>
        <v>0.18760845065116882</v>
      </c>
      <c r="X63" s="133">
        <f>VLOOKUP(A63,'2022_PAPI_Indicators'!A58:W238,22,FALSE)</f>
        <v>0.18553604185581207</v>
      </c>
      <c r="Y63" s="133">
        <f>VLOOKUP(A63,'2022_PAPI_Indicators'!A58:X238,23,FALSE)</f>
        <v>0.1530555933713913</v>
      </c>
      <c r="Z63" s="133">
        <f>VLOOKUP(A63,'2022_PAPI_Indicators'!A58:Y238,24,FALSE)</f>
        <v>0.2211567610502243</v>
      </c>
      <c r="AA63" s="133">
        <f>VLOOKUP(A63,'2022_PAPI_Indicators'!A58:Z238,25,FALSE)</f>
        <v>0.19468024373054504</v>
      </c>
      <c r="AB63" s="133">
        <f>VLOOKUP(A63,'2022_PAPI_Indicators'!A58:AA238,26,FALSE)</f>
        <v>0.17572389543056488</v>
      </c>
      <c r="AC63" s="133">
        <f>VLOOKUP(A63,'2022_PAPI_Indicators'!A58:AB238,27,FALSE)</f>
        <v>0.20945313572883606</v>
      </c>
      <c r="AD63" s="133">
        <f>VLOOKUP(A63,'2022_PAPI_Indicators'!A58:AC238,28,FALSE)</f>
        <v>0.2382272332906723</v>
      </c>
      <c r="AE63" s="133">
        <f>VLOOKUP(A63,'2022_PAPI_Indicators'!A58:AD238,29,FALSE)</f>
        <v>0.27993571758270264</v>
      </c>
      <c r="AF63" s="133">
        <f>VLOOKUP(A63,'2022_PAPI_Indicators'!A58:AE238,30,FALSE)</f>
        <v>0.2542252242565155</v>
      </c>
      <c r="AG63" s="133">
        <f>VLOOKUP(A63,'2022_PAPI_Indicators'!A58:AF238,31,FALSE)</f>
        <v>0.34702014923095703</v>
      </c>
      <c r="AH63" s="133">
        <f>VLOOKUP(A63,'2022_PAPI_Indicators'!A58:AG238,32,FALSE)</f>
        <v>0.25817877054214478</v>
      </c>
      <c r="AI63" s="133">
        <f>VLOOKUP(A63,'2022_PAPI_Indicators'!A58:AH238,33,FALSE)</f>
        <v>0.32430607080459595</v>
      </c>
      <c r="AJ63" s="133">
        <f>VLOOKUP(A63,'2022_PAPI_Indicators'!A58:AI238,34,FALSE)</f>
        <v>0.23388463258743286</v>
      </c>
      <c r="AK63" s="133">
        <f>VLOOKUP(A63,'2022_PAPI_Indicators'!A58:AJ238,35,FALSE)</f>
        <v>0.26071274280548096</v>
      </c>
      <c r="AL63" s="133">
        <f>VLOOKUP(A63,'2022_PAPI_Indicators'!A58:AK238,36,FALSE)</f>
        <v>0.24742287397384644</v>
      </c>
      <c r="AM63" s="133">
        <f>VLOOKUP(A63,'2022_PAPI_Indicators'!A58:AL238,37,FALSE)</f>
        <v>0.23162268102169037</v>
      </c>
      <c r="AN63" s="133">
        <f>VLOOKUP(A63,'2022_PAPI_Indicators'!A58:AM238,38,FALSE)</f>
        <v>0.3817560076713562</v>
      </c>
      <c r="AO63" s="133">
        <f>VLOOKUP(A63,'2022_PAPI_Indicators'!A58:AN238,39,FALSE)</f>
        <v>0.29700309038162231</v>
      </c>
      <c r="AP63" s="133">
        <f>VLOOKUP(A63,'2022_PAPI_Indicators'!A58:AO238,40,FALSE)</f>
        <v>0.35472971200942993</v>
      </c>
      <c r="AQ63" s="161">
        <f>VLOOKUP(A63,'2022_PAPI_Indicators'!A58:AP238,41,FALSE)</f>
        <v>0.21910600364208221</v>
      </c>
      <c r="AR63" s="133">
        <f>VLOOKUP(A63,'2022_PAPI_Indicators'!A58:AQ238,42,FALSE)</f>
        <v>0.23252770304679871</v>
      </c>
      <c r="AS63" s="133">
        <f>VLOOKUP(A63,'2022_PAPI_Indicators'!A58:AR238,43,FALSE)</f>
        <v>0.16016006469726563</v>
      </c>
      <c r="AT63" s="133">
        <f>VLOOKUP(A63,'2022_PAPI_Indicators'!A58:AS238,44,FALSE)</f>
        <v>0.29032915830612183</v>
      </c>
      <c r="AU63" s="133">
        <f>VLOOKUP(A63,'2022_PAPI_Indicators'!A58:AT238,45,FALSE)</f>
        <v>0.3060099184513092</v>
      </c>
      <c r="AV63" s="133">
        <f>VLOOKUP(A63,'2022_PAPI_Indicators'!A58:AU238,46,FALSE)</f>
        <v>0.22804144024848938</v>
      </c>
      <c r="AW63" s="133">
        <f>VLOOKUP(A63,'2022_PAPI_Indicators'!A58:AV238,47,FALSE)</f>
        <v>0.31125643849372864</v>
      </c>
      <c r="AX63" s="133">
        <f>VLOOKUP(A63,'2022_PAPI_Indicators'!A58:AW238,48,FALSE)</f>
        <v>0.4240727424621582</v>
      </c>
      <c r="AY63" s="133">
        <f>VLOOKUP(A63,'2022_PAPI_Indicators'!A58:AX238,49,FALSE)</f>
        <v>0.27126288414001465</v>
      </c>
      <c r="AZ63" s="133">
        <f>VLOOKUP(A63,'2022_PAPI_Indicators'!A58:AY238,50,FALSE)</f>
        <v>0.26926746964454651</v>
      </c>
      <c r="BA63" s="133">
        <f>VLOOKUP(A63,'2022_PAPI_Indicators'!A58:AZ238,51,FALSE)</f>
        <v>0.31714364886283875</v>
      </c>
      <c r="BB63" s="133">
        <f>VLOOKUP(A63,'2022_PAPI_Indicators'!A58:BA238,52,FALSE)</f>
        <v>0.27689605951309204</v>
      </c>
      <c r="BC63" s="133">
        <f>VLOOKUP(A63,'2022_PAPI_Indicators'!A58:BB238,53,FALSE)</f>
        <v>0.31052899360656738</v>
      </c>
      <c r="BD63" s="133">
        <f>VLOOKUP(A63,'2022_PAPI_Indicators'!A58:BC238,54,FALSE)</f>
        <v>0.32888928055763245</v>
      </c>
      <c r="BE63" s="133">
        <f>VLOOKUP(A63,'2022_PAPI_Indicators'!A58:BD238,55,FALSE)</f>
        <v>0.29766166210174561</v>
      </c>
      <c r="BF63" s="133">
        <f>VLOOKUP(A63,'2022_PAPI_Indicators'!A58:BE238,56,FALSE)</f>
        <v>0.37248733639717102</v>
      </c>
      <c r="BG63" s="133">
        <f>VLOOKUP(A63,'2022_PAPI_Indicators'!A58:BF238,57,FALSE)</f>
        <v>0.38900595903396606</v>
      </c>
      <c r="BH63" s="133">
        <f>VLOOKUP(A63,'2022_PAPI_Indicators'!A58:BG238,58,FALSE)</f>
        <v>0.22659553587436676</v>
      </c>
      <c r="BI63" s="133">
        <f>VLOOKUP(A63,'2022_PAPI_Indicators'!A58:BH238,59,FALSE)</f>
        <v>0.2816014289855957</v>
      </c>
      <c r="BJ63" s="133">
        <f>VLOOKUP(A63,'2022_PAPI_Indicators'!A58:BI238,60,FALSE)</f>
        <v>0.25876244902610779</v>
      </c>
      <c r="BK63" s="133">
        <f>VLOOKUP(A63,'2022_PAPI_Indicators'!A58:BJ238,61,FALSE)</f>
        <v>0.38137558102607727</v>
      </c>
      <c r="BL63" s="133">
        <f>VLOOKUP(A63,'2022_PAPI_Indicators'!A58:BK238,62,FALSE)</f>
        <v>0.34345155954360962</v>
      </c>
      <c r="BM63" s="133">
        <f>VLOOKUP(A63,'2022_PAPI_Indicators'!A58:BL238,63,FALSE)</f>
        <v>0.40317690372467041</v>
      </c>
      <c r="BN63" s="133">
        <f>VLOOKUP(A63,'2022_PAPI_Indicators'!A58:BM238,64,FALSE)</f>
        <v>0.37861207127571106</v>
      </c>
    </row>
    <row r="64" spans="1:66" x14ac:dyDescent="0.2">
      <c r="A64" s="70" t="s">
        <v>193</v>
      </c>
      <c r="B64" s="70" t="s">
        <v>194</v>
      </c>
      <c r="C64" s="89" t="s">
        <v>90</v>
      </c>
      <c r="D64" s="133">
        <f>VLOOKUP(A64,'2022_PAPI_Indicators'!A59:B239,2,)</f>
        <v>0.933746337890625</v>
      </c>
      <c r="E64" s="133">
        <f>VLOOKUP(A64,'2022_PAPI_Indicators'!A59:C239,3,FALSE)</f>
        <v>0.95184153318405151</v>
      </c>
      <c r="F64" s="133">
        <f>VLOOKUP(A64,'2022_PAPI_Indicators'!A59:D239,4,FALSE)</f>
        <v>0.84744608402252197</v>
      </c>
      <c r="G64" s="133">
        <f>VLOOKUP(A64,'2022_PAPI_Indicators'!A59:E239,5,FALSE)</f>
        <v>0.8642888069152832</v>
      </c>
      <c r="H64" s="133">
        <f>VLOOKUP(A64,'2022_PAPI_Indicators'!A59:F239,6,FALSE)</f>
        <v>0.89688253402709961</v>
      </c>
      <c r="I64" s="133">
        <f>VLOOKUP(A64,'2022_PAPI_Indicators'!A59:G239,7,FALSE)</f>
        <v>0.9923560619354248</v>
      </c>
      <c r="J64" s="133">
        <f>VLOOKUP(A64,'2022_PAPI_Indicators'!A59:H239,8,FALSE)</f>
        <v>0.94347506761550903</v>
      </c>
      <c r="K64" s="133">
        <f>VLOOKUP(A64,'2022_PAPI_Indicators'!A59:I239,9,FALSE)</f>
        <v>0.95788067579269409</v>
      </c>
      <c r="L64" s="133">
        <f>VLOOKUP(A64,'2022_PAPI_Indicators'!A59:J239,10,FALSE)</f>
        <v>1</v>
      </c>
      <c r="M64" s="133">
        <f>VLOOKUP(A64,'2022_PAPI_Indicators'!A59:K239,11,FALSE)</f>
        <v>0.93059396743774414</v>
      </c>
      <c r="N64" s="133">
        <f>VLOOKUP(A64,'2022_PAPI_Indicators'!A59:L239,12,FALSE)</f>
        <v>0.96341478824615479</v>
      </c>
      <c r="O64" s="133">
        <f>VLOOKUP(A64,'2022_PAPI_Indicators'!A59:M239,13,FALSE)</f>
        <v>0.83923596143722534</v>
      </c>
      <c r="P64" s="133">
        <f>VLOOKUP(A64,'2022_PAPI_Indicators'!A59:N239,14,FALSE)</f>
        <v>0.93333333730697632</v>
      </c>
      <c r="Q64" s="133">
        <f>VLOOKUP(A64,'2022_PAPI_Indicators'!A59:O239,15,FALSE)</f>
        <v>0.96591800451278687</v>
      </c>
      <c r="R64" s="135">
        <f>VLOOKUP(A64,'2022_PAPI_Indicators'!A59:P239,16,FALSE)</f>
        <v>0.96958190202713013</v>
      </c>
      <c r="S64" s="133">
        <f>VLOOKUP(A64,'2022_PAPI_Indicators'!A59:R239,17,FALSE)</f>
        <v>0.90853381156921387</v>
      </c>
      <c r="T64" s="133">
        <f>VLOOKUP(A64,'2022_PAPI_Indicators'!A59:S239,18,FALSE)</f>
        <v>0.93969309329986572</v>
      </c>
      <c r="U64" s="135">
        <f>VLOOKUP(A64,'2022_PAPI_Indicators'!A59:T239,19,FALSE)</f>
        <v>0</v>
      </c>
      <c r="V64" s="133">
        <f>VLOOKUP(A64,'2022_PAPI_Indicators'!A59:U239,20,FALSE)</f>
        <v>0.92586970329284668</v>
      </c>
      <c r="W64" s="133">
        <f>VLOOKUP(A64,'2022_PAPI_Indicators'!A59:V239,21,FALSE)</f>
        <v>0.91652274131774902</v>
      </c>
      <c r="X64" s="133">
        <f>VLOOKUP(A64,'2022_PAPI_Indicators'!A59:W239,22,FALSE)</f>
        <v>0.87152832746505737</v>
      </c>
      <c r="Y64" s="133">
        <f>VLOOKUP(A64,'2022_PAPI_Indicators'!A59:X239,23,FALSE)</f>
        <v>0.89349526166915894</v>
      </c>
      <c r="Z64" s="133">
        <f>VLOOKUP(A64,'2022_PAPI_Indicators'!A59:Y239,24,FALSE)</f>
        <v>0.96915167570114136</v>
      </c>
      <c r="AA64" s="133">
        <f>VLOOKUP(A64,'2022_PAPI_Indicators'!A59:Z239,25,FALSE)</f>
        <v>0.96272242069244385</v>
      </c>
      <c r="AB64" s="133">
        <f>VLOOKUP(A64,'2022_PAPI_Indicators'!A59:AA239,26,FALSE)</f>
        <v>0.91617220640182495</v>
      </c>
      <c r="AC64" s="133">
        <f>VLOOKUP(A64,'2022_PAPI_Indicators'!A59:AB239,27,FALSE)</f>
        <v>0.92407995462417603</v>
      </c>
      <c r="AD64" s="133">
        <f>VLOOKUP(A64,'2022_PAPI_Indicators'!A59:AC239,28,FALSE)</f>
        <v>0.92544275522232056</v>
      </c>
      <c r="AE64" s="133">
        <f>VLOOKUP(A64,'2022_PAPI_Indicators'!A59:AD239,29,FALSE)</f>
        <v>0.97091805934906006</v>
      </c>
      <c r="AF64" s="133">
        <f>VLOOKUP(A64,'2022_PAPI_Indicators'!A59:AE239,30,FALSE)</f>
        <v>0.91703218221664429</v>
      </c>
      <c r="AG64" s="133">
        <f>VLOOKUP(A64,'2022_PAPI_Indicators'!A59:AF239,31,FALSE)</f>
        <v>0.93596810102462769</v>
      </c>
      <c r="AH64" s="133">
        <f>VLOOKUP(A64,'2022_PAPI_Indicators'!A59:AG239,32,FALSE)</f>
        <v>0.89672255516052246</v>
      </c>
      <c r="AI64" s="133">
        <f>VLOOKUP(A64,'2022_PAPI_Indicators'!A59:AH239,33,FALSE)</f>
        <v>0.88153362274169922</v>
      </c>
      <c r="AJ64" s="133">
        <f>VLOOKUP(A64,'2022_PAPI_Indicators'!A59:AI239,34,FALSE)</f>
        <v>0.87018078565597534</v>
      </c>
      <c r="AK64" s="133">
        <f>VLOOKUP(A64,'2022_PAPI_Indicators'!A59:AJ239,35,FALSE)</f>
        <v>0.96770799160003662</v>
      </c>
      <c r="AL64" s="133">
        <f>VLOOKUP(A64,'2022_PAPI_Indicators'!A59:AK239,36,FALSE)</f>
        <v>0.90221208333969116</v>
      </c>
      <c r="AM64" s="133">
        <f>VLOOKUP(A64,'2022_PAPI_Indicators'!A59:AL239,37,FALSE)</f>
        <v>0.94973254203796387</v>
      </c>
      <c r="AN64" s="133">
        <f>VLOOKUP(A64,'2022_PAPI_Indicators'!A59:AM239,38,FALSE)</f>
        <v>0.93436586856842041</v>
      </c>
      <c r="AO64" s="133">
        <f>VLOOKUP(A64,'2022_PAPI_Indicators'!A59:AN239,39,FALSE)</f>
        <v>0.94174212217330933</v>
      </c>
      <c r="AP64" s="133">
        <f>VLOOKUP(A64,'2022_PAPI_Indicators'!A59:AO239,40,FALSE)</f>
        <v>0.93158572912216187</v>
      </c>
      <c r="AQ64" s="161">
        <f>VLOOKUP(A64,'2022_PAPI_Indicators'!A59:AP239,41,FALSE)</f>
        <v>0.9740028977394104</v>
      </c>
      <c r="AR64" s="133">
        <f>VLOOKUP(A64,'2022_PAPI_Indicators'!A59:AQ239,42,FALSE)</f>
        <v>0.93084108829498291</v>
      </c>
      <c r="AS64" s="133">
        <f>VLOOKUP(A64,'2022_PAPI_Indicators'!A59:AR239,43,FALSE)</f>
        <v>0.93870818614959717</v>
      </c>
      <c r="AT64" s="133">
        <f>VLOOKUP(A64,'2022_PAPI_Indicators'!A59:AS239,44,FALSE)</f>
        <v>0.9232984185218811</v>
      </c>
      <c r="AU64" s="133">
        <f>VLOOKUP(A64,'2022_PAPI_Indicators'!A59:AT239,45,FALSE)</f>
        <v>0.92344111204147339</v>
      </c>
      <c r="AV64" s="133">
        <f>VLOOKUP(A64,'2022_PAPI_Indicators'!A59:AU239,46,FALSE)</f>
        <v>0.76782959699630737</v>
      </c>
      <c r="AW64" s="133">
        <f>VLOOKUP(A64,'2022_PAPI_Indicators'!A59:AV239,47,FALSE)</f>
        <v>0.97035789489746094</v>
      </c>
      <c r="AX64" s="133">
        <f>VLOOKUP(A64,'2022_PAPI_Indicators'!A59:AW239,48,FALSE)</f>
        <v>0.94688469171524048</v>
      </c>
      <c r="AY64" s="133">
        <f>VLOOKUP(A64,'2022_PAPI_Indicators'!A59:AX239,49,FALSE)</f>
        <v>0.8852543830871582</v>
      </c>
      <c r="AZ64" s="133">
        <f>VLOOKUP(A64,'2022_PAPI_Indicators'!A59:AY239,50,FALSE)</f>
        <v>0.89950990676879883</v>
      </c>
      <c r="BA64" s="133">
        <f>VLOOKUP(A64,'2022_PAPI_Indicators'!A59:AZ239,51,FALSE)</f>
        <v>0.93787205219268799</v>
      </c>
      <c r="BB64" s="133">
        <f>VLOOKUP(A64,'2022_PAPI_Indicators'!A59:BA239,52,FALSE)</f>
        <v>0.90632092952728271</v>
      </c>
      <c r="BC64" s="133">
        <f>VLOOKUP(A64,'2022_PAPI_Indicators'!A59:BB239,53,FALSE)</f>
        <v>0.92334252595901489</v>
      </c>
      <c r="BD64" s="133">
        <f>VLOOKUP(A64,'2022_PAPI_Indicators'!A59:BC239,54,FALSE)</f>
        <v>0.87913733720779419</v>
      </c>
      <c r="BE64" s="133">
        <f>VLOOKUP(A64,'2022_PAPI_Indicators'!A59:BD239,55,FALSE)</f>
        <v>0.84079539775848389</v>
      </c>
      <c r="BF64" s="133">
        <f>VLOOKUP(A64,'2022_PAPI_Indicators'!A59:BE239,56,FALSE)</f>
        <v>0.88336902856826782</v>
      </c>
      <c r="BG64" s="133">
        <f>VLOOKUP(A64,'2022_PAPI_Indicators'!A59:BF239,57,FALSE)</f>
        <v>0.93642318248748779</v>
      </c>
      <c r="BH64" s="133">
        <f>VLOOKUP(A64,'2022_PAPI_Indicators'!A59:BG239,58,FALSE)</f>
        <v>0.93406420946121216</v>
      </c>
      <c r="BI64" s="133">
        <f>VLOOKUP(A64,'2022_PAPI_Indicators'!A59:BH239,59,FALSE)</f>
        <v>0.84315729141235352</v>
      </c>
      <c r="BJ64" s="133">
        <f>VLOOKUP(A64,'2022_PAPI_Indicators'!A59:BI239,60,FALSE)</f>
        <v>0.93205708265304565</v>
      </c>
      <c r="BK64" s="133">
        <f>VLOOKUP(A64,'2022_PAPI_Indicators'!A59:BJ239,61,FALSE)</f>
        <v>0.90021234750747681</v>
      </c>
      <c r="BL64" s="133">
        <f>VLOOKUP(A64,'2022_PAPI_Indicators'!A59:BK239,62,FALSE)</f>
        <v>0.97622120380401611</v>
      </c>
      <c r="BM64" s="133">
        <f>VLOOKUP(A64,'2022_PAPI_Indicators'!A59:BL239,63,FALSE)</f>
        <v>0.96195173263549805</v>
      </c>
      <c r="BN64" s="133">
        <f>VLOOKUP(A64,'2022_PAPI_Indicators'!A59:BM239,64,FALSE)</f>
        <v>0.98114621639251709</v>
      </c>
    </row>
    <row r="65" spans="1:66" x14ac:dyDescent="0.2">
      <c r="A65" s="70" t="s">
        <v>195</v>
      </c>
      <c r="B65" s="70" t="s">
        <v>196</v>
      </c>
      <c r="C65" s="89" t="s">
        <v>90</v>
      </c>
      <c r="D65" s="133">
        <f>VLOOKUP(A65,'2022_PAPI_Indicators'!A60:B240,2,)</f>
        <v>0.12513060867786407</v>
      </c>
      <c r="E65" s="133">
        <f>VLOOKUP(A65,'2022_PAPI_Indicators'!A60:C240,3,FALSE)</f>
        <v>0.10856291651725769</v>
      </c>
      <c r="F65" s="133">
        <f>VLOOKUP(A65,'2022_PAPI_Indicators'!A60:D240,4,FALSE)</f>
        <v>0.117793008685112</v>
      </c>
      <c r="G65" s="133">
        <f>VLOOKUP(A65,'2022_PAPI_Indicators'!A60:E240,5,FALSE)</f>
        <v>0.19581930339336395</v>
      </c>
      <c r="H65" s="133">
        <f>VLOOKUP(A65,'2022_PAPI_Indicators'!A60:F240,6,FALSE)</f>
        <v>0.13861386477947235</v>
      </c>
      <c r="I65" s="133">
        <f>VLOOKUP(A65,'2022_PAPI_Indicators'!A60:G240,7,FALSE)</f>
        <v>0.15154026448726654</v>
      </c>
      <c r="J65" s="133">
        <f>VLOOKUP(A65,'2022_PAPI_Indicators'!A60:H240,8,FALSE)</f>
        <v>0.12170132249593735</v>
      </c>
      <c r="K65" s="133">
        <f>VLOOKUP(A65,'2022_PAPI_Indicators'!A60:I240,9,FALSE)</f>
        <v>0.16163745522499084</v>
      </c>
      <c r="L65" s="133">
        <f>VLOOKUP(A65,'2022_PAPI_Indicators'!A60:J240,10,FALSE)</f>
        <v>0.10537458211183548</v>
      </c>
      <c r="M65" s="133">
        <f>VLOOKUP(A65,'2022_PAPI_Indicators'!A60:K240,11,FALSE)</f>
        <v>0.14280438423156738</v>
      </c>
      <c r="N65" s="133">
        <f>VLOOKUP(A65,'2022_PAPI_Indicators'!A60:L240,12,FALSE)</f>
        <v>0.14379727840423584</v>
      </c>
      <c r="O65" s="133">
        <f>VLOOKUP(A65,'2022_PAPI_Indicators'!A60:M240,13,FALSE)</f>
        <v>0.12466373294591904</v>
      </c>
      <c r="P65" s="133">
        <f>VLOOKUP(A65,'2022_PAPI_Indicators'!A60:N240,14,FALSE)</f>
        <v>0.11637435853481293</v>
      </c>
      <c r="Q65" s="133">
        <f>VLOOKUP(A65,'2022_PAPI_Indicators'!A60:O240,15,FALSE)</f>
        <v>0.16860562562942505</v>
      </c>
      <c r="R65" s="135">
        <f>VLOOKUP(A65,'2022_PAPI_Indicators'!A60:P240,16,FALSE)</f>
        <v>0.12658566236495972</v>
      </c>
      <c r="S65" s="133">
        <f>VLOOKUP(A65,'2022_PAPI_Indicators'!A60:R240,17,FALSE)</f>
        <v>0.10541362315416336</v>
      </c>
      <c r="T65" s="133">
        <f>VLOOKUP(A65,'2022_PAPI_Indicators'!A60:S240,18,FALSE)</f>
        <v>0.12612380087375641</v>
      </c>
      <c r="U65" s="135">
        <f>VLOOKUP(A65,'2022_PAPI_Indicators'!A60:T240,19,FALSE)</f>
        <v>0</v>
      </c>
      <c r="V65" s="133">
        <f>VLOOKUP(A65,'2022_PAPI_Indicators'!A60:U240,20,FALSE)</f>
        <v>7.5303681194782257E-2</v>
      </c>
      <c r="W65" s="133">
        <f>VLOOKUP(A65,'2022_PAPI_Indicators'!A60:V240,21,FALSE)</f>
        <v>0.15483668446540833</v>
      </c>
      <c r="X65" s="133">
        <f>VLOOKUP(A65,'2022_PAPI_Indicators'!A60:W240,22,FALSE)</f>
        <v>0.13582777976989746</v>
      </c>
      <c r="Y65" s="133">
        <f>VLOOKUP(A65,'2022_PAPI_Indicators'!A60:X240,23,FALSE)</f>
        <v>0.10234687477350235</v>
      </c>
      <c r="Z65" s="133">
        <f>VLOOKUP(A65,'2022_PAPI_Indicators'!A60:Y240,24,FALSE)</f>
        <v>0.16960862278938293</v>
      </c>
      <c r="AA65" s="133">
        <f>VLOOKUP(A65,'2022_PAPI_Indicators'!A60:Z240,25,FALSE)</f>
        <v>0.11365778744220734</v>
      </c>
      <c r="AB65" s="133">
        <f>VLOOKUP(A65,'2022_PAPI_Indicators'!A60:AA240,26,FALSE)</f>
        <v>0.1355452835559845</v>
      </c>
      <c r="AC65" s="133">
        <f>VLOOKUP(A65,'2022_PAPI_Indicators'!A60:AB240,27,FALSE)</f>
        <v>0.14439599215984344</v>
      </c>
      <c r="AD65" s="133">
        <f>VLOOKUP(A65,'2022_PAPI_Indicators'!A60:AC240,28,FALSE)</f>
        <v>0.13333334028720856</v>
      </c>
      <c r="AE65" s="133">
        <f>VLOOKUP(A65,'2022_PAPI_Indicators'!A60:AD240,29,FALSE)</f>
        <v>0.15625</v>
      </c>
      <c r="AF65" s="133">
        <f>VLOOKUP(A65,'2022_PAPI_Indicators'!A60:AE240,30,FALSE)</f>
        <v>0.13642510771751404</v>
      </c>
      <c r="AG65" s="133">
        <f>VLOOKUP(A65,'2022_PAPI_Indicators'!A60:AF240,31,FALSE)</f>
        <v>0.18112842738628387</v>
      </c>
      <c r="AH65" s="133">
        <f>VLOOKUP(A65,'2022_PAPI_Indicators'!A60:AG240,32,FALSE)</f>
        <v>0.19014118611812592</v>
      </c>
      <c r="AI65" s="133">
        <f>VLOOKUP(A65,'2022_PAPI_Indicators'!A60:AH240,33,FALSE)</f>
        <v>0.16876402497291565</v>
      </c>
      <c r="AJ65" s="133">
        <f>VLOOKUP(A65,'2022_PAPI_Indicators'!A60:AI240,34,FALSE)</f>
        <v>0.16071160137653351</v>
      </c>
      <c r="AK65" s="133">
        <f>VLOOKUP(A65,'2022_PAPI_Indicators'!A60:AJ240,35,FALSE)</f>
        <v>0.21097439527511597</v>
      </c>
      <c r="AL65" s="133">
        <f>VLOOKUP(A65,'2022_PAPI_Indicators'!A60:AK240,36,FALSE)</f>
        <v>0.15817065536975861</v>
      </c>
      <c r="AM65" s="133">
        <f>VLOOKUP(A65,'2022_PAPI_Indicators'!A60:AL240,37,FALSE)</f>
        <v>0.18831905722618103</v>
      </c>
      <c r="AN65" s="133">
        <f>VLOOKUP(A65,'2022_PAPI_Indicators'!A60:AM240,38,FALSE)</f>
        <v>0.23493723571300507</v>
      </c>
      <c r="AO65" s="133">
        <f>VLOOKUP(A65,'2022_PAPI_Indicators'!A60:AN240,39,FALSE)</f>
        <v>0.24509476125240326</v>
      </c>
      <c r="AP65" s="133">
        <f>VLOOKUP(A65,'2022_PAPI_Indicators'!A60:AO240,40,FALSE)</f>
        <v>0.24796281754970551</v>
      </c>
      <c r="AQ65" s="161">
        <f>VLOOKUP(A65,'2022_PAPI_Indicators'!A60:AP240,41,FALSE)</f>
        <v>0.11442844569683075</v>
      </c>
      <c r="AR65" s="133">
        <f>VLOOKUP(A65,'2022_PAPI_Indicators'!A60:AQ240,42,FALSE)</f>
        <v>0.17625005543231964</v>
      </c>
      <c r="AS65" s="133">
        <f>VLOOKUP(A65,'2022_PAPI_Indicators'!A60:AR240,43,FALSE)</f>
        <v>0.11115302890539169</v>
      </c>
      <c r="AT65" s="133">
        <f>VLOOKUP(A65,'2022_PAPI_Indicators'!A60:AS240,44,FALSE)</f>
        <v>0.20262785255908966</v>
      </c>
      <c r="AU65" s="133">
        <f>VLOOKUP(A65,'2022_PAPI_Indicators'!A60:AT240,45,FALSE)</f>
        <v>0.17953014373779297</v>
      </c>
      <c r="AV65" s="133">
        <f>VLOOKUP(A65,'2022_PAPI_Indicators'!A60:AU240,46,FALSE)</f>
        <v>0.18330016732215881</v>
      </c>
      <c r="AW65" s="133">
        <f>VLOOKUP(A65,'2022_PAPI_Indicators'!A60:AV240,47,FALSE)</f>
        <v>0.19205969572067261</v>
      </c>
      <c r="AX65" s="133">
        <f>VLOOKUP(A65,'2022_PAPI_Indicators'!A60:AW240,48,FALSE)</f>
        <v>0.22428318858146667</v>
      </c>
      <c r="AY65" s="133">
        <f>VLOOKUP(A65,'2022_PAPI_Indicators'!A60:AX240,49,FALSE)</f>
        <v>0.16482527554035187</v>
      </c>
      <c r="AZ65" s="133">
        <f>VLOOKUP(A65,'2022_PAPI_Indicators'!A60:AY240,50,FALSE)</f>
        <v>0.18299202620983124</v>
      </c>
      <c r="BA65" s="133">
        <f>VLOOKUP(A65,'2022_PAPI_Indicators'!A60:AZ240,51,FALSE)</f>
        <v>0.21614697575569153</v>
      </c>
      <c r="BB65" s="133">
        <f>VLOOKUP(A65,'2022_PAPI_Indicators'!A60:BA240,52,FALSE)</f>
        <v>0.1190158948302269</v>
      </c>
      <c r="BC65" s="133">
        <f>VLOOKUP(A65,'2022_PAPI_Indicators'!A60:BB240,53,FALSE)</f>
        <v>0.1712673157453537</v>
      </c>
      <c r="BD65" s="133">
        <f>VLOOKUP(A65,'2022_PAPI_Indicators'!A60:BC240,54,FALSE)</f>
        <v>0.18697172403335571</v>
      </c>
      <c r="BE65" s="133">
        <f>VLOOKUP(A65,'2022_PAPI_Indicators'!A60:BD240,55,FALSE)</f>
        <v>0.21498474478721619</v>
      </c>
      <c r="BF65" s="133">
        <f>VLOOKUP(A65,'2022_PAPI_Indicators'!A60:BE240,56,FALSE)</f>
        <v>0.26359578967094421</v>
      </c>
      <c r="BG65" s="133">
        <f>VLOOKUP(A65,'2022_PAPI_Indicators'!A60:BF240,57,FALSE)</f>
        <v>0.30418103933334351</v>
      </c>
      <c r="BH65" s="133">
        <f>VLOOKUP(A65,'2022_PAPI_Indicators'!A60:BG240,58,FALSE)</f>
        <v>0.16434510052204132</v>
      </c>
      <c r="BI65" s="133">
        <f>VLOOKUP(A65,'2022_PAPI_Indicators'!A60:BH240,59,FALSE)</f>
        <v>0.20240476727485657</v>
      </c>
      <c r="BJ65" s="133">
        <f>VLOOKUP(A65,'2022_PAPI_Indicators'!A60:BI240,60,FALSE)</f>
        <v>0.16568408906459808</v>
      </c>
      <c r="BK65" s="133">
        <f>VLOOKUP(A65,'2022_PAPI_Indicators'!A60:BJ240,61,FALSE)</f>
        <v>0.24276483058929443</v>
      </c>
      <c r="BL65" s="133">
        <f>VLOOKUP(A65,'2022_PAPI_Indicators'!A60:BK240,62,FALSE)</f>
        <v>0.23455069959163666</v>
      </c>
      <c r="BM65" s="133">
        <f>VLOOKUP(A65,'2022_PAPI_Indicators'!A60:BL240,63,FALSE)</f>
        <v>0.33198001980781555</v>
      </c>
      <c r="BN65" s="133">
        <f>VLOOKUP(A65,'2022_PAPI_Indicators'!A60:BM240,64,FALSE)</f>
        <v>0.25832203030586243</v>
      </c>
    </row>
    <row r="66" spans="1:66" x14ac:dyDescent="0.2">
      <c r="A66" s="70" t="s">
        <v>197</v>
      </c>
      <c r="B66" s="70" t="s">
        <v>198</v>
      </c>
      <c r="C66" s="89" t="s">
        <v>90</v>
      </c>
      <c r="D66" s="133">
        <v>0.89</v>
      </c>
      <c r="E66" s="134">
        <v>0.92996269464492798</v>
      </c>
      <c r="F66" s="134">
        <v>0.93458962440490723</v>
      </c>
      <c r="G66" s="134">
        <v>0.91246479749679565</v>
      </c>
      <c r="H66" s="134">
        <v>0.9246024489402771</v>
      </c>
      <c r="I66" s="134">
        <v>0.85338956117630005</v>
      </c>
      <c r="J66" s="134">
        <v>0.98671120405197144</v>
      </c>
      <c r="K66" s="134">
        <v>0.92713743448257446</v>
      </c>
      <c r="L66" s="134">
        <v>0.91599339246749878</v>
      </c>
      <c r="M66" s="134">
        <v>0.89846909046173096</v>
      </c>
      <c r="N66" s="134">
        <v>0.94347274303436279</v>
      </c>
      <c r="O66" s="134">
        <v>0.88092273473739624</v>
      </c>
      <c r="P66" s="134">
        <v>0.93716037273406982</v>
      </c>
      <c r="Q66" s="134">
        <v>1</v>
      </c>
      <c r="R66" s="135">
        <v>0.94</v>
      </c>
      <c r="S66" s="134">
        <v>0.78890645503997803</v>
      </c>
      <c r="T66" s="134">
        <v>0.88146787881851196</v>
      </c>
      <c r="U66" s="136"/>
      <c r="V66" s="134">
        <v>0.78637516498565674</v>
      </c>
      <c r="W66" s="134">
        <v>0.99765932559967041</v>
      </c>
      <c r="X66" s="134">
        <v>0.88966315984725952</v>
      </c>
      <c r="Y66" s="134">
        <v>0.92036324739456177</v>
      </c>
      <c r="Z66" s="134">
        <v>0.91942703723907471</v>
      </c>
      <c r="AA66" s="134">
        <v>0.93117833137512207</v>
      </c>
      <c r="AB66" s="134">
        <v>0.88671690225601196</v>
      </c>
      <c r="AC66" s="134">
        <v>0.86507761478424072</v>
      </c>
      <c r="AD66" s="134">
        <v>0.75252664089202881</v>
      </c>
      <c r="AE66" s="134">
        <v>0.95210283994674683</v>
      </c>
      <c r="AF66" s="134">
        <v>0.89692753553390503</v>
      </c>
      <c r="AG66" s="134">
        <v>0.88033205270767212</v>
      </c>
      <c r="AH66" s="134">
        <v>0.90038812160491943</v>
      </c>
      <c r="AI66" s="134">
        <v>0.99010533094406128</v>
      </c>
      <c r="AJ66" s="134">
        <v>0.90557968616485596</v>
      </c>
      <c r="AK66" s="134">
        <v>0.90692794322967529</v>
      </c>
      <c r="AL66" s="134">
        <v>0.89168167114257813</v>
      </c>
      <c r="AM66" s="134">
        <v>0.8685535192489624</v>
      </c>
      <c r="AN66" s="134">
        <v>0.95985639095306396</v>
      </c>
      <c r="AO66" s="134">
        <v>0.92412608861923218</v>
      </c>
      <c r="AP66" s="134">
        <v>0.93698650598526001</v>
      </c>
      <c r="AQ66" s="160">
        <v>0.94732105731964111</v>
      </c>
      <c r="AR66" s="134">
        <v>0.73175442218780518</v>
      </c>
      <c r="AS66" s="134">
        <v>0.91168481111526489</v>
      </c>
      <c r="AT66" s="134">
        <v>0.91330498456954956</v>
      </c>
      <c r="AU66" s="134">
        <v>0.98386126756668091</v>
      </c>
      <c r="AV66" s="134">
        <v>0.82587450742721558</v>
      </c>
      <c r="AW66" s="134">
        <v>0.95196127891540527</v>
      </c>
      <c r="AX66" s="134">
        <v>0.91845595836639404</v>
      </c>
      <c r="AY66" s="134">
        <v>0.8807833194732666</v>
      </c>
      <c r="AZ66" s="134">
        <v>0.7699962854385376</v>
      </c>
      <c r="BA66" s="134">
        <v>0.93397510051727295</v>
      </c>
      <c r="BB66" s="134">
        <v>0.88779664039611816</v>
      </c>
      <c r="BC66" s="134">
        <v>0.90866971015930176</v>
      </c>
      <c r="BD66" s="134">
        <v>0.86561316251754761</v>
      </c>
      <c r="BE66" s="134">
        <v>0.8590846061706543</v>
      </c>
      <c r="BF66" s="134">
        <v>0.89566212892532349</v>
      </c>
      <c r="BG66" s="134">
        <v>0.96963006258010864</v>
      </c>
      <c r="BH66" s="134">
        <v>0.8909069299697876</v>
      </c>
      <c r="BI66" s="134">
        <v>0.81527340412139893</v>
      </c>
      <c r="BJ66" s="134">
        <v>0.86792826652526855</v>
      </c>
      <c r="BK66" s="134">
        <v>1</v>
      </c>
      <c r="BL66" s="134">
        <v>0.96380293369293213</v>
      </c>
      <c r="BM66" s="134">
        <v>0.96587294340133667</v>
      </c>
      <c r="BN66" s="134">
        <v>0.85804885625839233</v>
      </c>
    </row>
    <row r="67" spans="1:66" x14ac:dyDescent="0.2">
      <c r="A67" s="70" t="s">
        <v>199</v>
      </c>
      <c r="B67" s="70" t="s">
        <v>200</v>
      </c>
      <c r="C67" s="89" t="s">
        <v>90</v>
      </c>
      <c r="D67" s="133">
        <f>VLOOKUP(A67,'2022_PAPI_Indicators'!A62:B242,2,)</f>
        <v>5.4790724068880081E-2</v>
      </c>
      <c r="E67" s="133">
        <f>VLOOKUP(A67,'2022_PAPI_Indicators'!A62:C242,3,FALSE)</f>
        <v>8.4695279598236084E-2</v>
      </c>
      <c r="F67" s="133">
        <f>VLOOKUP(A67,'2022_PAPI_Indicators'!A62:D242,4,FALSE)</f>
        <v>7.7989228069782257E-2</v>
      </c>
      <c r="G67" s="133">
        <f>VLOOKUP(A67,'2022_PAPI_Indicators'!A62:E242,5,FALSE)</f>
        <v>0.15185186266899109</v>
      </c>
      <c r="H67" s="133">
        <f>VLOOKUP(A67,'2022_PAPI_Indicators'!A62:F242,6,FALSE)</f>
        <v>8.0857947468757629E-2</v>
      </c>
      <c r="I67" s="133">
        <f>VLOOKUP(A67,'2022_PAPI_Indicators'!A62:G242,7,FALSE)</f>
        <v>8.4001526236534119E-2</v>
      </c>
      <c r="J67" s="133">
        <f>VLOOKUP(A67,'2022_PAPI_Indicators'!A62:H242,8,FALSE)</f>
        <v>6.4583919942378998E-2</v>
      </c>
      <c r="K67" s="133">
        <f>VLOOKUP(A67,'2022_PAPI_Indicators'!A62:I242,9,FALSE)</f>
        <v>7.3917977511882782E-2</v>
      </c>
      <c r="L67" s="133">
        <f>VLOOKUP(A67,'2022_PAPI_Indicators'!A62:J242,10,FALSE)</f>
        <v>0.10004175454378128</v>
      </c>
      <c r="M67" s="133">
        <f>VLOOKUP(A67,'2022_PAPI_Indicators'!A62:K242,11,FALSE)</f>
        <v>9.6269197762012482E-2</v>
      </c>
      <c r="N67" s="133">
        <f>VLOOKUP(A67,'2022_PAPI_Indicators'!A62:L242,12,FALSE)</f>
        <v>7.6446674764156342E-2</v>
      </c>
      <c r="O67" s="133">
        <f>VLOOKUP(A67,'2022_PAPI_Indicators'!A62:M242,13,FALSE)</f>
        <v>8.7035633623600006E-2</v>
      </c>
      <c r="P67" s="133">
        <f>VLOOKUP(A67,'2022_PAPI_Indicators'!A62:N242,14,FALSE)</f>
        <v>0.1216840073466301</v>
      </c>
      <c r="Q67" s="133">
        <f>VLOOKUP(A67,'2022_PAPI_Indicators'!A62:O242,15,FALSE)</f>
        <v>7.2945497930049896E-2</v>
      </c>
      <c r="R67" s="135">
        <f>VLOOKUP(A67,'2022_PAPI_Indicators'!A62:P242,16,FALSE)</f>
        <v>9.2957168817520142E-2</v>
      </c>
      <c r="S67" s="133">
        <f>VLOOKUP(A67,'2022_PAPI_Indicators'!A62:R242,17,FALSE)</f>
        <v>7.2691105306148529E-2</v>
      </c>
      <c r="T67" s="133">
        <f>VLOOKUP(A67,'2022_PAPI_Indicators'!A62:S242,18,FALSE)</f>
        <v>9.0514093637466431E-2</v>
      </c>
      <c r="U67" s="135">
        <f>VLOOKUP(A67,'2022_PAPI_Indicators'!A62:T242,19,FALSE)</f>
        <v>0</v>
      </c>
      <c r="V67" s="133">
        <f>VLOOKUP(A67,'2022_PAPI_Indicators'!A62:U242,20,FALSE)</f>
        <v>3.6112841218709946E-2</v>
      </c>
      <c r="W67" s="133">
        <f>VLOOKUP(A67,'2022_PAPI_Indicators'!A62:V242,21,FALSE)</f>
        <v>0.12496429681777954</v>
      </c>
      <c r="X67" s="133">
        <f>VLOOKUP(A67,'2022_PAPI_Indicators'!A62:W242,22,FALSE)</f>
        <v>7.8003101050853729E-2</v>
      </c>
      <c r="Y67" s="133">
        <f>VLOOKUP(A67,'2022_PAPI_Indicators'!A62:X242,23,FALSE)</f>
        <v>4.8044160008430481E-2</v>
      </c>
      <c r="Z67" s="133">
        <f>VLOOKUP(A67,'2022_PAPI_Indicators'!A62:Y242,24,FALSE)</f>
        <v>5.206293985247612E-2</v>
      </c>
      <c r="AA67" s="133">
        <f>VLOOKUP(A67,'2022_PAPI_Indicators'!A62:Z242,25,FALSE)</f>
        <v>8.0933496356010437E-2</v>
      </c>
      <c r="AB67" s="133">
        <f>VLOOKUP(A67,'2022_PAPI_Indicators'!A62:AA242,26,FALSE)</f>
        <v>6.6872462630271912E-2</v>
      </c>
      <c r="AC67" s="133">
        <f>VLOOKUP(A67,'2022_PAPI_Indicators'!A62:AB242,27,FALSE)</f>
        <v>9.0499192476272583E-2</v>
      </c>
      <c r="AD67" s="133">
        <f>VLOOKUP(A67,'2022_PAPI_Indicators'!A62:AC242,28,FALSE)</f>
        <v>5.4628267884254456E-2</v>
      </c>
      <c r="AE67" s="133">
        <f>VLOOKUP(A67,'2022_PAPI_Indicators'!A62:AD242,29,FALSE)</f>
        <v>0.14810892939567566</v>
      </c>
      <c r="AF67" s="133">
        <f>VLOOKUP(A67,'2022_PAPI_Indicators'!A62:AE242,30,FALSE)</f>
        <v>0.1504867821931839</v>
      </c>
      <c r="AG67" s="133">
        <f>VLOOKUP(A67,'2022_PAPI_Indicators'!A62:AF242,31,FALSE)</f>
        <v>0.12926508486270905</v>
      </c>
      <c r="AH67" s="133">
        <f>VLOOKUP(A67,'2022_PAPI_Indicators'!A62:AG242,32,FALSE)</f>
        <v>0.14379887282848358</v>
      </c>
      <c r="AI67" s="133">
        <f>VLOOKUP(A67,'2022_PAPI_Indicators'!A62:AH242,33,FALSE)</f>
        <v>6.1681617051362991E-2</v>
      </c>
      <c r="AJ67" s="133">
        <f>VLOOKUP(A67,'2022_PAPI_Indicators'!A62:AI242,34,FALSE)</f>
        <v>8.9184455573558807E-2</v>
      </c>
      <c r="AK67" s="133">
        <f>VLOOKUP(A67,'2022_PAPI_Indicators'!A62:AJ242,35,FALSE)</f>
        <v>0.12890420854091644</v>
      </c>
      <c r="AL67" s="133">
        <f>VLOOKUP(A67,'2022_PAPI_Indicators'!A62:AK242,36,FALSE)</f>
        <v>5.8911081403493881E-2</v>
      </c>
      <c r="AM67" s="133">
        <f>VLOOKUP(A67,'2022_PAPI_Indicators'!A62:AL242,37,FALSE)</f>
        <v>8.8073968887329102E-2</v>
      </c>
      <c r="AN67" s="133">
        <f>VLOOKUP(A67,'2022_PAPI_Indicators'!A62:AM242,38,FALSE)</f>
        <v>0.1034623458981514</v>
      </c>
      <c r="AO67" s="133">
        <f>VLOOKUP(A67,'2022_PAPI_Indicators'!A62:AN242,39,FALSE)</f>
        <v>0.13985015451908112</v>
      </c>
      <c r="AP67" s="133">
        <f>VLOOKUP(A67,'2022_PAPI_Indicators'!A62:AO242,40,FALSE)</f>
        <v>0.19248270988464355</v>
      </c>
      <c r="AQ67" s="161">
        <f>VLOOKUP(A67,'2022_PAPI_Indicators'!A62:AP242,41,FALSE)</f>
        <v>0.10528091341257095</v>
      </c>
      <c r="AR67" s="133">
        <f>VLOOKUP(A67,'2022_PAPI_Indicators'!A62:AQ242,42,FALSE)</f>
        <v>7.350921630859375E-2</v>
      </c>
      <c r="AS67" s="133">
        <f>VLOOKUP(A67,'2022_PAPI_Indicators'!A62:AR242,43,FALSE)</f>
        <v>5.8823529630899429E-2</v>
      </c>
      <c r="AT67" s="133">
        <f>VLOOKUP(A67,'2022_PAPI_Indicators'!A62:AS242,44,FALSE)</f>
        <v>0.12700134515762329</v>
      </c>
      <c r="AU67" s="133">
        <f>VLOOKUP(A67,'2022_PAPI_Indicators'!A62:AT242,45,FALSE)</f>
        <v>0.13333693146705627</v>
      </c>
      <c r="AV67" s="133">
        <f>VLOOKUP(A67,'2022_PAPI_Indicators'!A62:AU242,46,FALSE)</f>
        <v>0.12498214095830917</v>
      </c>
      <c r="AW67" s="133">
        <f>VLOOKUP(A67,'2022_PAPI_Indicators'!A62:AV242,47,FALSE)</f>
        <v>8.9830808341503143E-2</v>
      </c>
      <c r="AX67" s="133">
        <f>VLOOKUP(A67,'2022_PAPI_Indicators'!A62:AW242,48,FALSE)</f>
        <v>0.13679656386375427</v>
      </c>
      <c r="AY67" s="133">
        <f>VLOOKUP(A67,'2022_PAPI_Indicators'!A62:AX242,49,FALSE)</f>
        <v>8.9793279767036438E-2</v>
      </c>
      <c r="AZ67" s="133">
        <f>VLOOKUP(A67,'2022_PAPI_Indicators'!A62:AY242,50,FALSE)</f>
        <v>0.10281413048505783</v>
      </c>
      <c r="BA67" s="133">
        <f>VLOOKUP(A67,'2022_PAPI_Indicators'!A62:AZ242,51,FALSE)</f>
        <v>0.10385420173406601</v>
      </c>
      <c r="BB67" s="133">
        <f>VLOOKUP(A67,'2022_PAPI_Indicators'!A62:BA242,52,FALSE)</f>
        <v>5.7431474328041077E-2</v>
      </c>
      <c r="BC67" s="133">
        <f>VLOOKUP(A67,'2022_PAPI_Indicators'!A62:BB242,53,FALSE)</f>
        <v>7.4094682931900024E-2</v>
      </c>
      <c r="BD67" s="133">
        <f>VLOOKUP(A67,'2022_PAPI_Indicators'!A62:BC242,54,FALSE)</f>
        <v>0.11986995488405228</v>
      </c>
      <c r="BE67" s="133">
        <f>VLOOKUP(A67,'2022_PAPI_Indicators'!A62:BD242,55,FALSE)</f>
        <v>7.8106977045536041E-2</v>
      </c>
      <c r="BF67" s="133">
        <f>VLOOKUP(A67,'2022_PAPI_Indicators'!A62:BE242,56,FALSE)</f>
        <v>0.18519708514213562</v>
      </c>
      <c r="BG67" s="133">
        <f>VLOOKUP(A67,'2022_PAPI_Indicators'!A62:BF242,57,FALSE)</f>
        <v>0.15814997255802155</v>
      </c>
      <c r="BH67" s="133">
        <f>VLOOKUP(A67,'2022_PAPI_Indicators'!A62:BG242,58,FALSE)</f>
        <v>6.5044231712818146E-2</v>
      </c>
      <c r="BI67" s="133">
        <f>VLOOKUP(A67,'2022_PAPI_Indicators'!A62:BH242,59,FALSE)</f>
        <v>0.12869307398796082</v>
      </c>
      <c r="BJ67" s="133">
        <f>VLOOKUP(A67,'2022_PAPI_Indicators'!A62:BI242,60,FALSE)</f>
        <v>0.10305932909250259</v>
      </c>
      <c r="BK67" s="133">
        <f>VLOOKUP(A67,'2022_PAPI_Indicators'!A62:BJ242,61,FALSE)</f>
        <v>0.13435147702693939</v>
      </c>
      <c r="BL67" s="133">
        <f>VLOOKUP(A67,'2022_PAPI_Indicators'!A62:BK242,62,FALSE)</f>
        <v>0.13960057497024536</v>
      </c>
      <c r="BM67" s="133">
        <f>VLOOKUP(A67,'2022_PAPI_Indicators'!A62:BL242,63,FALSE)</f>
        <v>0.16034990549087524</v>
      </c>
      <c r="BN67" s="133">
        <f>VLOOKUP(A67,'2022_PAPI_Indicators'!A62:BM242,64,FALSE)</f>
        <v>0.11537525057792664</v>
      </c>
    </row>
    <row r="68" spans="1:66" x14ac:dyDescent="0.2">
      <c r="A68" s="70" t="s">
        <v>201</v>
      </c>
      <c r="B68" s="70" t="s">
        <v>202</v>
      </c>
      <c r="C68" s="89" t="s">
        <v>90</v>
      </c>
      <c r="D68" s="133">
        <f>VLOOKUP(A68,'2022_PAPI_Indicators'!A63:B243,2,)</f>
        <v>0.95668703317642212</v>
      </c>
      <c r="E68" s="133">
        <f>VLOOKUP(A68,'2022_PAPI_Indicators'!A63:C243,3,FALSE)</f>
        <v>0.91022574901580811</v>
      </c>
      <c r="F68" s="133">
        <f>VLOOKUP(A68,'2022_PAPI_Indicators'!A63:D243,4,FALSE)</f>
        <v>1</v>
      </c>
      <c r="G68" s="133">
        <f>VLOOKUP(A68,'2022_PAPI_Indicators'!A63:E243,5,FALSE)</f>
        <v>0.95200961828231812</v>
      </c>
      <c r="H68" s="133">
        <f>VLOOKUP(A68,'2022_PAPI_Indicators'!A63:F243,6,FALSE)</f>
        <v>1</v>
      </c>
      <c r="I68" s="133">
        <f>VLOOKUP(A68,'2022_PAPI_Indicators'!A63:G243,7,FALSE)</f>
        <v>0.90959155559539795</v>
      </c>
      <c r="J68" s="133">
        <f>VLOOKUP(A68,'2022_PAPI_Indicators'!A63:H243,8,FALSE)</f>
        <v>1</v>
      </c>
      <c r="K68" s="133">
        <f>VLOOKUP(A68,'2022_PAPI_Indicators'!A63:I243,9,FALSE)</f>
        <v>0.93103039264678955</v>
      </c>
      <c r="L68" s="133">
        <f>VLOOKUP(A68,'2022_PAPI_Indicators'!A63:J243,10,FALSE)</f>
        <v>0.92481034994125366</v>
      </c>
      <c r="M68" s="133">
        <f>VLOOKUP(A68,'2022_PAPI_Indicators'!A63:K243,11,FALSE)</f>
        <v>1</v>
      </c>
      <c r="N68" s="133">
        <f>VLOOKUP(A68,'2022_PAPI_Indicators'!A63:L243,12,FALSE)</f>
        <v>1</v>
      </c>
      <c r="O68" s="133">
        <f>VLOOKUP(A68,'2022_PAPI_Indicators'!A63:M243,13,FALSE)</f>
        <v>1</v>
      </c>
      <c r="P68" s="133">
        <f>VLOOKUP(A68,'2022_PAPI_Indicators'!A63:N243,14,FALSE)</f>
        <v>0.99091637134552002</v>
      </c>
      <c r="Q68" s="133">
        <f>VLOOKUP(A68,'2022_PAPI_Indicators'!A63:O243,15,FALSE)</f>
        <v>1</v>
      </c>
      <c r="R68" s="135">
        <f>VLOOKUP(A68,'2022_PAPI_Indicators'!A63:P243,16,FALSE)</f>
        <v>0.92022043466567993</v>
      </c>
      <c r="S68" s="133">
        <f>VLOOKUP(A68,'2022_PAPI_Indicators'!A63:R243,17,FALSE)</f>
        <v>0.8831748366355896</v>
      </c>
      <c r="T68" s="133">
        <f>VLOOKUP(A68,'2022_PAPI_Indicators'!A63:S243,18,FALSE)</f>
        <v>1</v>
      </c>
      <c r="U68" s="135">
        <f>VLOOKUP(A68,'2022_PAPI_Indicators'!A63:T243,19,FALSE)</f>
        <v>0</v>
      </c>
      <c r="V68" s="133">
        <f>VLOOKUP(A68,'2022_PAPI_Indicators'!A63:U243,20,FALSE)</f>
        <v>1</v>
      </c>
      <c r="W68" s="133">
        <f>VLOOKUP(A68,'2022_PAPI_Indicators'!A63:V243,21,FALSE)</f>
        <v>0.94168829917907715</v>
      </c>
      <c r="X68" s="133">
        <f>VLOOKUP(A68,'2022_PAPI_Indicators'!A63:W243,22,FALSE)</f>
        <v>1</v>
      </c>
      <c r="Y68" s="133">
        <f>VLOOKUP(A68,'2022_PAPI_Indicators'!A63:X243,23,FALSE)</f>
        <v>1</v>
      </c>
      <c r="Z68" s="133">
        <f>VLOOKUP(A68,'2022_PAPI_Indicators'!A63:Y243,24,FALSE)</f>
        <v>1</v>
      </c>
      <c r="AA68" s="133">
        <f>VLOOKUP(A68,'2022_PAPI_Indicators'!A63:Z243,25,FALSE)</f>
        <v>1</v>
      </c>
      <c r="AB68" s="133">
        <f>VLOOKUP(A68,'2022_PAPI_Indicators'!A63:AA243,26,FALSE)</f>
        <v>0.782692551612854</v>
      </c>
      <c r="AC68" s="133">
        <f>VLOOKUP(A68,'2022_PAPI_Indicators'!A63:AB243,27,FALSE)</f>
        <v>1</v>
      </c>
      <c r="AD68" s="133">
        <f>VLOOKUP(A68,'2022_PAPI_Indicators'!A63:AC243,28,FALSE)</f>
        <v>0.94581079483032227</v>
      </c>
      <c r="AE68" s="133">
        <f>VLOOKUP(A68,'2022_PAPI_Indicators'!A63:AD243,29,FALSE)</f>
        <v>1</v>
      </c>
      <c r="AF68" s="133">
        <f>VLOOKUP(A68,'2022_PAPI_Indicators'!A63:AE243,30,FALSE)</f>
        <v>0.85983812808990479</v>
      </c>
      <c r="AG68" s="133">
        <f>VLOOKUP(A68,'2022_PAPI_Indicators'!A63:AF243,31,FALSE)</f>
        <v>0.88821280002593994</v>
      </c>
      <c r="AH68" s="133">
        <f>VLOOKUP(A68,'2022_PAPI_Indicators'!A63:AG243,32,FALSE)</f>
        <v>1</v>
      </c>
      <c r="AI68" s="133">
        <f>VLOOKUP(A68,'2022_PAPI_Indicators'!A63:AH243,33,FALSE)</f>
        <v>1</v>
      </c>
      <c r="AJ68" s="133">
        <f>VLOOKUP(A68,'2022_PAPI_Indicators'!A63:AI243,34,FALSE)</f>
        <v>0.9218866229057312</v>
      </c>
      <c r="AK68" s="133">
        <f>VLOOKUP(A68,'2022_PAPI_Indicators'!A63:AJ243,35,FALSE)</f>
        <v>0.94922375679016113</v>
      </c>
      <c r="AL68" s="133">
        <f>VLOOKUP(A68,'2022_PAPI_Indicators'!A63:AK243,36,FALSE)</f>
        <v>1</v>
      </c>
      <c r="AM68" s="133">
        <f>VLOOKUP(A68,'2022_PAPI_Indicators'!A63:AL243,37,FALSE)</f>
        <v>0.91930246353149414</v>
      </c>
      <c r="AN68" s="133">
        <f>VLOOKUP(A68,'2022_PAPI_Indicators'!A63:AM243,38,FALSE)</f>
        <v>0.96870893239974976</v>
      </c>
      <c r="AO68" s="133">
        <f>VLOOKUP(A68,'2022_PAPI_Indicators'!A63:AN243,39,FALSE)</f>
        <v>0.95567566156387329</v>
      </c>
      <c r="AP68" s="133">
        <f>VLOOKUP(A68,'2022_PAPI_Indicators'!A63:AO243,40,FALSE)</f>
        <v>0.95529413223266602</v>
      </c>
      <c r="AQ68" s="161">
        <f>VLOOKUP(A68,'2022_PAPI_Indicators'!A63:AP243,41,FALSE)</f>
        <v>0.87880975008010864</v>
      </c>
      <c r="AR68" s="133">
        <f>VLOOKUP(A68,'2022_PAPI_Indicators'!A63:AQ243,42,FALSE)</f>
        <v>0.68647986650466919</v>
      </c>
      <c r="AS68" s="133">
        <f>VLOOKUP(A68,'2022_PAPI_Indicators'!A63:AR243,43,FALSE)</f>
        <v>1</v>
      </c>
      <c r="AT68" s="133">
        <f>VLOOKUP(A68,'2022_PAPI_Indicators'!A63:AS243,44,FALSE)</f>
        <v>0.87125307321548462</v>
      </c>
      <c r="AU68" s="133">
        <f>VLOOKUP(A68,'2022_PAPI_Indicators'!A63:AT243,45,FALSE)</f>
        <v>0.94882369041442871</v>
      </c>
      <c r="AV68" s="133">
        <f>VLOOKUP(A68,'2022_PAPI_Indicators'!A63:AU243,46,FALSE)</f>
        <v>0.93436497449874878</v>
      </c>
      <c r="AW68" s="133">
        <f>VLOOKUP(A68,'2022_PAPI_Indicators'!A63:AV243,47,FALSE)</f>
        <v>0.82494330406188965</v>
      </c>
      <c r="AX68" s="133">
        <f>VLOOKUP(A68,'2022_PAPI_Indicators'!A63:AW243,48,FALSE)</f>
        <v>0.96337586641311646</v>
      </c>
      <c r="AY68" s="133">
        <f>VLOOKUP(A68,'2022_PAPI_Indicators'!A63:AX243,49,FALSE)</f>
        <v>0.95335912704467773</v>
      </c>
      <c r="AZ68" s="133">
        <f>VLOOKUP(A68,'2022_PAPI_Indicators'!A63:AY243,50,FALSE)</f>
        <v>1</v>
      </c>
      <c r="BA68" s="133">
        <f>VLOOKUP(A68,'2022_PAPI_Indicators'!A63:AZ243,51,FALSE)</f>
        <v>0.96819388866424561</v>
      </c>
      <c r="BB68" s="133">
        <f>VLOOKUP(A68,'2022_PAPI_Indicators'!A63:BA243,52,FALSE)</f>
        <v>1</v>
      </c>
      <c r="BC68" s="133">
        <f>VLOOKUP(A68,'2022_PAPI_Indicators'!A63:BB243,53,FALSE)</f>
        <v>1</v>
      </c>
      <c r="BD68" s="133">
        <f>VLOOKUP(A68,'2022_PAPI_Indicators'!A63:BC243,54,FALSE)</f>
        <v>0.93735378980636597</v>
      </c>
      <c r="BE68" s="133">
        <f>VLOOKUP(A68,'2022_PAPI_Indicators'!A63:BD243,55,FALSE)</f>
        <v>0.90367269515991211</v>
      </c>
      <c r="BF68" s="133">
        <f>VLOOKUP(A68,'2022_PAPI_Indicators'!A63:BE243,56,FALSE)</f>
        <v>0.96287328004837036</v>
      </c>
      <c r="BG68" s="133">
        <f>VLOOKUP(A68,'2022_PAPI_Indicators'!A63:BF243,57,FALSE)</f>
        <v>1</v>
      </c>
      <c r="BH68" s="133">
        <f>VLOOKUP(A68,'2022_PAPI_Indicators'!A63:BG243,58,FALSE)</f>
        <v>1</v>
      </c>
      <c r="BI68" s="133">
        <f>VLOOKUP(A68,'2022_PAPI_Indicators'!A63:BH243,59,FALSE)</f>
        <v>0.94556117057800293</v>
      </c>
      <c r="BJ68" s="133">
        <f>VLOOKUP(A68,'2022_PAPI_Indicators'!A63:BI243,60,FALSE)</f>
        <v>1</v>
      </c>
      <c r="BK68" s="133">
        <f>VLOOKUP(A68,'2022_PAPI_Indicators'!A63:BJ243,61,FALSE)</f>
        <v>1</v>
      </c>
      <c r="BL68" s="133">
        <f>VLOOKUP(A68,'2022_PAPI_Indicators'!A63:BK243,62,FALSE)</f>
        <v>0.99325549602508545</v>
      </c>
      <c r="BM68" s="133">
        <f>VLOOKUP(A68,'2022_PAPI_Indicators'!A63:BL243,63,FALSE)</f>
        <v>0.95666933059692383</v>
      </c>
      <c r="BN68" s="133">
        <f>VLOOKUP(A68,'2022_PAPI_Indicators'!A63:BM243,64,FALSE)</f>
        <v>1</v>
      </c>
    </row>
    <row r="69" spans="1:66" x14ac:dyDescent="0.2">
      <c r="A69" s="70" t="s">
        <v>203</v>
      </c>
      <c r="B69" s="70" t="s">
        <v>204</v>
      </c>
      <c r="C69" s="89" t="s">
        <v>90</v>
      </c>
      <c r="D69" s="133">
        <f>VLOOKUP(A69,'2022_PAPI_Indicators'!A64:B244,2,)</f>
        <v>3.0997145920991898E-2</v>
      </c>
      <c r="E69" s="133">
        <f>VLOOKUP(A69,'2022_PAPI_Indicators'!A64:C244,3,FALSE)</f>
        <v>3.1233604997396469E-2</v>
      </c>
      <c r="F69" s="133">
        <f>VLOOKUP(A69,'2022_PAPI_Indicators'!A64:D244,4,FALSE)</f>
        <v>4.9661088734865189E-2</v>
      </c>
      <c r="G69" s="133">
        <f>VLOOKUP(A69,'2022_PAPI_Indicators'!A64:E244,5,FALSE)</f>
        <v>5.2685432136058807E-2</v>
      </c>
      <c r="H69" s="133">
        <f>VLOOKUP(A69,'2022_PAPI_Indicators'!A64:F244,6,FALSE)</f>
        <v>5.8305714279413223E-2</v>
      </c>
      <c r="I69" s="133">
        <f>VLOOKUP(A69,'2022_PAPI_Indicators'!A64:G244,7,FALSE)</f>
        <v>7.5044505298137665E-2</v>
      </c>
      <c r="J69" s="133">
        <f>VLOOKUP(A69,'2022_PAPI_Indicators'!A64:H244,8,FALSE)</f>
        <v>5.3483542054891586E-2</v>
      </c>
      <c r="K69" s="133">
        <f>VLOOKUP(A69,'2022_PAPI_Indicators'!A64:I244,9,FALSE)</f>
        <v>9.6780233085155487E-2</v>
      </c>
      <c r="L69" s="133">
        <f>VLOOKUP(A69,'2022_PAPI_Indicators'!A64:J244,10,FALSE)</f>
        <v>4.7568105161190033E-2</v>
      </c>
      <c r="M69" s="133">
        <f>VLOOKUP(A69,'2022_PAPI_Indicators'!A64:K244,11,FALSE)</f>
        <v>3.6247637122869492E-2</v>
      </c>
      <c r="N69" s="133">
        <f>VLOOKUP(A69,'2022_PAPI_Indicators'!A64:L244,12,FALSE)</f>
        <v>1.6256930306553841E-2</v>
      </c>
      <c r="O69" s="133">
        <f>VLOOKUP(A69,'2022_PAPI_Indicators'!A64:M244,13,FALSE)</f>
        <v>2.7375474572181702E-2</v>
      </c>
      <c r="P69" s="133">
        <f>VLOOKUP(A69,'2022_PAPI_Indicators'!A64:N244,14,FALSE)</f>
        <v>5.9184007346630096E-2</v>
      </c>
      <c r="Q69" s="133">
        <f>VLOOKUP(A69,'2022_PAPI_Indicators'!A64:O244,15,FALSE)</f>
        <v>4.5244969427585602E-2</v>
      </c>
      <c r="R69" s="135">
        <f>VLOOKUP(A69,'2022_PAPI_Indicators'!A64:P244,16,FALSE)</f>
        <v>3.8666084408760071E-2</v>
      </c>
      <c r="S69" s="133">
        <f>VLOOKUP(A69,'2022_PAPI_Indicators'!A64:R244,17,FALSE)</f>
        <v>5.5306058377027512E-2</v>
      </c>
      <c r="T69" s="133">
        <f>VLOOKUP(A69,'2022_PAPI_Indicators'!A64:S244,18,FALSE)</f>
        <v>5.4363410919904709E-2</v>
      </c>
      <c r="U69" s="135">
        <f>VLOOKUP(A69,'2022_PAPI_Indicators'!A64:T244,19,FALSE)</f>
        <v>0</v>
      </c>
      <c r="V69" s="133">
        <f>VLOOKUP(A69,'2022_PAPI_Indicators'!A64:U244,20,FALSE)</f>
        <v>8.0433683469891548E-3</v>
      </c>
      <c r="W69" s="133">
        <f>VLOOKUP(A69,'2022_PAPI_Indicators'!A64:V244,21,FALSE)</f>
        <v>5.8233156800270081E-2</v>
      </c>
      <c r="X69" s="133">
        <f>VLOOKUP(A69,'2022_PAPI_Indicators'!A64:W244,22,FALSE)</f>
        <v>4.6149138361215591E-2</v>
      </c>
      <c r="Y69" s="133">
        <f>VLOOKUP(A69,'2022_PAPI_Indicators'!A64:X244,23,FALSE)</f>
        <v>2.9894361272454262E-2</v>
      </c>
      <c r="Z69" s="133">
        <f>VLOOKUP(A69,'2022_PAPI_Indicators'!A64:Y244,24,FALSE)</f>
        <v>2.3415150120854378E-2</v>
      </c>
      <c r="AA69" s="133">
        <f>VLOOKUP(A69,'2022_PAPI_Indicators'!A64:Z244,25,FALSE)</f>
        <v>4.576442763209343E-2</v>
      </c>
      <c r="AB69" s="133">
        <f>VLOOKUP(A69,'2022_PAPI_Indicators'!A64:AA244,26,FALSE)</f>
        <v>2.5077173486351967E-2</v>
      </c>
      <c r="AC69" s="133">
        <f>VLOOKUP(A69,'2022_PAPI_Indicators'!A64:AB244,27,FALSE)</f>
        <v>5.700867623090744E-2</v>
      </c>
      <c r="AD69" s="133">
        <f>VLOOKUP(A69,'2022_PAPI_Indicators'!A64:AC244,28,FALSE)</f>
        <v>3.6530807614326477E-2</v>
      </c>
      <c r="AE69" s="133">
        <f>VLOOKUP(A69,'2022_PAPI_Indicators'!A64:AD244,29,FALSE)</f>
        <v>6.118571013212204E-2</v>
      </c>
      <c r="AF69" s="133">
        <f>VLOOKUP(A69,'2022_PAPI_Indicators'!A64:AE244,30,FALSE)</f>
        <v>4.6791069209575653E-2</v>
      </c>
      <c r="AG69" s="133">
        <f>VLOOKUP(A69,'2022_PAPI_Indicators'!A64:AF244,31,FALSE)</f>
        <v>6.1713803559541702E-2</v>
      </c>
      <c r="AH69" s="133">
        <f>VLOOKUP(A69,'2022_PAPI_Indicators'!A64:AG244,32,FALSE)</f>
        <v>5.6385468691587448E-2</v>
      </c>
      <c r="AI69" s="133">
        <f>VLOOKUP(A69,'2022_PAPI_Indicators'!A64:AH244,33,FALSE)</f>
        <v>1.4309055171906948E-2</v>
      </c>
      <c r="AJ69" s="133">
        <f>VLOOKUP(A69,'2022_PAPI_Indicators'!A64:AI244,34,FALSE)</f>
        <v>4.4281866401433945E-2</v>
      </c>
      <c r="AK69" s="133">
        <f>VLOOKUP(A69,'2022_PAPI_Indicators'!A64:AJ244,35,FALSE)</f>
        <v>5.5889099836349487E-2</v>
      </c>
      <c r="AL69" s="133">
        <f>VLOOKUP(A69,'2022_PAPI_Indicators'!A64:AK244,36,FALSE)</f>
        <v>1.3696254231035709E-2</v>
      </c>
      <c r="AM69" s="133">
        <f>VLOOKUP(A69,'2022_PAPI_Indicators'!A64:AL244,37,FALSE)</f>
        <v>6.1098609119653702E-2</v>
      </c>
      <c r="AN69" s="133">
        <f>VLOOKUP(A69,'2022_PAPI_Indicators'!A64:AM244,38,FALSE)</f>
        <v>6.5737448632717133E-2</v>
      </c>
      <c r="AO69" s="133">
        <f>VLOOKUP(A69,'2022_PAPI_Indicators'!A64:AN244,39,FALSE)</f>
        <v>8.1743068993091583E-2</v>
      </c>
      <c r="AP69" s="133">
        <f>VLOOKUP(A69,'2022_PAPI_Indicators'!A64:AO244,40,FALSE)</f>
        <v>9.9411770701408386E-2</v>
      </c>
      <c r="AQ69" s="161">
        <f>VLOOKUP(A69,'2022_PAPI_Indicators'!A64:AP244,41,FALSE)</f>
        <v>4.6387888491153717E-2</v>
      </c>
      <c r="AR69" s="133">
        <f>VLOOKUP(A69,'2022_PAPI_Indicators'!A64:AQ244,42,FALSE)</f>
        <v>2.5774035602807999E-2</v>
      </c>
      <c r="AS69" s="133">
        <f>VLOOKUP(A69,'2022_PAPI_Indicators'!A64:AR244,43,FALSE)</f>
        <v>3.1054135411977768E-2</v>
      </c>
      <c r="AT69" s="133">
        <f>VLOOKUP(A69,'2022_PAPI_Indicators'!A64:AS244,44,FALSE)</f>
        <v>6.3912317156791687E-2</v>
      </c>
      <c r="AU69" s="133">
        <f>VLOOKUP(A69,'2022_PAPI_Indicators'!A64:AT244,45,FALSE)</f>
        <v>2.9338337481021881E-2</v>
      </c>
      <c r="AV69" s="133">
        <f>VLOOKUP(A69,'2022_PAPI_Indicators'!A64:AU244,46,FALSE)</f>
        <v>4.8862166702747345E-2</v>
      </c>
      <c r="AW69" s="133">
        <f>VLOOKUP(A69,'2022_PAPI_Indicators'!A64:AV244,47,FALSE)</f>
        <v>4.4608604162931442E-2</v>
      </c>
      <c r="AX69" s="133">
        <f>VLOOKUP(A69,'2022_PAPI_Indicators'!A64:AW244,48,FALSE)</f>
        <v>6.3600160181522369E-2</v>
      </c>
      <c r="AY69" s="133">
        <f>VLOOKUP(A69,'2022_PAPI_Indicators'!A64:AX244,49,FALSE)</f>
        <v>3.3224500715732574E-2</v>
      </c>
      <c r="AZ69" s="133">
        <f>VLOOKUP(A69,'2022_PAPI_Indicators'!A64:AY244,50,FALSE)</f>
        <v>5.1261868327856064E-2</v>
      </c>
      <c r="BA69" s="133">
        <f>VLOOKUP(A69,'2022_PAPI_Indicators'!A64:AZ244,51,FALSE)</f>
        <v>5.1127586513757706E-2</v>
      </c>
      <c r="BB69" s="133">
        <f>VLOOKUP(A69,'2022_PAPI_Indicators'!A64:BA244,52,FALSE)</f>
        <v>3.1989078968763351E-2</v>
      </c>
      <c r="BC69" s="133">
        <f>VLOOKUP(A69,'2022_PAPI_Indicators'!A64:BB244,53,FALSE)</f>
        <v>4.6202976256608963E-2</v>
      </c>
      <c r="BD69" s="133">
        <f>VLOOKUP(A69,'2022_PAPI_Indicators'!A64:BC244,54,FALSE)</f>
        <v>3.117581270635128E-2</v>
      </c>
      <c r="BE69" s="133">
        <f>VLOOKUP(A69,'2022_PAPI_Indicators'!A64:BD244,55,FALSE)</f>
        <v>5.3697638213634491E-2</v>
      </c>
      <c r="BF69" s="133">
        <f>VLOOKUP(A69,'2022_PAPI_Indicators'!A64:BE244,56,FALSE)</f>
        <v>6.5095521509647369E-2</v>
      </c>
      <c r="BG69" s="133">
        <f>VLOOKUP(A69,'2022_PAPI_Indicators'!A64:BF244,57,FALSE)</f>
        <v>7.5578458607196808E-2</v>
      </c>
      <c r="BH69" s="133">
        <f>VLOOKUP(A69,'2022_PAPI_Indicators'!A64:BG244,58,FALSE)</f>
        <v>4.2574651539325714E-2</v>
      </c>
      <c r="BI69" s="133">
        <f>VLOOKUP(A69,'2022_PAPI_Indicators'!A64:BH244,59,FALSE)</f>
        <v>4.4167134910821915E-2</v>
      </c>
      <c r="BJ69" s="133">
        <f>VLOOKUP(A69,'2022_PAPI_Indicators'!A64:BI244,60,FALSE)</f>
        <v>2.3069771006703377E-2</v>
      </c>
      <c r="BK69" s="133">
        <f>VLOOKUP(A69,'2022_PAPI_Indicators'!A64:BJ244,61,FALSE)</f>
        <v>4.0193516761064529E-2</v>
      </c>
      <c r="BL69" s="133">
        <f>VLOOKUP(A69,'2022_PAPI_Indicators'!A64:BK244,62,FALSE)</f>
        <v>6.0661252588033676E-2</v>
      </c>
      <c r="BM69" s="133">
        <f>VLOOKUP(A69,'2022_PAPI_Indicators'!A64:BL244,63,FALSE)</f>
        <v>8.3648979663848877E-2</v>
      </c>
      <c r="BN69" s="133">
        <f>VLOOKUP(A69,'2022_PAPI_Indicators'!A64:BM244,64,FALSE)</f>
        <v>4.3300971388816833E-2</v>
      </c>
    </row>
    <row r="70" spans="1:66" x14ac:dyDescent="0.2">
      <c r="A70" s="70" t="s">
        <v>205</v>
      </c>
      <c r="B70" s="70" t="s">
        <v>206</v>
      </c>
      <c r="C70" s="89" t="s">
        <v>90</v>
      </c>
      <c r="D70" s="133">
        <f>VLOOKUP(A70,'2022_PAPI_Indicators'!A65:B245,2,)</f>
        <v>0.88548851013183594</v>
      </c>
      <c r="E70" s="133">
        <f>VLOOKUP(A70,'2022_PAPI_Indicators'!A65:C245,3,FALSE)</f>
        <v>0.75427109003067017</v>
      </c>
      <c r="F70" s="133">
        <f>VLOOKUP(A70,'2022_PAPI_Indicators'!A65:D245,4,FALSE)</f>
        <v>0.84948933124542236</v>
      </c>
      <c r="G70" s="133">
        <f>VLOOKUP(A70,'2022_PAPI_Indicators'!A65:E245,5,FALSE)</f>
        <v>1</v>
      </c>
      <c r="H70" s="133">
        <f>VLOOKUP(A70,'2022_PAPI_Indicators'!A65:F245,6,FALSE)</f>
        <v>0.98113137483596802</v>
      </c>
      <c r="I70" s="133">
        <f>VLOOKUP(A70,'2022_PAPI_Indicators'!A65:G245,7,FALSE)</f>
        <v>0.69999998807907104</v>
      </c>
      <c r="J70" s="133">
        <f>VLOOKUP(A70,'2022_PAPI_Indicators'!A65:H245,8,FALSE)</f>
        <v>0.86143064498901367</v>
      </c>
      <c r="K70" s="133">
        <f>VLOOKUP(A70,'2022_PAPI_Indicators'!A65:I245,9,FALSE)</f>
        <v>0.7395787239074707</v>
      </c>
      <c r="L70" s="133">
        <f>VLOOKUP(A70,'2022_PAPI_Indicators'!A65:J245,10,FALSE)</f>
        <v>1</v>
      </c>
      <c r="M70" s="133">
        <f>VLOOKUP(A70,'2022_PAPI_Indicators'!A65:K245,11,FALSE)</f>
        <v>1</v>
      </c>
      <c r="N70" s="133">
        <f>VLOOKUP(A70,'2022_PAPI_Indicators'!A65:L245,12,FALSE)</f>
        <v>1</v>
      </c>
      <c r="O70" s="133">
        <f>VLOOKUP(A70,'2022_PAPI_Indicators'!A65:M245,13,FALSE)</f>
        <v>0.83550208806991577</v>
      </c>
      <c r="P70" s="133">
        <f>VLOOKUP(A70,'2022_PAPI_Indicators'!A65:N245,14,FALSE)</f>
        <v>1</v>
      </c>
      <c r="Q70" s="133">
        <f>VLOOKUP(A70,'2022_PAPI_Indicators'!A65:O245,15,FALSE)</f>
        <v>1</v>
      </c>
      <c r="R70" s="135">
        <f>VLOOKUP(A70,'2022_PAPI_Indicators'!A65:P245,16,FALSE)</f>
        <v>0.80820184946060181</v>
      </c>
      <c r="S70" s="133">
        <f>VLOOKUP(A70,'2022_PAPI_Indicators'!A65:R245,17,FALSE)</f>
        <v>0.71748119592666626</v>
      </c>
      <c r="T70" s="133">
        <f>VLOOKUP(A70,'2022_PAPI_Indicators'!A65:S245,18,FALSE)</f>
        <v>0.87000471353530884</v>
      </c>
      <c r="U70" s="135">
        <f>VLOOKUP(A70,'2022_PAPI_Indicators'!A65:T245,19,FALSE)</f>
        <v>0</v>
      </c>
      <c r="V70" s="133">
        <f>VLOOKUP(A70,'2022_PAPI_Indicators'!A65:U245,20,FALSE)</f>
        <v>1</v>
      </c>
      <c r="W70" s="133">
        <f>VLOOKUP(A70,'2022_PAPI_Indicators'!A65:V245,21,FALSE)</f>
        <v>1</v>
      </c>
      <c r="X70" s="133">
        <f>VLOOKUP(A70,'2022_PAPI_Indicators'!A65:W245,22,FALSE)</f>
        <v>1</v>
      </c>
      <c r="Y70" s="133">
        <f>VLOOKUP(A70,'2022_PAPI_Indicators'!A65:X245,23,FALSE)</f>
        <v>1</v>
      </c>
      <c r="Z70" s="133">
        <f>VLOOKUP(A70,'2022_PAPI_Indicators'!A65:Y245,24,FALSE)</f>
        <v>1</v>
      </c>
      <c r="AA70" s="133">
        <f>VLOOKUP(A70,'2022_PAPI_Indicators'!A65:Z245,25,FALSE)</f>
        <v>1</v>
      </c>
      <c r="AB70" s="133">
        <f>VLOOKUP(A70,'2022_PAPI_Indicators'!A65:AA245,26,FALSE)</f>
        <v>1</v>
      </c>
      <c r="AC70" s="133">
        <f>VLOOKUP(A70,'2022_PAPI_Indicators'!A65:AB245,27,FALSE)</f>
        <v>0.8959386944770813</v>
      </c>
      <c r="AD70" s="133">
        <f>VLOOKUP(A70,'2022_PAPI_Indicators'!A65:AC245,28,FALSE)</f>
        <v>0.75689601898193359</v>
      </c>
      <c r="AE70" s="133">
        <f>VLOOKUP(A70,'2022_PAPI_Indicators'!A65:AD245,29,FALSE)</f>
        <v>0.8776850700378418</v>
      </c>
      <c r="AF70" s="133">
        <f>VLOOKUP(A70,'2022_PAPI_Indicators'!A65:AE245,30,FALSE)</f>
        <v>0.82462024688720703</v>
      </c>
      <c r="AG70" s="133">
        <f>VLOOKUP(A70,'2022_PAPI_Indicators'!A65:AF245,31,FALSE)</f>
        <v>0.9786718487739563</v>
      </c>
      <c r="AH70" s="133">
        <f>VLOOKUP(A70,'2022_PAPI_Indicators'!A65:AG245,32,FALSE)</f>
        <v>1</v>
      </c>
      <c r="AI70" s="133">
        <f>VLOOKUP(A70,'2022_PAPI_Indicators'!A65:AH245,33,FALSE)</f>
        <v>0.836833655834198</v>
      </c>
      <c r="AJ70" s="133">
        <f>VLOOKUP(A70,'2022_PAPI_Indicators'!A65:AI245,34,FALSE)</f>
        <v>1</v>
      </c>
      <c r="AK70" s="133">
        <f>VLOOKUP(A70,'2022_PAPI_Indicators'!A65:AJ245,35,FALSE)</f>
        <v>1</v>
      </c>
      <c r="AL70" s="133">
        <f>VLOOKUP(A70,'2022_PAPI_Indicators'!A65:AK245,36,FALSE)</f>
        <v>1</v>
      </c>
      <c r="AM70" s="133">
        <f>VLOOKUP(A70,'2022_PAPI_Indicators'!A65:AL245,37,FALSE)</f>
        <v>0.84667634963989258</v>
      </c>
      <c r="AN70" s="133">
        <f>VLOOKUP(A70,'2022_PAPI_Indicators'!A65:AM245,38,FALSE)</f>
        <v>1</v>
      </c>
      <c r="AO70" s="133">
        <f>VLOOKUP(A70,'2022_PAPI_Indicators'!A65:AN245,39,FALSE)</f>
        <v>0.89416366815567017</v>
      </c>
      <c r="AP70" s="133">
        <f>VLOOKUP(A70,'2022_PAPI_Indicators'!A65:AO245,40,FALSE)</f>
        <v>0.98405414819717407</v>
      </c>
      <c r="AQ70" s="161">
        <f>VLOOKUP(A70,'2022_PAPI_Indicators'!A65:AP245,41,FALSE)</f>
        <v>0.8571428656578064</v>
      </c>
      <c r="AR70" s="133">
        <f>VLOOKUP(A70,'2022_PAPI_Indicators'!A65:AQ245,42,FALSE)</f>
        <v>0.66666668653488159</v>
      </c>
      <c r="AS70" s="133">
        <f>VLOOKUP(A70,'2022_PAPI_Indicators'!A65:AR245,43,FALSE)</f>
        <v>0.94711261987686157</v>
      </c>
      <c r="AT70" s="133">
        <f>VLOOKUP(A70,'2022_PAPI_Indicators'!A65:AS245,44,FALSE)</f>
        <v>0.83183753490447998</v>
      </c>
      <c r="AU70" s="133">
        <f>VLOOKUP(A70,'2022_PAPI_Indicators'!A65:AT245,45,FALSE)</f>
        <v>1</v>
      </c>
      <c r="AV70" s="133">
        <f>VLOOKUP(A70,'2022_PAPI_Indicators'!A65:AU245,46,FALSE)</f>
        <v>0.80427372455596924</v>
      </c>
      <c r="AW70" s="133">
        <f>VLOOKUP(A70,'2022_PAPI_Indicators'!A65:AV245,47,FALSE)</f>
        <v>0.83684748411178589</v>
      </c>
      <c r="AX70" s="133">
        <f>VLOOKUP(A70,'2022_PAPI_Indicators'!A65:AW245,48,FALSE)</f>
        <v>1</v>
      </c>
      <c r="AY70" s="133">
        <f>VLOOKUP(A70,'2022_PAPI_Indicators'!A65:AX245,49,FALSE)</f>
        <v>0.97737491130828857</v>
      </c>
      <c r="AZ70" s="133">
        <f>VLOOKUP(A70,'2022_PAPI_Indicators'!A65:AY245,50,FALSE)</f>
        <v>0.92601281404495239</v>
      </c>
      <c r="BA70" s="133">
        <f>VLOOKUP(A70,'2022_PAPI_Indicators'!A65:AZ245,51,FALSE)</f>
        <v>0.86749374866485596</v>
      </c>
      <c r="BB70" s="133">
        <f>VLOOKUP(A70,'2022_PAPI_Indicators'!A65:BA245,52,FALSE)</f>
        <v>0.81068038940429688</v>
      </c>
      <c r="BC70" s="133">
        <f>VLOOKUP(A70,'2022_PAPI_Indicators'!A65:BB245,53,FALSE)</f>
        <v>1</v>
      </c>
      <c r="BD70" s="133">
        <f>VLOOKUP(A70,'2022_PAPI_Indicators'!A65:BC245,54,FALSE)</f>
        <v>0.65557312965393066</v>
      </c>
      <c r="BE70" s="133">
        <f>VLOOKUP(A70,'2022_PAPI_Indicators'!A65:BD245,55,FALSE)</f>
        <v>0.72418129444122314</v>
      </c>
      <c r="BF70" s="133">
        <f>VLOOKUP(A70,'2022_PAPI_Indicators'!A65:BE245,56,FALSE)</f>
        <v>0.86350005865097046</v>
      </c>
      <c r="BG70" s="133">
        <f>VLOOKUP(A70,'2022_PAPI_Indicators'!A65:BF245,57,FALSE)</f>
        <v>1</v>
      </c>
      <c r="BH70" s="133">
        <f>VLOOKUP(A70,'2022_PAPI_Indicators'!A65:BG245,58,FALSE)</f>
        <v>0.77907687425613403</v>
      </c>
      <c r="BI70" s="133">
        <f>VLOOKUP(A70,'2022_PAPI_Indicators'!A65:BH245,59,FALSE)</f>
        <v>0.9758676290512085</v>
      </c>
      <c r="BJ70" s="133">
        <f>VLOOKUP(A70,'2022_PAPI_Indicators'!A65:BI245,60,FALSE)</f>
        <v>1</v>
      </c>
      <c r="BK70" s="133">
        <f>VLOOKUP(A70,'2022_PAPI_Indicators'!A65:BJ245,61,FALSE)</f>
        <v>0.78049606084823608</v>
      </c>
      <c r="BL70" s="133">
        <f>VLOOKUP(A70,'2022_PAPI_Indicators'!A65:BK245,62,FALSE)</f>
        <v>0.98459100723266602</v>
      </c>
      <c r="BM70" s="133">
        <f>VLOOKUP(A70,'2022_PAPI_Indicators'!A65:BL245,63,FALSE)</f>
        <v>1</v>
      </c>
      <c r="BN70" s="133">
        <f>VLOOKUP(A70,'2022_PAPI_Indicators'!A65:BM245,64,FALSE)</f>
        <v>1</v>
      </c>
    </row>
    <row r="71" spans="1:66" s="112" customFormat="1" x14ac:dyDescent="0.2">
      <c r="A71" s="77" t="s">
        <v>207</v>
      </c>
      <c r="B71" s="77" t="s">
        <v>421</v>
      </c>
      <c r="C71" s="92" t="s">
        <v>449</v>
      </c>
      <c r="D71" s="131">
        <f>VLOOKUP(A71,'2022_PAPI_Indicators'!A66:B246,2,)</f>
        <v>0.460113525390625</v>
      </c>
      <c r="E71" s="131">
        <f>VLOOKUP(A71,'2022_PAPI_Indicators'!A66:C246,3,FALSE)</f>
        <v>0.44412714242935181</v>
      </c>
      <c r="F71" s="131">
        <f>VLOOKUP(A71,'2022_PAPI_Indicators'!A66:D246,4,FALSE)</f>
        <v>0.44577950239181519</v>
      </c>
      <c r="G71" s="131">
        <f>VLOOKUP(A71,'2022_PAPI_Indicators'!A66:E246,5,FALSE)</f>
        <v>0.49313554167747498</v>
      </c>
      <c r="H71" s="131">
        <f>VLOOKUP(A71,'2022_PAPI_Indicators'!A66:F246,6,FALSE)</f>
        <v>0.53686279058456421</v>
      </c>
      <c r="I71" s="131">
        <f>VLOOKUP(A71,'2022_PAPI_Indicators'!A66:G246,7,FALSE)</f>
        <v>0.47874581813812256</v>
      </c>
      <c r="J71" s="131">
        <f>VLOOKUP(A71,'2022_PAPI_Indicators'!A66:H246,8,FALSE)</f>
        <v>0.48313456773757935</v>
      </c>
      <c r="K71" s="131">
        <f>VLOOKUP(A71,'2022_PAPI_Indicators'!A66:I246,9,FALSE)</f>
        <v>0.51467710733413696</v>
      </c>
      <c r="L71" s="131">
        <f>VLOOKUP(A71,'2022_PAPI_Indicators'!A66:J246,10,FALSE)</f>
        <v>0.59180712699890137</v>
      </c>
      <c r="M71" s="131">
        <f>VLOOKUP(A71,'2022_PAPI_Indicators'!A66:K246,11,FALSE)</f>
        <v>0.47778746485710144</v>
      </c>
      <c r="N71" s="131">
        <f>VLOOKUP(A71,'2022_PAPI_Indicators'!A66:L246,12,FALSE)</f>
        <v>0.50330263376235962</v>
      </c>
      <c r="O71" s="131">
        <f>VLOOKUP(A71,'2022_PAPI_Indicators'!A66:M246,13,FALSE)</f>
        <v>0.52758020162582397</v>
      </c>
      <c r="P71" s="131">
        <f>VLOOKUP(A71,'2022_PAPI_Indicators'!A66:N246,14,FALSE)</f>
        <v>0.49974262714385986</v>
      </c>
      <c r="Q71" s="131">
        <f>VLOOKUP(A71,'2022_PAPI_Indicators'!A66:O246,15,FALSE)</f>
        <v>0.46540507674217224</v>
      </c>
      <c r="R71" s="132">
        <f>VLOOKUP(A71,'2022_PAPI_Indicators'!A66:P246,16,FALSE)</f>
        <v>0.5269322395324707</v>
      </c>
      <c r="S71" s="131">
        <f>VLOOKUP(A71,'2022_PAPI_Indicators'!A66:R246,17,FALSE)</f>
        <v>0.49914121627807617</v>
      </c>
      <c r="T71" s="131">
        <f>VLOOKUP(A71,'2022_PAPI_Indicators'!A66:S246,18,FALSE)</f>
        <v>0.44856971502304077</v>
      </c>
      <c r="U71" s="132">
        <f>VLOOKUP(A71,'2022_PAPI_Indicators'!A66:T246,19,FALSE)</f>
        <v>0</v>
      </c>
      <c r="V71" s="131">
        <f>VLOOKUP(A71,'2022_PAPI_Indicators'!A66:U246,20,FALSE)</f>
        <v>0.44507074356079102</v>
      </c>
      <c r="W71" s="131">
        <f>VLOOKUP(A71,'2022_PAPI_Indicators'!A66:V246,21,FALSE)</f>
        <v>0.46964150667190552</v>
      </c>
      <c r="X71" s="131">
        <f>VLOOKUP(A71,'2022_PAPI_Indicators'!A66:W246,22,FALSE)</f>
        <v>0.47990676760673523</v>
      </c>
      <c r="Y71" s="131">
        <f>VLOOKUP(A71,'2022_PAPI_Indicators'!A66:X246,23,FALSE)</f>
        <v>0.45006051659584045</v>
      </c>
      <c r="Z71" s="131">
        <f>VLOOKUP(A71,'2022_PAPI_Indicators'!A66:Y246,24,FALSE)</f>
        <v>0.47249603271484375</v>
      </c>
      <c r="AA71" s="131">
        <f>VLOOKUP(A71,'2022_PAPI_Indicators'!A66:Z246,25,FALSE)</f>
        <v>0.49825122952461243</v>
      </c>
      <c r="AB71" s="131">
        <f>VLOOKUP(A71,'2022_PAPI_Indicators'!A66:AA246,26,FALSE)</f>
        <v>0.45222222805023193</v>
      </c>
      <c r="AC71" s="131">
        <f>VLOOKUP(A71,'2022_PAPI_Indicators'!A66:AB246,27,FALSE)</f>
        <v>0.59387069940567017</v>
      </c>
      <c r="AD71" s="131">
        <f>VLOOKUP(A71,'2022_PAPI_Indicators'!A66:AC246,28,FALSE)</f>
        <v>0.54424965381622314</v>
      </c>
      <c r="AE71" s="131">
        <f>VLOOKUP(A71,'2022_PAPI_Indicators'!A66:AD246,29,FALSE)</f>
        <v>0.56890267133712769</v>
      </c>
      <c r="AF71" s="131">
        <f>VLOOKUP(A71,'2022_PAPI_Indicators'!A66:AE246,30,FALSE)</f>
        <v>0.65695607662200928</v>
      </c>
      <c r="AG71" s="131">
        <f>VLOOKUP(A71,'2022_PAPI_Indicators'!A66:AF246,31,FALSE)</f>
        <v>0.56814754009246826</v>
      </c>
      <c r="AH71" s="131">
        <f>VLOOKUP(A71,'2022_PAPI_Indicators'!A66:AG246,32,FALSE)</f>
        <v>0.53285402059555054</v>
      </c>
      <c r="AI71" s="131">
        <f>VLOOKUP(A71,'2022_PAPI_Indicators'!A66:AH246,33,FALSE)</f>
        <v>0.40773671865463257</v>
      </c>
      <c r="AJ71" s="131">
        <f>VLOOKUP(A71,'2022_PAPI_Indicators'!A66:AI246,34,FALSE)</f>
        <v>0.4843330979347229</v>
      </c>
      <c r="AK71" s="131">
        <f>VLOOKUP(A71,'2022_PAPI_Indicators'!A66:AJ246,35,FALSE)</f>
        <v>0.47543060779571533</v>
      </c>
      <c r="AL71" s="131">
        <f>VLOOKUP(A71,'2022_PAPI_Indicators'!A66:AK246,36,FALSE)</f>
        <v>0.44286283850669861</v>
      </c>
      <c r="AM71" s="131">
        <f>VLOOKUP(A71,'2022_PAPI_Indicators'!A66:AL246,37,FALSE)</f>
        <v>0.47263181209564209</v>
      </c>
      <c r="AN71" s="131">
        <f>VLOOKUP(A71,'2022_PAPI_Indicators'!A66:AM246,38,FALSE)</f>
        <v>0.42960646748542786</v>
      </c>
      <c r="AO71" s="131">
        <f>VLOOKUP(A71,'2022_PAPI_Indicators'!A66:AN246,39,FALSE)</f>
        <v>0.48570820689201355</v>
      </c>
      <c r="AP71" s="131">
        <f>VLOOKUP(A71,'2022_PAPI_Indicators'!A66:AO246,40,FALSE)</f>
        <v>0.49544873833656311</v>
      </c>
      <c r="AQ71" s="159">
        <f>VLOOKUP(A71,'2022_PAPI_Indicators'!A66:AP246,41,FALSE)</f>
        <v>0.48664829134941101</v>
      </c>
      <c r="AR71" s="131">
        <f>VLOOKUP(A71,'2022_PAPI_Indicators'!A66:AQ246,42,FALSE)</f>
        <v>0.47925251722335815</v>
      </c>
      <c r="AS71" s="131">
        <f>VLOOKUP(A71,'2022_PAPI_Indicators'!A66:AR246,43,FALSE)</f>
        <v>0.4361705482006073</v>
      </c>
      <c r="AT71" s="131">
        <f>VLOOKUP(A71,'2022_PAPI_Indicators'!A66:AS246,44,FALSE)</f>
        <v>0.52367514371871948</v>
      </c>
      <c r="AU71" s="131">
        <f>VLOOKUP(A71,'2022_PAPI_Indicators'!A66:AT246,45,FALSE)</f>
        <v>0.46023467183113098</v>
      </c>
      <c r="AV71" s="131">
        <f>VLOOKUP(A71,'2022_PAPI_Indicators'!A66:AU246,46,FALSE)</f>
        <v>0.45670315623283386</v>
      </c>
      <c r="AW71" s="131">
        <f>VLOOKUP(A71,'2022_PAPI_Indicators'!A66:AV246,47,FALSE)</f>
        <v>0.40278682112693787</v>
      </c>
      <c r="AX71" s="131">
        <f>VLOOKUP(A71,'2022_PAPI_Indicators'!A66:AW246,48,FALSE)</f>
        <v>0.46766376495361328</v>
      </c>
      <c r="AY71" s="131">
        <f>VLOOKUP(A71,'2022_PAPI_Indicators'!A66:AX246,49,FALSE)</f>
        <v>0.43277785181999207</v>
      </c>
      <c r="AZ71" s="131">
        <f>VLOOKUP(A71,'2022_PAPI_Indicators'!A66:AY246,50,FALSE)</f>
        <v>0.47352465987205505</v>
      </c>
      <c r="BA71" s="131">
        <f>VLOOKUP(A71,'2022_PAPI_Indicators'!A66:AZ246,51,FALSE)</f>
        <v>0.40277576446533203</v>
      </c>
      <c r="BB71" s="131">
        <f>VLOOKUP(A71,'2022_PAPI_Indicators'!A66:BA246,52,FALSE)</f>
        <v>0.44470605254173279</v>
      </c>
      <c r="BC71" s="131">
        <f>VLOOKUP(A71,'2022_PAPI_Indicators'!A66:BB246,53,FALSE)</f>
        <v>0.42040145397186279</v>
      </c>
      <c r="BD71" s="131">
        <f>VLOOKUP(A71,'2022_PAPI_Indicators'!A66:BC246,54,FALSE)</f>
        <v>0.45045468211174011</v>
      </c>
      <c r="BE71" s="131">
        <f>VLOOKUP(A71,'2022_PAPI_Indicators'!A66:BD246,55,FALSE)</f>
        <v>0.47353088855743408</v>
      </c>
      <c r="BF71" s="131">
        <f>VLOOKUP(A71,'2022_PAPI_Indicators'!A66:BE246,56,FALSE)</f>
        <v>0.49717849493026733</v>
      </c>
      <c r="BG71" s="131">
        <f>VLOOKUP(A71,'2022_PAPI_Indicators'!A66:BF246,57,FALSE)</f>
        <v>0.44475510716438293</v>
      </c>
      <c r="BH71" s="131">
        <f>VLOOKUP(A71,'2022_PAPI_Indicators'!A66:BG246,58,FALSE)</f>
        <v>0.38513565063476563</v>
      </c>
      <c r="BI71" s="131">
        <f>VLOOKUP(A71,'2022_PAPI_Indicators'!A66:BH246,59,FALSE)</f>
        <v>0.43443530797958374</v>
      </c>
      <c r="BJ71" s="131">
        <f>VLOOKUP(A71,'2022_PAPI_Indicators'!A66:BI246,60,FALSE)</f>
        <v>0.41216269135475159</v>
      </c>
      <c r="BK71" s="131">
        <f>VLOOKUP(A71,'2022_PAPI_Indicators'!A66:BJ246,61,FALSE)</f>
        <v>0.44817984104156494</v>
      </c>
      <c r="BL71" s="131">
        <f>VLOOKUP(A71,'2022_PAPI_Indicators'!A66:BK246,62,FALSE)</f>
        <v>0.41566196084022522</v>
      </c>
      <c r="BM71" s="131">
        <f>VLOOKUP(A71,'2022_PAPI_Indicators'!A66:BL246,63,FALSE)</f>
        <v>0.51612603664398193</v>
      </c>
      <c r="BN71" s="131">
        <f>VLOOKUP(A71,'2022_PAPI_Indicators'!A66:BM246,64,FALSE)</f>
        <v>0.5310782790184021</v>
      </c>
    </row>
    <row r="72" spans="1:66" x14ac:dyDescent="0.2">
      <c r="A72" s="70" t="s">
        <v>209</v>
      </c>
      <c r="B72" s="70" t="s">
        <v>210</v>
      </c>
      <c r="C72" s="89" t="s">
        <v>90</v>
      </c>
      <c r="D72" s="133">
        <f>VLOOKUP(A72,'2022_PAPI_Indicators'!A67:B247,2,)</f>
        <v>0.18616683781147003</v>
      </c>
      <c r="E72" s="133">
        <f>VLOOKUP(A72,'2022_PAPI_Indicators'!A67:C247,3,FALSE)</f>
        <v>0.16528803110122681</v>
      </c>
      <c r="F72" s="133">
        <f>VLOOKUP(A72,'2022_PAPI_Indicators'!A67:D247,4,FALSE)</f>
        <v>0.17125372588634491</v>
      </c>
      <c r="G72" s="133">
        <f>VLOOKUP(A72,'2022_PAPI_Indicators'!A67:E247,5,FALSE)</f>
        <v>0.23108683526515961</v>
      </c>
      <c r="H72" s="133">
        <f>VLOOKUP(A72,'2022_PAPI_Indicators'!A67:F247,6,FALSE)</f>
        <v>0.28272849321365356</v>
      </c>
      <c r="I72" s="133">
        <f>VLOOKUP(A72,'2022_PAPI_Indicators'!A67:G247,7,FALSE)</f>
        <v>0.23175486922264099</v>
      </c>
      <c r="J72" s="133">
        <f>VLOOKUP(A72,'2022_PAPI_Indicators'!A67:H247,8,FALSE)</f>
        <v>0.22016783058643341</v>
      </c>
      <c r="K72" s="133">
        <f>VLOOKUP(A72,'2022_PAPI_Indicators'!A67:I247,9,FALSE)</f>
        <v>0.2586524486541748</v>
      </c>
      <c r="L72" s="133">
        <f>VLOOKUP(A72,'2022_PAPI_Indicators'!A67:J247,10,FALSE)</f>
        <v>0.38315904140472412</v>
      </c>
      <c r="M72" s="133">
        <f>VLOOKUP(A72,'2022_PAPI_Indicators'!A67:K247,11,FALSE)</f>
        <v>0.21716415882110596</v>
      </c>
      <c r="N72" s="133">
        <f>VLOOKUP(A72,'2022_PAPI_Indicators'!A67:L247,12,FALSE)</f>
        <v>0.25179022550582886</v>
      </c>
      <c r="O72" s="133">
        <f>VLOOKUP(A72,'2022_PAPI_Indicators'!A67:M247,13,FALSE)</f>
        <v>0.28186249732971191</v>
      </c>
      <c r="P72" s="133">
        <f>VLOOKUP(A72,'2022_PAPI_Indicators'!A67:N247,14,FALSE)</f>
        <v>0.24841718375682831</v>
      </c>
      <c r="Q72" s="133">
        <f>VLOOKUP(A72,'2022_PAPI_Indicators'!A67:O247,15,FALSE)</f>
        <v>0.18965829908847809</v>
      </c>
      <c r="R72" s="135">
        <f>VLOOKUP(A72,'2022_PAPI_Indicators'!A67:P247,16,FALSE)</f>
        <v>0.27304106950759888</v>
      </c>
      <c r="S72" s="133">
        <f>VLOOKUP(A72,'2022_PAPI_Indicators'!A67:R247,17,FALSE)</f>
        <v>0.25966817140579224</v>
      </c>
      <c r="T72" s="133">
        <f>VLOOKUP(A72,'2022_PAPI_Indicators'!A67:S247,18,FALSE)</f>
        <v>0.19189916551113129</v>
      </c>
      <c r="U72" s="135">
        <f>VLOOKUP(A72,'2022_PAPI_Indicators'!A67:T247,19,FALSE)</f>
        <v>0</v>
      </c>
      <c r="V72" s="133">
        <f>VLOOKUP(A72,'2022_PAPI_Indicators'!A67:U247,20,FALSE)</f>
        <v>0.16550347208976746</v>
      </c>
      <c r="W72" s="133">
        <f>VLOOKUP(A72,'2022_PAPI_Indicators'!A67:V247,21,FALSE)</f>
        <v>0.19168642163276672</v>
      </c>
      <c r="X72" s="133">
        <f>VLOOKUP(A72,'2022_PAPI_Indicators'!A67:W247,22,FALSE)</f>
        <v>0.20599113404750824</v>
      </c>
      <c r="Y72" s="133">
        <f>VLOOKUP(A72,'2022_PAPI_Indicators'!A67:X247,23,FALSE)</f>
        <v>0.17302088439464569</v>
      </c>
      <c r="Z72" s="133">
        <f>VLOOKUP(A72,'2022_PAPI_Indicators'!A67:Y247,24,FALSE)</f>
        <v>0.19684533774852753</v>
      </c>
      <c r="AA72" s="133">
        <f>VLOOKUP(A72,'2022_PAPI_Indicators'!A67:Z247,25,FALSE)</f>
        <v>0.24948319792747498</v>
      </c>
      <c r="AB72" s="133">
        <f>VLOOKUP(A72,'2022_PAPI_Indicators'!A67:AA247,26,FALSE)</f>
        <v>0.18640688061714172</v>
      </c>
      <c r="AC72" s="133">
        <f>VLOOKUP(A72,'2022_PAPI_Indicators'!A67:AB247,27,FALSE)</f>
        <v>0.37070056796073914</v>
      </c>
      <c r="AD72" s="133">
        <f>VLOOKUP(A72,'2022_PAPI_Indicators'!A67:AC247,28,FALSE)</f>
        <v>0.30927351117134094</v>
      </c>
      <c r="AE72" s="133">
        <f>VLOOKUP(A72,'2022_PAPI_Indicators'!A67:AD247,29,FALSE)</f>
        <v>0.34926247596740723</v>
      </c>
      <c r="AF72" s="133">
        <f>VLOOKUP(A72,'2022_PAPI_Indicators'!A67:AE247,30,FALSE)</f>
        <v>0.47586622834205627</v>
      </c>
      <c r="AG72" s="133">
        <f>VLOOKUP(A72,'2022_PAPI_Indicators'!A67:AF247,31,FALSE)</f>
        <v>0.34353569149971008</v>
      </c>
      <c r="AH72" s="133">
        <f>VLOOKUP(A72,'2022_PAPI_Indicators'!A67:AG247,32,FALSE)</f>
        <v>0.27320405840873718</v>
      </c>
      <c r="AI72" s="133">
        <f>VLOOKUP(A72,'2022_PAPI_Indicators'!A67:AH247,33,FALSE)</f>
        <v>0.11455215513706207</v>
      </c>
      <c r="AJ72" s="133">
        <f>VLOOKUP(A72,'2022_PAPI_Indicators'!A67:AI247,34,FALSE)</f>
        <v>0.21892645955085754</v>
      </c>
      <c r="AK72" s="133">
        <f>VLOOKUP(A72,'2022_PAPI_Indicators'!A67:AJ247,35,FALSE)</f>
        <v>0.21575622260570526</v>
      </c>
      <c r="AL72" s="133">
        <f>VLOOKUP(A72,'2022_PAPI_Indicators'!A67:AK247,36,FALSE)</f>
        <v>0.1622760146856308</v>
      </c>
      <c r="AM72" s="133">
        <f>VLOOKUP(A72,'2022_PAPI_Indicators'!A67:AL247,37,FALSE)</f>
        <v>0.20772171020507813</v>
      </c>
      <c r="AN72" s="133">
        <f>VLOOKUP(A72,'2022_PAPI_Indicators'!A67:AM247,38,FALSE)</f>
        <v>0.1435813307762146</v>
      </c>
      <c r="AO72" s="133">
        <f>VLOOKUP(A72,'2022_PAPI_Indicators'!A67:AN247,39,FALSE)</f>
        <v>0.21526001393795013</v>
      </c>
      <c r="AP72" s="133">
        <f>VLOOKUP(A72,'2022_PAPI_Indicators'!A67:AO247,40,FALSE)</f>
        <v>0.22282655537128448</v>
      </c>
      <c r="AQ72" s="161">
        <f>VLOOKUP(A72,'2022_PAPI_Indicators'!A67:AP247,41,FALSE)</f>
        <v>0.23093144595623016</v>
      </c>
      <c r="AR72" s="133">
        <f>VLOOKUP(A72,'2022_PAPI_Indicators'!A67:AQ247,42,FALSE)</f>
        <v>0.204560786485672</v>
      </c>
      <c r="AS72" s="133">
        <f>VLOOKUP(A72,'2022_PAPI_Indicators'!A67:AR247,43,FALSE)</f>
        <v>0.16016006469726563</v>
      </c>
      <c r="AT72" s="133">
        <f>VLOOKUP(A72,'2022_PAPI_Indicators'!A67:AS247,44,FALSE)</f>
        <v>0.28271457552909851</v>
      </c>
      <c r="AU72" s="133">
        <f>VLOOKUP(A72,'2022_PAPI_Indicators'!A67:AT247,45,FALSE)</f>
        <v>0.18439066410064697</v>
      </c>
      <c r="AV72" s="133">
        <f>VLOOKUP(A72,'2022_PAPI_Indicators'!A67:AU247,46,FALSE)</f>
        <v>0.17649398744106293</v>
      </c>
      <c r="AW72" s="133">
        <f>VLOOKUP(A72,'2022_PAPI_Indicators'!A67:AV247,47,FALSE)</f>
        <v>0.10941667109727859</v>
      </c>
      <c r="AX72" s="133">
        <f>VLOOKUP(A72,'2022_PAPI_Indicators'!A67:AW247,48,FALSE)</f>
        <v>0.18957957625389099</v>
      </c>
      <c r="AY72" s="133">
        <f>VLOOKUP(A72,'2022_PAPI_Indicators'!A67:AX247,49,FALSE)</f>
        <v>0.15631088614463806</v>
      </c>
      <c r="AZ72" s="133">
        <f>VLOOKUP(A72,'2022_PAPI_Indicators'!A67:AY247,50,FALSE)</f>
        <v>0.20295616984367371</v>
      </c>
      <c r="BA72" s="133">
        <f>VLOOKUP(A72,'2022_PAPI_Indicators'!A67:AZ247,51,FALSE)</f>
        <v>0.11168695241212845</v>
      </c>
      <c r="BB72" s="133">
        <f>VLOOKUP(A72,'2022_PAPI_Indicators'!A67:BA247,52,FALSE)</f>
        <v>0.17568279802799225</v>
      </c>
      <c r="BC72" s="133">
        <f>VLOOKUP(A72,'2022_PAPI_Indicators'!A67:BB247,53,FALSE)</f>
        <v>0.12533693015575409</v>
      </c>
      <c r="BD72" s="133">
        <f>VLOOKUP(A72,'2022_PAPI_Indicators'!A67:BC247,54,FALSE)</f>
        <v>0.18072423338890076</v>
      </c>
      <c r="BE72" s="133">
        <f>VLOOKUP(A72,'2022_PAPI_Indicators'!A67:BD247,55,FALSE)</f>
        <v>0.2192024290561676</v>
      </c>
      <c r="BF72" s="133">
        <f>VLOOKUP(A72,'2022_PAPI_Indicators'!A67:BE247,56,FALSE)</f>
        <v>0.24341684579849243</v>
      </c>
      <c r="BG72" s="133">
        <f>VLOOKUP(A72,'2022_PAPI_Indicators'!A67:BF247,57,FALSE)</f>
        <v>0.15540115535259247</v>
      </c>
      <c r="BH72" s="133">
        <f>VLOOKUP(A72,'2022_PAPI_Indicators'!A67:BG247,58,FALSE)</f>
        <v>8.0197550356388092E-2</v>
      </c>
      <c r="BI72" s="133">
        <f>VLOOKUP(A72,'2022_PAPI_Indicators'!A67:BH247,59,FALSE)</f>
        <v>0.15562638640403748</v>
      </c>
      <c r="BJ72" s="133">
        <f>VLOOKUP(A72,'2022_PAPI_Indicators'!A67:BI247,60,FALSE)</f>
        <v>0.11829916387796402</v>
      </c>
      <c r="BK72" s="133">
        <f>VLOOKUP(A72,'2022_PAPI_Indicators'!A67:BJ247,61,FALSE)</f>
        <v>0.16318412125110626</v>
      </c>
      <c r="BL72" s="133">
        <f>VLOOKUP(A72,'2022_PAPI_Indicators'!A67:BK247,62,FALSE)</f>
        <v>0.11945305019617081</v>
      </c>
      <c r="BM72" s="133">
        <f>VLOOKUP(A72,'2022_PAPI_Indicators'!A67:BL247,63,FALSE)</f>
        <v>0.26457089185714722</v>
      </c>
      <c r="BN72" s="133">
        <f>VLOOKUP(A72,'2022_PAPI_Indicators'!A67:BM247,64,FALSE)</f>
        <v>0.28551685810089111</v>
      </c>
    </row>
    <row r="73" spans="1:66" x14ac:dyDescent="0.2">
      <c r="A73" s="70" t="s">
        <v>211</v>
      </c>
      <c r="B73" s="70" t="s">
        <v>212</v>
      </c>
      <c r="C73" s="89" t="s">
        <v>90</v>
      </c>
      <c r="D73" s="133">
        <f>VLOOKUP(A73,'2022_PAPI_Indicators'!A68:B248,2,)</f>
        <v>0.16430723667144775</v>
      </c>
      <c r="E73" s="133">
        <f>VLOOKUP(A73,'2022_PAPI_Indicators'!A68:C248,3,FALSE)</f>
        <v>0.14212514460086823</v>
      </c>
      <c r="F73" s="133">
        <f>VLOOKUP(A73,'2022_PAPI_Indicators'!A68:D248,4,FALSE)</f>
        <v>0.14061024785041809</v>
      </c>
      <c r="G73" s="133">
        <f>VLOOKUP(A73,'2022_PAPI_Indicators'!A68:E248,5,FALSE)</f>
        <v>0.20833548903465271</v>
      </c>
      <c r="H73" s="133">
        <f>VLOOKUP(A73,'2022_PAPI_Indicators'!A68:F248,6,FALSE)</f>
        <v>0.27447763085365295</v>
      </c>
      <c r="I73" s="133">
        <f>VLOOKUP(A73,'2022_PAPI_Indicators'!A68:G248,7,FALSE)</f>
        <v>0.16890726983547211</v>
      </c>
      <c r="J73" s="133">
        <f>VLOOKUP(A73,'2022_PAPI_Indicators'!A68:H248,8,FALSE)</f>
        <v>0.19231583178043365</v>
      </c>
      <c r="K73" s="133">
        <f>VLOOKUP(A73,'2022_PAPI_Indicators'!A68:I248,9,FALSE)</f>
        <v>0.23879428207874298</v>
      </c>
      <c r="L73" s="133">
        <f>VLOOKUP(A73,'2022_PAPI_Indicators'!A68:J248,10,FALSE)</f>
        <v>0.32204526662826538</v>
      </c>
      <c r="M73" s="133">
        <f>VLOOKUP(A73,'2022_PAPI_Indicators'!A68:K248,11,FALSE)</f>
        <v>0.18091653287410736</v>
      </c>
      <c r="N73" s="133">
        <f>VLOOKUP(A73,'2022_PAPI_Indicators'!A68:L248,12,FALSE)</f>
        <v>0.21501827239990234</v>
      </c>
      <c r="O73" s="133">
        <f>VLOOKUP(A73,'2022_PAPI_Indicators'!A68:M248,13,FALSE)</f>
        <v>0.2503400444984436</v>
      </c>
      <c r="P73" s="133">
        <f>VLOOKUP(A73,'2022_PAPI_Indicators'!A68:N248,14,FALSE)</f>
        <v>0.20880201458930969</v>
      </c>
      <c r="Q73" s="133">
        <f>VLOOKUP(A73,'2022_PAPI_Indicators'!A68:O248,15,FALSE)</f>
        <v>0.17506919801235199</v>
      </c>
      <c r="R73" s="135">
        <f>VLOOKUP(A73,'2022_PAPI_Indicators'!A68:P248,16,FALSE)</f>
        <v>0.25741606950759888</v>
      </c>
      <c r="S73" s="133">
        <f>VLOOKUP(A73,'2022_PAPI_Indicators'!A68:R248,17,FALSE)</f>
        <v>0.19593106210231781</v>
      </c>
      <c r="T73" s="133">
        <f>VLOOKUP(A73,'2022_PAPI_Indicators'!A68:S248,18,FALSE)</f>
        <v>0.12748052179813385</v>
      </c>
      <c r="U73" s="135">
        <f>VLOOKUP(A73,'2022_PAPI_Indicators'!A68:T248,19,FALSE)</f>
        <v>0</v>
      </c>
      <c r="V73" s="133">
        <f>VLOOKUP(A73,'2022_PAPI_Indicators'!A68:U248,20,FALSE)</f>
        <v>0.14445136487483978</v>
      </c>
      <c r="W73" s="133">
        <f>VLOOKUP(A73,'2022_PAPI_Indicators'!A68:V248,21,FALSE)</f>
        <v>0.18445225059986115</v>
      </c>
      <c r="X73" s="133">
        <f>VLOOKUP(A73,'2022_PAPI_Indicators'!A68:W248,22,FALSE)</f>
        <v>0.19779813289642334</v>
      </c>
      <c r="Y73" s="133">
        <f>VLOOKUP(A73,'2022_PAPI_Indicators'!A68:X248,23,FALSE)</f>
        <v>0.15037445724010468</v>
      </c>
      <c r="Z73" s="133">
        <f>VLOOKUP(A73,'2022_PAPI_Indicators'!A68:Y248,24,FALSE)</f>
        <v>0.18698236346244812</v>
      </c>
      <c r="AA73" s="133">
        <f>VLOOKUP(A73,'2022_PAPI_Indicators'!A68:Z248,25,FALSE)</f>
        <v>0.20371876657009125</v>
      </c>
      <c r="AB73" s="133">
        <f>VLOOKUP(A73,'2022_PAPI_Indicators'!A68:AA248,26,FALSE)</f>
        <v>0.14281122386455536</v>
      </c>
      <c r="AC73" s="133">
        <f>VLOOKUP(A73,'2022_PAPI_Indicators'!A68:AB248,27,FALSE)</f>
        <v>0.34006223082542419</v>
      </c>
      <c r="AD73" s="133">
        <f>VLOOKUP(A73,'2022_PAPI_Indicators'!A68:AC248,28,FALSE)</f>
        <v>0.26782986521720886</v>
      </c>
      <c r="AE73" s="133">
        <f>VLOOKUP(A73,'2022_PAPI_Indicators'!A68:AD248,29,FALSE)</f>
        <v>0.29424640536308289</v>
      </c>
      <c r="AF73" s="133">
        <f>VLOOKUP(A73,'2022_PAPI_Indicators'!A68:AE248,30,FALSE)</f>
        <v>0.40482360124588013</v>
      </c>
      <c r="AG73" s="133">
        <f>VLOOKUP(A73,'2022_PAPI_Indicators'!A68:AF248,31,FALSE)</f>
        <v>0.29793918132781982</v>
      </c>
      <c r="AH73" s="133">
        <f>VLOOKUP(A73,'2022_PAPI_Indicators'!A68:AG248,32,FALSE)</f>
        <v>0.27320405840873718</v>
      </c>
      <c r="AI73" s="133">
        <f>VLOOKUP(A73,'2022_PAPI_Indicators'!A68:AH248,33,FALSE)</f>
        <v>9.4839639961719513E-2</v>
      </c>
      <c r="AJ73" s="133">
        <f>VLOOKUP(A73,'2022_PAPI_Indicators'!A68:AI248,34,FALSE)</f>
        <v>0.19678552448749542</v>
      </c>
      <c r="AK73" s="133">
        <f>VLOOKUP(A73,'2022_PAPI_Indicators'!A68:AJ248,35,FALSE)</f>
        <v>0.17597602307796478</v>
      </c>
      <c r="AL73" s="133">
        <f>VLOOKUP(A73,'2022_PAPI_Indicators'!A68:AK248,36,FALSE)</f>
        <v>0.1417316347360611</v>
      </c>
      <c r="AM73" s="133">
        <f>VLOOKUP(A73,'2022_PAPI_Indicators'!A68:AL248,37,FALSE)</f>
        <v>0.17647171020507813</v>
      </c>
      <c r="AN73" s="133">
        <f>VLOOKUP(A73,'2022_PAPI_Indicators'!A68:AM248,38,FALSE)</f>
        <v>0.12471888214349747</v>
      </c>
      <c r="AO73" s="133">
        <f>VLOOKUP(A73,'2022_PAPI_Indicators'!A68:AN248,39,FALSE)</f>
        <v>0.20415601134300232</v>
      </c>
      <c r="AP73" s="133">
        <f>VLOOKUP(A73,'2022_PAPI_Indicators'!A68:AO248,40,FALSE)</f>
        <v>0.22282655537128448</v>
      </c>
      <c r="AQ73" s="161">
        <f>VLOOKUP(A73,'2022_PAPI_Indicators'!A68:AP248,41,FALSE)</f>
        <v>0.19101682305335999</v>
      </c>
      <c r="AR73" s="133">
        <f>VLOOKUP(A73,'2022_PAPI_Indicators'!A68:AQ248,42,FALSE)</f>
        <v>0.197466179728508</v>
      </c>
      <c r="AS73" s="133">
        <f>VLOOKUP(A73,'2022_PAPI_Indicators'!A68:AR248,43,FALSE)</f>
        <v>0.12582118809223175</v>
      </c>
      <c r="AT73" s="133">
        <f>VLOOKUP(A73,'2022_PAPI_Indicators'!A68:AS248,44,FALSE)</f>
        <v>0.2389693409204483</v>
      </c>
      <c r="AU73" s="133">
        <f>VLOOKUP(A73,'2022_PAPI_Indicators'!A68:AT248,45,FALSE)</f>
        <v>0.16640974581241608</v>
      </c>
      <c r="AV73" s="133">
        <f>VLOOKUP(A73,'2022_PAPI_Indicators'!A68:AU248,46,FALSE)</f>
        <v>0.16479392349720001</v>
      </c>
      <c r="AW73" s="133">
        <f>VLOOKUP(A73,'2022_PAPI_Indicators'!A68:AV248,47,FALSE)</f>
        <v>8.6642079055309296E-2</v>
      </c>
      <c r="AX73" s="133">
        <f>VLOOKUP(A73,'2022_PAPI_Indicators'!A68:AW248,48,FALSE)</f>
        <v>0.18123191595077515</v>
      </c>
      <c r="AY73" s="133">
        <f>VLOOKUP(A73,'2022_PAPI_Indicators'!A68:AX248,49,FALSE)</f>
        <v>0.12053176015615463</v>
      </c>
      <c r="AZ73" s="133">
        <f>VLOOKUP(A73,'2022_PAPI_Indicators'!A68:AY248,50,FALSE)</f>
        <v>0.18364223837852478</v>
      </c>
      <c r="BA73" s="133">
        <f>VLOOKUP(A73,'2022_PAPI_Indicators'!A68:AZ248,51,FALSE)</f>
        <v>8.4342047572135925E-2</v>
      </c>
      <c r="BB73" s="133">
        <f>VLOOKUP(A73,'2022_PAPI_Indicators'!A68:BA248,52,FALSE)</f>
        <v>0.13328967988491058</v>
      </c>
      <c r="BC73" s="133">
        <f>VLOOKUP(A73,'2022_PAPI_Indicators'!A68:BB248,53,FALSE)</f>
        <v>0.1181686744093895</v>
      </c>
      <c r="BD73" s="133">
        <f>VLOOKUP(A73,'2022_PAPI_Indicators'!A68:BC248,54,FALSE)</f>
        <v>0.14373280107975006</v>
      </c>
      <c r="BE73" s="133">
        <f>VLOOKUP(A73,'2022_PAPI_Indicators'!A68:BD248,55,FALSE)</f>
        <v>0.16741274297237396</v>
      </c>
      <c r="BF73" s="133">
        <f>VLOOKUP(A73,'2022_PAPI_Indicators'!A68:BE248,56,FALSE)</f>
        <v>0.20689558982849121</v>
      </c>
      <c r="BG73" s="133">
        <f>VLOOKUP(A73,'2022_PAPI_Indicators'!A68:BF248,57,FALSE)</f>
        <v>0.1537034660577774</v>
      </c>
      <c r="BH73" s="133">
        <f>VLOOKUP(A73,'2022_PAPI_Indicators'!A68:BG248,58,FALSE)</f>
        <v>6.8315945565700531E-2</v>
      </c>
      <c r="BI73" s="133">
        <f>VLOOKUP(A73,'2022_PAPI_Indicators'!A68:BH248,59,FALSE)</f>
        <v>0.12568084895610809</v>
      </c>
      <c r="BJ73" s="133">
        <f>VLOOKUP(A73,'2022_PAPI_Indicators'!A68:BI248,60,FALSE)</f>
        <v>0.10301442444324493</v>
      </c>
      <c r="BK73" s="133">
        <f>VLOOKUP(A73,'2022_PAPI_Indicators'!A68:BJ248,61,FALSE)</f>
        <v>0.15514542162418365</v>
      </c>
      <c r="BL73" s="133">
        <f>VLOOKUP(A73,'2022_PAPI_Indicators'!A68:BK248,62,FALSE)</f>
        <v>0.11128618568181992</v>
      </c>
      <c r="BM73" s="133">
        <f>VLOOKUP(A73,'2022_PAPI_Indicators'!A68:BL248,63,FALSE)</f>
        <v>0.2367786318063736</v>
      </c>
      <c r="BN73" s="133">
        <f>VLOOKUP(A73,'2022_PAPI_Indicators'!A68:BM248,64,FALSE)</f>
        <v>0.25610813498497009</v>
      </c>
    </row>
    <row r="74" spans="1:66" s="112" customFormat="1" x14ac:dyDescent="0.2">
      <c r="A74" s="77" t="s">
        <v>213</v>
      </c>
      <c r="B74" s="77" t="s">
        <v>420</v>
      </c>
      <c r="C74" s="92" t="s">
        <v>449</v>
      </c>
      <c r="D74" s="131">
        <f>VLOOKUP(A74,'2022_PAPI_Indicators'!A69:B249,2,)</f>
        <v>1.987553596496582</v>
      </c>
      <c r="E74" s="131">
        <f>VLOOKUP(A74,'2022_PAPI_Indicators'!A69:C249,3,FALSE)</f>
        <v>1.79958176612854</v>
      </c>
      <c r="F74" s="131">
        <f>VLOOKUP(A74,'2022_PAPI_Indicators'!A69:D249,4,FALSE)</f>
        <v>1.7183762788772583</v>
      </c>
      <c r="G74" s="131">
        <f>VLOOKUP(A74,'2022_PAPI_Indicators'!A69:E249,5,FALSE)</f>
        <v>1.8182859420776367</v>
      </c>
      <c r="H74" s="131">
        <f>VLOOKUP(A74,'2022_PAPI_Indicators'!A69:F249,6,FALSE)</f>
        <v>1.9380694627761841</v>
      </c>
      <c r="I74" s="131">
        <f>VLOOKUP(A74,'2022_PAPI_Indicators'!A69:G249,7,FALSE)</f>
        <v>1.8721188306808472</v>
      </c>
      <c r="J74" s="131">
        <f>VLOOKUP(A74,'2022_PAPI_Indicators'!A69:H249,8,FALSE)</f>
        <v>1.7194886207580566</v>
      </c>
      <c r="K74" s="131">
        <f>VLOOKUP(A74,'2022_PAPI_Indicators'!A69:I249,9,FALSE)</f>
        <v>1.8751516342163086</v>
      </c>
      <c r="L74" s="131">
        <f>VLOOKUP(A74,'2022_PAPI_Indicators'!A69:J249,10,FALSE)</f>
        <v>1.6231663227081299</v>
      </c>
      <c r="M74" s="131">
        <f>VLOOKUP(A74,'2022_PAPI_Indicators'!A69:K249,11,FALSE)</f>
        <v>1.8731826543807983</v>
      </c>
      <c r="N74" s="131">
        <f>VLOOKUP(A74,'2022_PAPI_Indicators'!A69:L249,12,FALSE)</f>
        <v>1.8097101449966431</v>
      </c>
      <c r="O74" s="131">
        <f>VLOOKUP(A74,'2022_PAPI_Indicators'!A69:M249,13,FALSE)</f>
        <v>1.9925755262374878</v>
      </c>
      <c r="P74" s="131">
        <f>VLOOKUP(A74,'2022_PAPI_Indicators'!A69:N249,14,FALSE)</f>
        <v>1.9674960374832153</v>
      </c>
      <c r="Q74" s="131">
        <f>VLOOKUP(A74,'2022_PAPI_Indicators'!A69:O249,15,FALSE)</f>
        <v>2.060321569442749</v>
      </c>
      <c r="R74" s="132">
        <f>VLOOKUP(A74,'2022_PAPI_Indicators'!A69:P249,16,FALSE)</f>
        <v>1.9068787097930908</v>
      </c>
      <c r="S74" s="131">
        <f>VLOOKUP(A74,'2022_PAPI_Indicators'!A69:R249,17,FALSE)</f>
        <v>1.9763154983520508</v>
      </c>
      <c r="T74" s="131">
        <f>VLOOKUP(A74,'2022_PAPI_Indicators'!A69:S249,18,FALSE)</f>
        <v>2.0783679485321045</v>
      </c>
      <c r="U74" s="132">
        <f>VLOOKUP(A74,'2022_PAPI_Indicators'!A69:T249,19,FALSE)</f>
        <v>0</v>
      </c>
      <c r="V74" s="131">
        <f>VLOOKUP(A74,'2022_PAPI_Indicators'!A69:U249,20,FALSE)</f>
        <v>2.0170154571533203</v>
      </c>
      <c r="W74" s="131">
        <f>VLOOKUP(A74,'2022_PAPI_Indicators'!A69:V249,21,FALSE)</f>
        <v>2.0403025150299072</v>
      </c>
      <c r="X74" s="131">
        <f>VLOOKUP(A74,'2022_PAPI_Indicators'!A69:W249,22,FALSE)</f>
        <v>1.8428881168365479</v>
      </c>
      <c r="Y74" s="131">
        <f>VLOOKUP(A74,'2022_PAPI_Indicators'!A69:X249,23,FALSE)</f>
        <v>1.9650504589080811</v>
      </c>
      <c r="Z74" s="131">
        <f>VLOOKUP(A74,'2022_PAPI_Indicators'!A69:Y249,24,FALSE)</f>
        <v>1.9340521097183228</v>
      </c>
      <c r="AA74" s="131">
        <f>VLOOKUP(A74,'2022_PAPI_Indicators'!A69:Z249,25,FALSE)</f>
        <v>1.827062726020813</v>
      </c>
      <c r="AB74" s="131">
        <f>VLOOKUP(A74,'2022_PAPI_Indicators'!A69:AA249,26,FALSE)</f>
        <v>1.824803352355957</v>
      </c>
      <c r="AC74" s="131">
        <f>VLOOKUP(A74,'2022_PAPI_Indicators'!A69:AB249,27,FALSE)</f>
        <v>2.0052955150604248</v>
      </c>
      <c r="AD74" s="131">
        <f>VLOOKUP(A74,'2022_PAPI_Indicators'!A69:AC249,28,FALSE)</f>
        <v>1.9312527179718018</v>
      </c>
      <c r="AE74" s="131">
        <f>VLOOKUP(A74,'2022_PAPI_Indicators'!A69:AD249,29,FALSE)</f>
        <v>1.9344290494918823</v>
      </c>
      <c r="AF74" s="131">
        <f>VLOOKUP(A74,'2022_PAPI_Indicators'!A69:AE249,30,FALSE)</f>
        <v>1.664375901222229</v>
      </c>
      <c r="AG74" s="131">
        <f>VLOOKUP(A74,'2022_PAPI_Indicators'!A69:AF249,31,FALSE)</f>
        <v>1.7511258125305176</v>
      </c>
      <c r="AH74" s="131">
        <f>VLOOKUP(A74,'2022_PAPI_Indicators'!A69:AG249,32,FALSE)</f>
        <v>1.7495150566101074</v>
      </c>
      <c r="AI74" s="131">
        <f>VLOOKUP(A74,'2022_PAPI_Indicators'!A69:AH249,33,FALSE)</f>
        <v>1.9098403453826904</v>
      </c>
      <c r="AJ74" s="131">
        <f>VLOOKUP(A74,'2022_PAPI_Indicators'!A69:AI249,34,FALSE)</f>
        <v>1.9161380529403687</v>
      </c>
      <c r="AK74" s="131">
        <f>VLOOKUP(A74,'2022_PAPI_Indicators'!A69:AJ249,35,FALSE)</f>
        <v>1.8577792644500732</v>
      </c>
      <c r="AL74" s="131">
        <f>VLOOKUP(A74,'2022_PAPI_Indicators'!A69:AK249,36,FALSE)</f>
        <v>1.7367361783981323</v>
      </c>
      <c r="AM74" s="131">
        <f>VLOOKUP(A74,'2022_PAPI_Indicators'!A69:AL249,37,FALSE)</f>
        <v>1.6537433862686157</v>
      </c>
      <c r="AN74" s="131">
        <f>VLOOKUP(A74,'2022_PAPI_Indicators'!A69:AM249,38,FALSE)</f>
        <v>1.9031670093536377</v>
      </c>
      <c r="AO74" s="131">
        <f>VLOOKUP(A74,'2022_PAPI_Indicators'!A69:AN249,39,FALSE)</f>
        <v>1.8223470449447632</v>
      </c>
      <c r="AP74" s="131">
        <f>VLOOKUP(A74,'2022_PAPI_Indicators'!A69:AO249,40,FALSE)</f>
        <v>1.7957956790924072</v>
      </c>
      <c r="AQ74" s="159">
        <f>VLOOKUP(A74,'2022_PAPI_Indicators'!A69:AP249,41,FALSE)</f>
        <v>1.8013951778411865</v>
      </c>
      <c r="AR74" s="131">
        <f>VLOOKUP(A74,'2022_PAPI_Indicators'!A69:AQ249,42,FALSE)</f>
        <v>1.7275758981704712</v>
      </c>
      <c r="AS74" s="131">
        <f>VLOOKUP(A74,'2022_PAPI_Indicators'!A69:AR249,43,FALSE)</f>
        <v>1.8312636613845825</v>
      </c>
      <c r="AT74" s="131">
        <f>VLOOKUP(A74,'2022_PAPI_Indicators'!A69:AS249,44,FALSE)</f>
        <v>1.863490104675293</v>
      </c>
      <c r="AU74" s="131">
        <f>VLOOKUP(A74,'2022_PAPI_Indicators'!A69:AT249,45,FALSE)</f>
        <v>1.6561590433120728</v>
      </c>
      <c r="AV74" s="131">
        <f>VLOOKUP(A74,'2022_PAPI_Indicators'!A69:AU249,46,FALSE)</f>
        <v>1.6941567659378052</v>
      </c>
      <c r="AW74" s="131">
        <f>VLOOKUP(A74,'2022_PAPI_Indicators'!A69:AV249,47,FALSE)</f>
        <v>1.6593186855316162</v>
      </c>
      <c r="AX74" s="131">
        <f>VLOOKUP(A74,'2022_PAPI_Indicators'!A69:AW249,48,FALSE)</f>
        <v>1.9377868175506592</v>
      </c>
      <c r="AY74" s="131">
        <f>VLOOKUP(A74,'2022_PAPI_Indicators'!A69:AX249,49,FALSE)</f>
        <v>1.8057694435119629</v>
      </c>
      <c r="AZ74" s="131">
        <f>VLOOKUP(A74,'2022_PAPI_Indicators'!A69:AY249,50,FALSE)</f>
        <v>1.8032925128936768</v>
      </c>
      <c r="BA74" s="131">
        <f>VLOOKUP(A74,'2022_PAPI_Indicators'!A69:AZ249,51,FALSE)</f>
        <v>1.8810557126998901</v>
      </c>
      <c r="BB74" s="131">
        <f>VLOOKUP(A74,'2022_PAPI_Indicators'!A69:BA249,52,FALSE)</f>
        <v>1.6107903718948364</v>
      </c>
      <c r="BC74" s="131">
        <f>VLOOKUP(A74,'2022_PAPI_Indicators'!A69:BB249,53,FALSE)</f>
        <v>1.6960761547088623</v>
      </c>
      <c r="BD74" s="131">
        <f>VLOOKUP(A74,'2022_PAPI_Indicators'!A69:BC249,54,FALSE)</f>
        <v>1.6661463975906372</v>
      </c>
      <c r="BE74" s="131">
        <f>VLOOKUP(A74,'2022_PAPI_Indicators'!A69:BD249,55,FALSE)</f>
        <v>1.6001738309860229</v>
      </c>
      <c r="BF74" s="131">
        <f>VLOOKUP(A74,'2022_PAPI_Indicators'!A69:BE249,56,FALSE)</f>
        <v>1.8661113977432251</v>
      </c>
      <c r="BG74" s="131">
        <f>VLOOKUP(A74,'2022_PAPI_Indicators'!A69:BF249,57,FALSE)</f>
        <v>1.6211824417114258</v>
      </c>
      <c r="BH74" s="131">
        <f>VLOOKUP(A74,'2022_PAPI_Indicators'!A69:BG249,58,FALSE)</f>
        <v>1.8696693181991577</v>
      </c>
      <c r="BI74" s="131">
        <f>VLOOKUP(A74,'2022_PAPI_Indicators'!A69:BH249,59,FALSE)</f>
        <v>1.9018909931182861</v>
      </c>
      <c r="BJ74" s="131">
        <f>VLOOKUP(A74,'2022_PAPI_Indicators'!A69:BI249,60,FALSE)</f>
        <v>1.5886255502700806</v>
      </c>
      <c r="BK74" s="131">
        <f>VLOOKUP(A74,'2022_PAPI_Indicators'!A69:BJ249,61,FALSE)</f>
        <v>1.6866964101791382</v>
      </c>
      <c r="BL74" s="131">
        <f>VLOOKUP(A74,'2022_PAPI_Indicators'!A69:BK249,62,FALSE)</f>
        <v>1.8468320369720459</v>
      </c>
      <c r="BM74" s="131">
        <f>VLOOKUP(A74,'2022_PAPI_Indicators'!A69:BL249,63,FALSE)</f>
        <v>1.8037141561508179</v>
      </c>
      <c r="BN74" s="131">
        <f>VLOOKUP(A74,'2022_PAPI_Indicators'!A69:BM249,64,FALSE)</f>
        <v>1.8187386989593506</v>
      </c>
    </row>
    <row r="75" spans="1:66" x14ac:dyDescent="0.2">
      <c r="A75" s="70" t="s">
        <v>215</v>
      </c>
      <c r="B75" s="70" t="s">
        <v>216</v>
      </c>
      <c r="C75" s="89" t="s">
        <v>90</v>
      </c>
      <c r="D75" s="133">
        <f>VLOOKUP(A75,'2022_PAPI_Indicators'!A70:B250,2,)</f>
        <v>0.92766642570495605</v>
      </c>
      <c r="E75" s="133">
        <f>VLOOKUP(A75,'2022_PAPI_Indicators'!A70:C250,3,FALSE)</f>
        <v>0.86751949787139893</v>
      </c>
      <c r="F75" s="133">
        <f>VLOOKUP(A75,'2022_PAPI_Indicators'!A70:D250,4,FALSE)</f>
        <v>0.79548138380050659</v>
      </c>
      <c r="G75" s="133">
        <f>VLOOKUP(A75,'2022_PAPI_Indicators'!A70:E250,5,FALSE)</f>
        <v>0.85510605573654175</v>
      </c>
      <c r="H75" s="133">
        <f>VLOOKUP(A75,'2022_PAPI_Indicators'!A70:F250,6,FALSE)</f>
        <v>0.92024219036102295</v>
      </c>
      <c r="I75" s="133">
        <f>VLOOKUP(A75,'2022_PAPI_Indicators'!A70:G250,7,FALSE)</f>
        <v>0.83192384243011475</v>
      </c>
      <c r="J75" s="133">
        <f>VLOOKUP(A75,'2022_PAPI_Indicators'!A70:H250,8,FALSE)</f>
        <v>0.81731581687927246</v>
      </c>
      <c r="K75" s="133">
        <f>VLOOKUP(A75,'2022_PAPI_Indicators'!A70:I250,9,FALSE)</f>
        <v>0.88036394119262695</v>
      </c>
      <c r="L75" s="133">
        <f>VLOOKUP(A75,'2022_PAPI_Indicators'!A70:J250,10,FALSE)</f>
        <v>0.74130606651306152</v>
      </c>
      <c r="M75" s="133">
        <f>VLOOKUP(A75,'2022_PAPI_Indicators'!A70:K250,11,FALSE)</f>
        <v>0.90996766090393066</v>
      </c>
      <c r="N75" s="133">
        <f>VLOOKUP(A75,'2022_PAPI_Indicators'!A70:L250,12,FALSE)</f>
        <v>0.89529752731323242</v>
      </c>
      <c r="O75" s="133">
        <f>VLOOKUP(A75,'2022_PAPI_Indicators'!A70:M250,13,FALSE)</f>
        <v>0.94456338882446289</v>
      </c>
      <c r="P75" s="133">
        <f>VLOOKUP(A75,'2022_PAPI_Indicators'!A70:N250,14,FALSE)</f>
        <v>0.90009552240371704</v>
      </c>
      <c r="Q75" s="133">
        <f>VLOOKUP(A75,'2022_PAPI_Indicators'!A70:O250,15,FALSE)</f>
        <v>0.96602022647857666</v>
      </c>
      <c r="R75" s="135">
        <f>VLOOKUP(A75,'2022_PAPI_Indicators'!A70:P250,16,FALSE)</f>
        <v>0.94491606950759888</v>
      </c>
      <c r="S75" s="133">
        <f>VLOOKUP(A75,'2022_PAPI_Indicators'!A70:R250,17,FALSE)</f>
        <v>0.94345682859420776</v>
      </c>
      <c r="T75" s="133">
        <f>VLOOKUP(A75,'2022_PAPI_Indicators'!A70:S250,18,FALSE)</f>
        <v>0.94020110368728638</v>
      </c>
      <c r="U75" s="135">
        <f>VLOOKUP(A75,'2022_PAPI_Indicators'!A70:T250,19,FALSE)</f>
        <v>0</v>
      </c>
      <c r="V75" s="133">
        <f>VLOOKUP(A75,'2022_PAPI_Indicators'!A70:U250,20,FALSE)</f>
        <v>0.94677442312240601</v>
      </c>
      <c r="W75" s="133">
        <f>VLOOKUP(A75,'2022_PAPI_Indicators'!A70:V250,21,FALSE)</f>
        <v>0.95551556348800659</v>
      </c>
      <c r="X75" s="133">
        <f>VLOOKUP(A75,'2022_PAPI_Indicators'!A70:W250,22,FALSE)</f>
        <v>0.89214694499969482</v>
      </c>
      <c r="Y75" s="133">
        <f>VLOOKUP(A75,'2022_PAPI_Indicators'!A70:X250,23,FALSE)</f>
        <v>0.93840599060058594</v>
      </c>
      <c r="Z75" s="133">
        <f>VLOOKUP(A75,'2022_PAPI_Indicators'!A70:Y250,24,FALSE)</f>
        <v>0.89801985025405884</v>
      </c>
      <c r="AA75" s="133">
        <f>VLOOKUP(A75,'2022_PAPI_Indicators'!A70:Z250,25,FALSE)</f>
        <v>0.92076444625854492</v>
      </c>
      <c r="AB75" s="133">
        <f>VLOOKUP(A75,'2022_PAPI_Indicators'!A70:AA250,26,FALSE)</f>
        <v>0.90734308958053589</v>
      </c>
      <c r="AC75" s="133">
        <f>VLOOKUP(A75,'2022_PAPI_Indicators'!A70:AB250,27,FALSE)</f>
        <v>0.95785939693450928</v>
      </c>
      <c r="AD75" s="133">
        <f>VLOOKUP(A75,'2022_PAPI_Indicators'!A70:AC250,28,FALSE)</f>
        <v>0.93319481611251831</v>
      </c>
      <c r="AE75" s="133">
        <f>VLOOKUP(A75,'2022_PAPI_Indicators'!A70:AD250,29,FALSE)</f>
        <v>0.94301247596740723</v>
      </c>
      <c r="AF75" s="133">
        <f>VLOOKUP(A75,'2022_PAPI_Indicators'!A70:AE250,30,FALSE)</f>
        <v>0.88302230834960938</v>
      </c>
      <c r="AG75" s="133">
        <f>VLOOKUP(A75,'2022_PAPI_Indicators'!A70:AF250,31,FALSE)</f>
        <v>0.84886389970779419</v>
      </c>
      <c r="AH75" s="133">
        <f>VLOOKUP(A75,'2022_PAPI_Indicators'!A70:AG250,32,FALSE)</f>
        <v>0.88471347093582153</v>
      </c>
      <c r="AI75" s="133">
        <f>VLOOKUP(A75,'2022_PAPI_Indicators'!A70:AH250,33,FALSE)</f>
        <v>0.87104976177215576</v>
      </c>
      <c r="AJ75" s="133">
        <f>VLOOKUP(A75,'2022_PAPI_Indicators'!A70:AI250,34,FALSE)</f>
        <v>0.81328457593917847</v>
      </c>
      <c r="AK75" s="133">
        <f>VLOOKUP(A75,'2022_PAPI_Indicators'!A70:AJ250,35,FALSE)</f>
        <v>0.8046259880065918</v>
      </c>
      <c r="AL75" s="133">
        <f>VLOOKUP(A75,'2022_PAPI_Indicators'!A70:AK250,36,FALSE)</f>
        <v>0.85162997245788574</v>
      </c>
      <c r="AM75" s="133">
        <f>VLOOKUP(A75,'2022_PAPI_Indicators'!A70:AL250,37,FALSE)</f>
        <v>0.75919342041015625</v>
      </c>
      <c r="AN75" s="133">
        <f>VLOOKUP(A75,'2022_PAPI_Indicators'!A70:AM250,38,FALSE)</f>
        <v>0.875</v>
      </c>
      <c r="AO75" s="133">
        <f>VLOOKUP(A75,'2022_PAPI_Indicators'!A70:AN250,39,FALSE)</f>
        <v>0.87486553192138672</v>
      </c>
      <c r="AP75" s="133">
        <f>VLOOKUP(A75,'2022_PAPI_Indicators'!A70:AO250,40,FALSE)</f>
        <v>0.84782654047012329</v>
      </c>
      <c r="AQ75" s="161">
        <f>VLOOKUP(A75,'2022_PAPI_Indicators'!A70:AP250,41,FALSE)</f>
        <v>0.8405071496963501</v>
      </c>
      <c r="AR75" s="133">
        <f>VLOOKUP(A75,'2022_PAPI_Indicators'!A70:AQ250,42,FALSE)</f>
        <v>0.81537157297134399</v>
      </c>
      <c r="AS75" s="133">
        <f>VLOOKUP(A75,'2022_PAPI_Indicators'!A70:AR250,43,FALSE)</f>
        <v>0.85458356142044067</v>
      </c>
      <c r="AT75" s="133">
        <f>VLOOKUP(A75,'2022_PAPI_Indicators'!A70:AS250,44,FALSE)</f>
        <v>0.83827024698257446</v>
      </c>
      <c r="AU75" s="133">
        <f>VLOOKUP(A75,'2022_PAPI_Indicators'!A70:AT250,45,FALSE)</f>
        <v>0.77113133668899536</v>
      </c>
      <c r="AV75" s="133">
        <f>VLOOKUP(A75,'2022_PAPI_Indicators'!A70:AU250,46,FALSE)</f>
        <v>0.84423887729644775</v>
      </c>
      <c r="AW75" s="133">
        <f>VLOOKUP(A75,'2022_PAPI_Indicators'!A70:AV250,47,FALSE)</f>
        <v>0.82671582698822021</v>
      </c>
      <c r="AX75" s="133">
        <f>VLOOKUP(A75,'2022_PAPI_Indicators'!A70:AW250,48,FALSE)</f>
        <v>0.93121397495269775</v>
      </c>
      <c r="AY75" s="133">
        <f>VLOOKUP(A75,'2022_PAPI_Indicators'!A70:AX250,49,FALSE)</f>
        <v>0.84842485189437866</v>
      </c>
      <c r="AZ75" s="133">
        <f>VLOOKUP(A75,'2022_PAPI_Indicators'!A70:AY250,50,FALSE)</f>
        <v>0.85852855443954468</v>
      </c>
      <c r="BA75" s="133">
        <f>VLOOKUP(A75,'2022_PAPI_Indicators'!A70:AZ250,51,FALSE)</f>
        <v>0.84853500127792358</v>
      </c>
      <c r="BB75" s="133">
        <f>VLOOKUP(A75,'2022_PAPI_Indicators'!A70:BA250,52,FALSE)</f>
        <v>0.81257063150405884</v>
      </c>
      <c r="BC75" s="133">
        <f>VLOOKUP(A75,'2022_PAPI_Indicators'!A70:BB250,53,FALSE)</f>
        <v>0.80695533752441406</v>
      </c>
      <c r="BD75" s="133">
        <f>VLOOKUP(A75,'2022_PAPI_Indicators'!A70:BC250,54,FALSE)</f>
        <v>0.8005225658416748</v>
      </c>
      <c r="BE75" s="133">
        <f>VLOOKUP(A75,'2022_PAPI_Indicators'!A70:BD250,55,FALSE)</f>
        <v>0.80113506317138672</v>
      </c>
      <c r="BF75" s="133">
        <f>VLOOKUP(A75,'2022_PAPI_Indicators'!A70:BE250,56,FALSE)</f>
        <v>0.86918604373931885</v>
      </c>
      <c r="BG75" s="133">
        <f>VLOOKUP(A75,'2022_PAPI_Indicators'!A70:BF250,57,FALSE)</f>
        <v>0.83211767673492432</v>
      </c>
      <c r="BH75" s="133">
        <f>VLOOKUP(A75,'2022_PAPI_Indicators'!A70:BG250,58,FALSE)</f>
        <v>0.831184983253479</v>
      </c>
      <c r="BI75" s="133">
        <f>VLOOKUP(A75,'2022_PAPI_Indicators'!A70:BH250,59,FALSE)</f>
        <v>0.87220227718353271</v>
      </c>
      <c r="BJ75" s="133">
        <f>VLOOKUP(A75,'2022_PAPI_Indicators'!A70:BI250,60,FALSE)</f>
        <v>0.77254354953765869</v>
      </c>
      <c r="BK75" s="133">
        <f>VLOOKUP(A75,'2022_PAPI_Indicators'!A70:BJ250,61,FALSE)</f>
        <v>0.90594786405563354</v>
      </c>
      <c r="BL75" s="133">
        <f>VLOOKUP(A75,'2022_PAPI_Indicators'!A70:BK250,62,FALSE)</f>
        <v>0.86234378814697266</v>
      </c>
      <c r="BM75" s="133">
        <f>VLOOKUP(A75,'2022_PAPI_Indicators'!A70:BL250,63,FALSE)</f>
        <v>0.87005829811096191</v>
      </c>
      <c r="BN75" s="133">
        <f>VLOOKUP(A75,'2022_PAPI_Indicators'!A70:BM250,64,FALSE)</f>
        <v>0.80803120136260986</v>
      </c>
    </row>
    <row r="76" spans="1:66" x14ac:dyDescent="0.2">
      <c r="A76" s="70" t="s">
        <v>217</v>
      </c>
      <c r="B76" s="70" t="s">
        <v>218</v>
      </c>
      <c r="C76" s="89" t="s">
        <v>90</v>
      </c>
      <c r="D76" s="133">
        <f>VLOOKUP(A76,'2022_PAPI_Indicators'!A71:B251,2,)</f>
        <v>0.85774111747741699</v>
      </c>
      <c r="E76" s="133">
        <f>VLOOKUP(A76,'2022_PAPI_Indicators'!A71:C251,3,FALSE)</f>
        <v>0.72801756858825684</v>
      </c>
      <c r="F76" s="133">
        <f>VLOOKUP(A76,'2022_PAPI_Indicators'!A71:D251,4,FALSE)</f>
        <v>0.71802991628646851</v>
      </c>
      <c r="G76" s="133">
        <f>VLOOKUP(A76,'2022_PAPI_Indicators'!A71:E251,5,FALSE)</f>
        <v>0.75932419300079346</v>
      </c>
      <c r="H76" s="133">
        <f>VLOOKUP(A76,'2022_PAPI_Indicators'!A71:F251,6,FALSE)</f>
        <v>0.81518149375915527</v>
      </c>
      <c r="I76" s="133">
        <f>VLOOKUP(A76,'2022_PAPI_Indicators'!A71:G251,7,FALSE)</f>
        <v>0.83688294887542725</v>
      </c>
      <c r="J76" s="133">
        <f>VLOOKUP(A76,'2022_PAPI_Indicators'!A71:H251,8,FALSE)</f>
        <v>0.69731909036636353</v>
      </c>
      <c r="K76" s="133">
        <f>VLOOKUP(A76,'2022_PAPI_Indicators'!A71:I251,9,FALSE)</f>
        <v>0.79150635004043579</v>
      </c>
      <c r="L76" s="133">
        <f>VLOOKUP(A76,'2022_PAPI_Indicators'!A71:J251,10,FALSE)</f>
        <v>0.676033616065979</v>
      </c>
      <c r="M76" s="133">
        <f>VLOOKUP(A76,'2022_PAPI_Indicators'!A71:K251,11,FALSE)</f>
        <v>0.75991374254226685</v>
      </c>
      <c r="N76" s="133">
        <f>VLOOKUP(A76,'2022_PAPI_Indicators'!A71:L251,12,FALSE)</f>
        <v>0.71047025918960571</v>
      </c>
      <c r="O76" s="133">
        <f>VLOOKUP(A76,'2022_PAPI_Indicators'!A71:M251,13,FALSE)</f>
        <v>0.84591692686080933</v>
      </c>
      <c r="P76" s="133">
        <f>VLOOKUP(A76,'2022_PAPI_Indicators'!A71:N251,14,FALSE)</f>
        <v>0.86505204439163208</v>
      </c>
      <c r="Q76" s="133">
        <f>VLOOKUP(A76,'2022_PAPI_Indicators'!A71:O251,15,FALSE)</f>
        <v>0.89289039373397827</v>
      </c>
      <c r="R76" s="135">
        <f>VLOOKUP(A76,'2022_PAPI_Indicators'!A71:P251,16,FALSE)</f>
        <v>0.75900173187255859</v>
      </c>
      <c r="S76" s="133">
        <f>VLOOKUP(A76,'2022_PAPI_Indicators'!A71:R251,17,FALSE)</f>
        <v>0.83059924840927124</v>
      </c>
      <c r="T76" s="133">
        <f>VLOOKUP(A76,'2022_PAPI_Indicators'!A71:S251,18,FALSE)</f>
        <v>0.93693810701370239</v>
      </c>
      <c r="U76" s="135">
        <f>VLOOKUP(A76,'2022_PAPI_Indicators'!A71:T251,19,FALSE)</f>
        <v>0</v>
      </c>
      <c r="V76" s="133">
        <f>VLOOKUP(A76,'2022_PAPI_Indicators'!A71:U251,20,FALSE)</f>
        <v>0.86839276552200317</v>
      </c>
      <c r="W76" s="133">
        <f>VLOOKUP(A76,'2022_PAPI_Indicators'!A71:V251,21,FALSE)</f>
        <v>0.88317388296127319</v>
      </c>
      <c r="X76" s="133">
        <f>VLOOKUP(A76,'2022_PAPI_Indicators'!A71:W251,22,FALSE)</f>
        <v>0.74713385105133057</v>
      </c>
      <c r="Y76" s="133">
        <f>VLOOKUP(A76,'2022_PAPI_Indicators'!A71:X251,23,FALSE)</f>
        <v>0.82427120208740234</v>
      </c>
      <c r="Z76" s="133">
        <f>VLOOKUP(A76,'2022_PAPI_Indicators'!A71:Y251,24,FALSE)</f>
        <v>0.83334589004516602</v>
      </c>
      <c r="AA76" s="133">
        <f>VLOOKUP(A76,'2022_PAPI_Indicators'!A71:Z251,25,FALSE)</f>
        <v>0.70253121852874756</v>
      </c>
      <c r="AB76" s="133">
        <f>VLOOKUP(A76,'2022_PAPI_Indicators'!A71:AA251,26,FALSE)</f>
        <v>0.71367031335830688</v>
      </c>
      <c r="AC76" s="133">
        <f>VLOOKUP(A76,'2022_PAPI_Indicators'!A71:AB251,27,FALSE)</f>
        <v>0.84546935558319092</v>
      </c>
      <c r="AD76" s="133">
        <f>VLOOKUP(A76,'2022_PAPI_Indicators'!A71:AC251,28,FALSE)</f>
        <v>0.79534327983856201</v>
      </c>
      <c r="AE76" s="133">
        <f>VLOOKUP(A76,'2022_PAPI_Indicators'!A71:AD251,29,FALSE)</f>
        <v>0.78873389959335327</v>
      </c>
      <c r="AF76" s="133">
        <f>VLOOKUP(A76,'2022_PAPI_Indicators'!A71:AE251,30,FALSE)</f>
        <v>0.5759432315826416</v>
      </c>
      <c r="AG76" s="133">
        <f>VLOOKUP(A76,'2022_PAPI_Indicators'!A71:AF251,31,FALSE)</f>
        <v>0.69772779941558838</v>
      </c>
      <c r="AH76" s="133">
        <f>VLOOKUP(A76,'2022_PAPI_Indicators'!A71:AG251,32,FALSE)</f>
        <v>0.66025114059448242</v>
      </c>
      <c r="AI76" s="133">
        <f>VLOOKUP(A76,'2022_PAPI_Indicators'!A71:AH251,33,FALSE)</f>
        <v>0.83585965633392334</v>
      </c>
      <c r="AJ76" s="133">
        <f>VLOOKUP(A76,'2022_PAPI_Indicators'!A71:AI251,34,FALSE)</f>
        <v>0.8999861478805542</v>
      </c>
      <c r="AK76" s="133">
        <f>VLOOKUP(A76,'2022_PAPI_Indicators'!A71:AJ251,35,FALSE)</f>
        <v>0.84969651699066162</v>
      </c>
      <c r="AL76" s="133">
        <f>VLOOKUP(A76,'2022_PAPI_Indicators'!A71:AK251,36,FALSE)</f>
        <v>0.68042677640914917</v>
      </c>
      <c r="AM76" s="133">
        <f>VLOOKUP(A76,'2022_PAPI_Indicators'!A71:AL251,37,FALSE)</f>
        <v>0.68903225660324097</v>
      </c>
      <c r="AN76" s="133">
        <f>VLOOKUP(A76,'2022_PAPI_Indicators'!A71:AM251,38,FALSE)</f>
        <v>0.8251686692237854</v>
      </c>
      <c r="AO76" s="133">
        <f>VLOOKUP(A76,'2022_PAPI_Indicators'!A71:AN251,39,FALSE)</f>
        <v>0.74366676807403564</v>
      </c>
      <c r="AP76" s="133">
        <f>VLOOKUP(A76,'2022_PAPI_Indicators'!A71:AO251,40,FALSE)</f>
        <v>0.74388623237609863</v>
      </c>
      <c r="AQ76" s="161">
        <f>VLOOKUP(A76,'2022_PAPI_Indicators'!A71:AP251,41,FALSE)</f>
        <v>0.75686162710189819</v>
      </c>
      <c r="AR76" s="133">
        <f>VLOOKUP(A76,'2022_PAPI_Indicators'!A71:AQ251,42,FALSE)</f>
        <v>0.70743238925933838</v>
      </c>
      <c r="AS76" s="133">
        <f>VLOOKUP(A76,'2022_PAPI_Indicators'!A71:AR251,43,FALSE)</f>
        <v>0.77295547723770142</v>
      </c>
      <c r="AT76" s="133">
        <f>VLOOKUP(A76,'2022_PAPI_Indicators'!A71:AS251,44,FALSE)</f>
        <v>0.82182067632675171</v>
      </c>
      <c r="AU76" s="133">
        <f>VLOOKUP(A76,'2022_PAPI_Indicators'!A71:AT251,45,FALSE)</f>
        <v>0.67953431606292725</v>
      </c>
      <c r="AV76" s="133">
        <f>VLOOKUP(A76,'2022_PAPI_Indicators'!A71:AU251,46,FALSE)</f>
        <v>0.64480829238891602</v>
      </c>
      <c r="AW76" s="133">
        <f>VLOOKUP(A76,'2022_PAPI_Indicators'!A71:AV251,47,FALSE)</f>
        <v>0.62714141607284546</v>
      </c>
      <c r="AX76" s="133">
        <f>VLOOKUP(A76,'2022_PAPI_Indicators'!A71:AW251,48,FALSE)</f>
        <v>0.80392414331436157</v>
      </c>
      <c r="AY76" s="133">
        <f>VLOOKUP(A76,'2022_PAPI_Indicators'!A71:AX251,49,FALSE)</f>
        <v>0.75336241722106934</v>
      </c>
      <c r="AZ76" s="133">
        <f>VLOOKUP(A76,'2022_PAPI_Indicators'!A71:AY251,50,FALSE)</f>
        <v>0.74075669050216675</v>
      </c>
      <c r="BA76" s="133">
        <f>VLOOKUP(A76,'2022_PAPI_Indicators'!A71:AZ251,51,FALSE)</f>
        <v>0.82929897308349609</v>
      </c>
      <c r="BB76" s="133">
        <f>VLOOKUP(A76,'2022_PAPI_Indicators'!A71:BA251,52,FALSE)</f>
        <v>0.59226810932159424</v>
      </c>
      <c r="BC76" s="133">
        <f>VLOOKUP(A76,'2022_PAPI_Indicators'!A71:BB251,53,FALSE)</f>
        <v>0.68403059244155884</v>
      </c>
      <c r="BD76" s="133">
        <f>VLOOKUP(A76,'2022_PAPI_Indicators'!A71:BC251,54,FALSE)</f>
        <v>0.66023135185241699</v>
      </c>
      <c r="BE76" s="133">
        <f>VLOOKUP(A76,'2022_PAPI_Indicators'!A71:BD251,55,FALSE)</f>
        <v>0.59297984838485718</v>
      </c>
      <c r="BF76" s="133">
        <f>VLOOKUP(A76,'2022_PAPI_Indicators'!A71:BE251,56,FALSE)</f>
        <v>0.79355275630950928</v>
      </c>
      <c r="BG76" s="133">
        <f>VLOOKUP(A76,'2022_PAPI_Indicators'!A71:BF251,57,FALSE)</f>
        <v>0.58321809768676758</v>
      </c>
      <c r="BH76" s="133">
        <f>VLOOKUP(A76,'2022_PAPI_Indicators'!A71:BG251,58,FALSE)</f>
        <v>0.8351476788520813</v>
      </c>
      <c r="BI76" s="133">
        <f>VLOOKUP(A76,'2022_PAPI_Indicators'!A71:BH251,59,FALSE)</f>
        <v>0.82667744159698486</v>
      </c>
      <c r="BJ76" s="133">
        <f>VLOOKUP(A76,'2022_PAPI_Indicators'!A71:BI251,60,FALSE)</f>
        <v>0.60990649461746216</v>
      </c>
      <c r="BK76" s="133">
        <f>VLOOKUP(A76,'2022_PAPI_Indicators'!A71:BJ251,61,FALSE)</f>
        <v>0.57556360960006714</v>
      </c>
      <c r="BL76" s="133">
        <f>VLOOKUP(A76,'2022_PAPI_Indicators'!A71:BK251,62,FALSE)</f>
        <v>0.78092086315155029</v>
      </c>
      <c r="BM76" s="133">
        <f>VLOOKUP(A76,'2022_PAPI_Indicators'!A71:BL251,63,FALSE)</f>
        <v>0.72965288162231445</v>
      </c>
      <c r="BN76" s="133">
        <f>VLOOKUP(A76,'2022_PAPI_Indicators'!A71:BM251,64,FALSE)</f>
        <v>0.80685627460479736</v>
      </c>
    </row>
    <row r="77" spans="1:66" x14ac:dyDescent="0.2">
      <c r="A77" s="70" t="s">
        <v>219</v>
      </c>
      <c r="B77" s="70" t="s">
        <v>220</v>
      </c>
      <c r="C77" s="89" t="s">
        <v>90</v>
      </c>
      <c r="D77" s="133">
        <f>VLOOKUP(A77,'2022_PAPI_Indicators'!A72:B252,2,)</f>
        <v>7.4031248688697815E-2</v>
      </c>
      <c r="E77" s="133">
        <f>VLOOKUP(A77,'2022_PAPI_Indicators'!A72:C252,3,FALSE)</f>
        <v>0.11791298538446426</v>
      </c>
      <c r="F77" s="133">
        <f>VLOOKUP(A77,'2022_PAPI_Indicators'!A72:D252,4,FALSE)</f>
        <v>0.10784509032964706</v>
      </c>
      <c r="G77" s="133">
        <f>VLOOKUP(A77,'2022_PAPI_Indicators'!A72:E252,5,FALSE)</f>
        <v>8.6228877305984497E-2</v>
      </c>
      <c r="H77" s="133">
        <f>VLOOKUP(A77,'2022_PAPI_Indicators'!A72:F252,6,FALSE)</f>
        <v>0.10066009312868118</v>
      </c>
      <c r="I77" s="133">
        <f>VLOOKUP(A77,'2022_PAPI_Indicators'!A72:G252,7,FALSE)</f>
        <v>8.2282297313213348E-2</v>
      </c>
      <c r="J77" s="133">
        <f>VLOOKUP(A77,'2022_PAPI_Indicators'!A72:H252,8,FALSE)</f>
        <v>0.11598354578018188</v>
      </c>
      <c r="K77" s="133">
        <f>VLOOKUP(A77,'2022_PAPI_Indicators'!A72:I252,9,FALSE)</f>
        <v>8.3893075585365295E-2</v>
      </c>
      <c r="L77" s="133">
        <f>VLOOKUP(A77,'2022_PAPI_Indicators'!A72:J252,10,FALSE)</f>
        <v>7.8818105161190033E-2</v>
      </c>
      <c r="M77" s="133">
        <f>VLOOKUP(A77,'2022_PAPI_Indicators'!A72:K252,11,FALSE)</f>
        <v>0.15730343759059906</v>
      </c>
      <c r="N77" s="133">
        <f>VLOOKUP(A77,'2022_PAPI_Indicators'!A72:L252,12,FALSE)</f>
        <v>0.14379727840423584</v>
      </c>
      <c r="O77" s="133">
        <f>VLOOKUP(A77,'2022_PAPI_Indicators'!A72:M252,13,FALSE)</f>
        <v>0.10190229862928391</v>
      </c>
      <c r="P77" s="133">
        <f>VLOOKUP(A77,'2022_PAPI_Indicators'!A72:N252,14,FALSE)</f>
        <v>9.4855330884456635E-2</v>
      </c>
      <c r="Q77" s="133">
        <f>VLOOKUP(A77,'2022_PAPI_Indicators'!A72:O252,15,FALSE)</f>
        <v>5.503246933221817E-2</v>
      </c>
      <c r="R77" s="135">
        <f>VLOOKUP(A77,'2022_PAPI_Indicators'!A72:P252,16,FALSE)</f>
        <v>9.2957168817520142E-2</v>
      </c>
      <c r="S77" s="133">
        <f>VLOOKUP(A77,'2022_PAPI_Indicators'!A72:R252,17,FALSE)</f>
        <v>8.903028815984726E-2</v>
      </c>
      <c r="T77" s="133">
        <f>VLOOKUP(A77,'2022_PAPI_Indicators'!A72:S252,18,FALSE)</f>
        <v>3.8597937673330307E-2</v>
      </c>
      <c r="U77" s="135">
        <f>VLOOKUP(A77,'2022_PAPI_Indicators'!A72:T252,19,FALSE)</f>
        <v>0</v>
      </c>
      <c r="V77" s="133">
        <f>VLOOKUP(A77,'2022_PAPI_Indicators'!A72:U252,20,FALSE)</f>
        <v>5.527757853269577E-2</v>
      </c>
      <c r="W77" s="133">
        <f>VLOOKUP(A77,'2022_PAPI_Indicators'!A72:V252,21,FALSE)</f>
        <v>5.0998985767364502E-2</v>
      </c>
      <c r="X77" s="133">
        <f>VLOOKUP(A77,'2022_PAPI_Indicators'!A72:W252,22,FALSE)</f>
        <v>0.13758108019828796</v>
      </c>
      <c r="Y77" s="133">
        <f>VLOOKUP(A77,'2022_PAPI_Indicators'!A72:X252,23,FALSE)</f>
        <v>4.9806077033281326E-2</v>
      </c>
      <c r="Z77" s="133">
        <f>VLOOKUP(A77,'2022_PAPI_Indicators'!A72:Y252,24,FALSE)</f>
        <v>7.9167291522026062E-2</v>
      </c>
      <c r="AA77" s="133">
        <f>VLOOKUP(A77,'2022_PAPI_Indicators'!A72:Z252,25,FALSE)</f>
        <v>0.162396639585495</v>
      </c>
      <c r="AB77" s="133">
        <f>VLOOKUP(A77,'2022_PAPI_Indicators'!A72:AA252,26,FALSE)</f>
        <v>0.12789347767829895</v>
      </c>
      <c r="AC77" s="133">
        <f>VLOOKUP(A77,'2022_PAPI_Indicators'!A72:AB252,27,FALSE)</f>
        <v>0.10345438122749329</v>
      </c>
      <c r="AD77" s="133">
        <f>VLOOKUP(A77,'2022_PAPI_Indicators'!A72:AC252,28,FALSE)</f>
        <v>9.2439889907836914E-2</v>
      </c>
      <c r="AE77" s="133">
        <f>VLOOKUP(A77,'2022_PAPI_Indicators'!A72:AD252,29,FALSE)</f>
        <v>7.7467851340770721E-2</v>
      </c>
      <c r="AF77" s="133">
        <f>VLOOKUP(A77,'2022_PAPI_Indicators'!A72:AE252,30,FALSE)</f>
        <v>0.22207300364971161</v>
      </c>
      <c r="AG77" s="133">
        <f>VLOOKUP(A77,'2022_PAPI_Indicators'!A72:AF252,31,FALSE)</f>
        <v>0.12372152507305145</v>
      </c>
      <c r="AH77" s="133">
        <f>VLOOKUP(A77,'2022_PAPI_Indicators'!A72:AG252,32,FALSE)</f>
        <v>0.13525478541851044</v>
      </c>
      <c r="AI77" s="133">
        <f>VLOOKUP(A77,'2022_PAPI_Indicators'!A72:AH252,33,FALSE)</f>
        <v>6.8485915660858154E-2</v>
      </c>
      <c r="AJ77" s="133">
        <f>VLOOKUP(A77,'2022_PAPI_Indicators'!A72:AI252,34,FALSE)</f>
        <v>4.3040432035923004E-2</v>
      </c>
      <c r="AK77" s="133">
        <f>VLOOKUP(A77,'2022_PAPI_Indicators'!A72:AJ252,35,FALSE)</f>
        <v>2.3671280592679977E-2</v>
      </c>
      <c r="AL77" s="133">
        <f>VLOOKUP(A77,'2022_PAPI_Indicators'!A72:AK252,36,FALSE)</f>
        <v>0.10770071297883987</v>
      </c>
      <c r="AM77" s="133">
        <f>VLOOKUP(A77,'2022_PAPI_Indicators'!A72:AL252,37,FALSE)</f>
        <v>0.11642137914896011</v>
      </c>
      <c r="AN77" s="133">
        <f>VLOOKUP(A77,'2022_PAPI_Indicators'!A72:AM252,38,FALSE)</f>
        <v>8.7556220591068268E-2</v>
      </c>
      <c r="AO77" s="133">
        <f>VLOOKUP(A77,'2022_PAPI_Indicators'!A72:AN252,39,FALSE)</f>
        <v>0.14618337154388428</v>
      </c>
      <c r="AP77" s="133">
        <f>VLOOKUP(A77,'2022_PAPI_Indicators'!A72:AO252,40,FALSE)</f>
        <v>9.9184684455394745E-2</v>
      </c>
      <c r="AQ77" s="161">
        <f>VLOOKUP(A77,'2022_PAPI_Indicators'!A72:AP252,41,FALSE)</f>
        <v>0.10279688984155655</v>
      </c>
      <c r="AR77" s="133">
        <f>VLOOKUP(A77,'2022_PAPI_Indicators'!A72:AQ252,42,FALSE)</f>
        <v>0.16182449460029602</v>
      </c>
      <c r="AS77" s="133">
        <f>VLOOKUP(A77,'2022_PAPI_Indicators'!A72:AR252,43,FALSE)</f>
        <v>6.8602301180362701E-2</v>
      </c>
      <c r="AT77" s="133">
        <f>VLOOKUP(A77,'2022_PAPI_Indicators'!A72:AS252,44,FALSE)</f>
        <v>7.8567497432231903E-2</v>
      </c>
      <c r="AU77" s="133">
        <f>VLOOKUP(A77,'2022_PAPI_Indicators'!A72:AT252,45,FALSE)</f>
        <v>0.13976176083087921</v>
      </c>
      <c r="AV77" s="133">
        <f>VLOOKUP(A77,'2022_PAPI_Indicators'!A72:AU252,46,FALSE)</f>
        <v>0.18211223185062408</v>
      </c>
      <c r="AW77" s="133">
        <f>VLOOKUP(A77,'2022_PAPI_Indicators'!A72:AV252,47,FALSE)</f>
        <v>0.1868995875120163</v>
      </c>
      <c r="AX77" s="133">
        <f>VLOOKUP(A77,'2022_PAPI_Indicators'!A72:AW252,48,FALSE)</f>
        <v>9.4470866024494171E-2</v>
      </c>
      <c r="AY77" s="133">
        <f>VLOOKUP(A77,'2022_PAPI_Indicators'!A72:AX252,49,FALSE)</f>
        <v>0.13807721436023712</v>
      </c>
      <c r="AZ77" s="133">
        <f>VLOOKUP(A77,'2022_PAPI_Indicators'!A72:AY252,50,FALSE)</f>
        <v>9.8457954823970795E-2</v>
      </c>
      <c r="BA77" s="133">
        <f>VLOOKUP(A77,'2022_PAPI_Indicators'!A72:AZ252,51,FALSE)</f>
        <v>7.2096340358257294E-2</v>
      </c>
      <c r="BB77" s="133">
        <f>VLOOKUP(A77,'2022_PAPI_Indicators'!A72:BA252,52,FALSE)</f>
        <v>0.1934894323348999</v>
      </c>
      <c r="BC77" s="133">
        <f>VLOOKUP(A77,'2022_PAPI_Indicators'!A72:BB252,53,FALSE)</f>
        <v>0.18665769696235657</v>
      </c>
      <c r="BD77" s="133">
        <f>VLOOKUP(A77,'2022_PAPI_Indicators'!A72:BC252,54,FALSE)</f>
        <v>0.14689812064170837</v>
      </c>
      <c r="BE77" s="133">
        <f>VLOOKUP(A77,'2022_PAPI_Indicators'!A72:BD252,55,FALSE)</f>
        <v>0.15543653070926666</v>
      </c>
      <c r="BF77" s="133">
        <f>VLOOKUP(A77,'2022_PAPI_Indicators'!A72:BE252,56,FALSE)</f>
        <v>8.5722789168357849E-2</v>
      </c>
      <c r="BG77" s="133">
        <f>VLOOKUP(A77,'2022_PAPI_Indicators'!A72:BF252,57,FALSE)</f>
        <v>0.14886192977428436</v>
      </c>
      <c r="BH77" s="133">
        <f>VLOOKUP(A77,'2022_PAPI_Indicators'!A72:BG252,58,FALSE)</f>
        <v>5.6932128965854645E-2</v>
      </c>
      <c r="BI77" s="133">
        <f>VLOOKUP(A77,'2022_PAPI_Indicators'!A72:BH252,59,FALSE)</f>
        <v>5.9891063719987869E-2</v>
      </c>
      <c r="BJ77" s="133">
        <f>VLOOKUP(A77,'2022_PAPI_Indicators'!A72:BI252,60,FALSE)</f>
        <v>0.17366416752338409</v>
      </c>
      <c r="BK77" s="133">
        <f>VLOOKUP(A77,'2022_PAPI_Indicators'!A72:BJ252,61,FALSE)</f>
        <v>0.20900183916091919</v>
      </c>
      <c r="BL77" s="133">
        <f>VLOOKUP(A77,'2022_PAPI_Indicators'!A72:BK252,62,FALSE)</f>
        <v>0.11128618568181992</v>
      </c>
      <c r="BM77" s="133">
        <f>VLOOKUP(A77,'2022_PAPI_Indicators'!A72:BL252,63,FALSE)</f>
        <v>0.17541790008544922</v>
      </c>
      <c r="BN77" s="133">
        <f>VLOOKUP(A77,'2022_PAPI_Indicators'!A72:BM252,64,FALSE)</f>
        <v>7.7582336962223053E-2</v>
      </c>
    </row>
    <row r="78" spans="1:66" s="75" customFormat="1" x14ac:dyDescent="0.2">
      <c r="A78" s="75" t="s">
        <v>221</v>
      </c>
      <c r="B78" s="76" t="s">
        <v>222</v>
      </c>
      <c r="C78" s="91" t="s">
        <v>447</v>
      </c>
      <c r="D78" s="129">
        <f>VLOOKUP(A78,'2022_PAPI_Indicators'!A73:B253,2,)</f>
        <v>6.8007445335388184</v>
      </c>
      <c r="E78" s="129">
        <f>VLOOKUP(A78,'2022_PAPI_Indicators'!A73:C253,3,FALSE)</f>
        <v>6.4751753807067871</v>
      </c>
      <c r="F78" s="129">
        <f>VLOOKUP(A78,'2022_PAPI_Indicators'!A73:D253,4,FALSE)</f>
        <v>6.0843143463134766</v>
      </c>
      <c r="G78" s="129">
        <f>VLOOKUP(A78,'2022_PAPI_Indicators'!A73:E253,5,FALSE)</f>
        <v>6.4340090751647949</v>
      </c>
      <c r="H78" s="129">
        <f>VLOOKUP(A78,'2022_PAPI_Indicators'!A73:F253,6,FALSE)</f>
        <v>6.8649230003356934</v>
      </c>
      <c r="I78" s="129">
        <f>VLOOKUP(A78,'2022_PAPI_Indicators'!A73:G253,7,FALSE)</f>
        <v>5.7831025123596191</v>
      </c>
      <c r="J78" s="129">
        <f>VLOOKUP(A78,'2022_PAPI_Indicators'!A73:H253,8,FALSE)</f>
        <v>5.7121334075927734</v>
      </c>
      <c r="K78" s="129">
        <f>VLOOKUP(A78,'2022_PAPI_Indicators'!A73:I253,9,FALSE)</f>
        <v>6.156029224395752</v>
      </c>
      <c r="L78" s="129">
        <f>VLOOKUP(A78,'2022_PAPI_Indicators'!A73:J253,10,FALSE)</f>
        <v>6.6229033470153809</v>
      </c>
      <c r="M78" s="129">
        <f>VLOOKUP(A78,'2022_PAPI_Indicators'!A73:K253,11,FALSE)</f>
        <v>6.6522212028503418</v>
      </c>
      <c r="N78" s="129">
        <f>VLOOKUP(A78,'2022_PAPI_Indicators'!A73:L253,12,FALSE)</f>
        <v>6.4411444664001465</v>
      </c>
      <c r="O78" s="129">
        <f>VLOOKUP(A78,'2022_PAPI_Indicators'!A73:M253,13,FALSE)</f>
        <v>6.5588369369506836</v>
      </c>
      <c r="P78" s="129">
        <f>VLOOKUP(A78,'2022_PAPI_Indicators'!A73:N253,14,FALSE)</f>
        <v>6.7475733757019043</v>
      </c>
      <c r="Q78" s="129">
        <f>VLOOKUP(A78,'2022_PAPI_Indicators'!A73:O253,15,FALSE)</f>
        <v>7.4273858070373535</v>
      </c>
      <c r="R78" s="130">
        <f>VLOOKUP(A78,'2022_PAPI_Indicators'!A73:P253,16,FALSE)</f>
        <v>0</v>
      </c>
      <c r="S78" s="129">
        <f>VLOOKUP(A78,'2022_PAPI_Indicators'!A73:R253,17,FALSE)</f>
        <v>7.0491375923156738</v>
      </c>
      <c r="T78" s="129">
        <f>VLOOKUP(A78,'2022_PAPI_Indicators'!A73:S253,18,FALSE)</f>
        <v>6.7936229705810547</v>
      </c>
      <c r="U78" s="130">
        <f>VLOOKUP(A78,'2022_PAPI_Indicators'!A73:T253,19,FALSE)</f>
        <v>0</v>
      </c>
      <c r="V78" s="129">
        <f>VLOOKUP(A78,'2022_PAPI_Indicators'!A73:U253,20,FALSE)</f>
        <v>6.3680305480957031</v>
      </c>
      <c r="W78" s="129">
        <f>VLOOKUP(A78,'2022_PAPI_Indicators'!A73:V253,21,FALSE)</f>
        <v>6.8896541595458984</v>
      </c>
      <c r="X78" s="129">
        <f>VLOOKUP(A78,'2022_PAPI_Indicators'!A73:W253,22,FALSE)</f>
        <v>6.8763909339904785</v>
      </c>
      <c r="Y78" s="129">
        <f>VLOOKUP(A78,'2022_PAPI_Indicators'!A73:X253,23,FALSE)</f>
        <v>6.8132972717285156</v>
      </c>
      <c r="Z78" s="129">
        <f>VLOOKUP(A78,'2022_PAPI_Indicators'!A73:Y253,24,FALSE)</f>
        <v>7.0016884803771973</v>
      </c>
      <c r="AA78" s="129">
        <f>VLOOKUP(A78,'2022_PAPI_Indicators'!A73:Z253,25,FALSE)</f>
        <v>6.7637929916381836</v>
      </c>
      <c r="AB78" s="129">
        <f>VLOOKUP(A78,'2022_PAPI_Indicators'!A73:AA253,26,FALSE)</f>
        <v>6.7385783195495605</v>
      </c>
      <c r="AC78" s="129">
        <f>VLOOKUP(A78,'2022_PAPI_Indicators'!A73:AB253,27,FALSE)</f>
        <v>7.2824540138244629</v>
      </c>
      <c r="AD78" s="129">
        <f>VLOOKUP(A78,'2022_PAPI_Indicators'!A73:AC253,28,FALSE)</f>
        <v>6.5997557640075684</v>
      </c>
      <c r="AE78" s="129">
        <f>VLOOKUP(A78,'2022_PAPI_Indicators'!A73:AD253,29,FALSE)</f>
        <v>6.7050337791442871</v>
      </c>
      <c r="AF78" s="129">
        <f>VLOOKUP(A78,'2022_PAPI_Indicators'!A73:AE253,30,FALSE)</f>
        <v>7.2067766189575195</v>
      </c>
      <c r="AG78" s="129">
        <f>VLOOKUP(A78,'2022_PAPI_Indicators'!A73:AF253,31,FALSE)</f>
        <v>6.5332241058349609</v>
      </c>
      <c r="AH78" s="129">
        <f>VLOOKUP(A78,'2022_PAPI_Indicators'!A73:AG253,32,FALSE)</f>
        <v>7.0357861518859863</v>
      </c>
      <c r="AI78" s="129">
        <f>VLOOKUP(A78,'2022_PAPI_Indicators'!A73:AH253,33,FALSE)</f>
        <v>6.595301628112793</v>
      </c>
      <c r="AJ78" s="129">
        <f>VLOOKUP(A78,'2022_PAPI_Indicators'!A73:AI253,34,FALSE)</f>
        <v>6.4916191101074219</v>
      </c>
      <c r="AK78" s="129">
        <f>VLOOKUP(A78,'2022_PAPI_Indicators'!A73:AJ253,35,FALSE)</f>
        <v>6.7841043472290039</v>
      </c>
      <c r="AL78" s="129">
        <f>VLOOKUP(A78,'2022_PAPI_Indicators'!A73:AK253,36,FALSE)</f>
        <v>7.0651154518127441</v>
      </c>
      <c r="AM78" s="129">
        <f>VLOOKUP(A78,'2022_PAPI_Indicators'!A73:AL253,37,FALSE)</f>
        <v>6.2521524429321289</v>
      </c>
      <c r="AN78" s="129">
        <f>VLOOKUP(A78,'2022_PAPI_Indicators'!A73:AM253,38,FALSE)</f>
        <v>6.9413790702819824</v>
      </c>
      <c r="AO78" s="129">
        <f>VLOOKUP(A78,'2022_PAPI_Indicators'!A73:AN253,39,FALSE)</f>
        <v>7.5201940536499023</v>
      </c>
      <c r="AP78" s="129">
        <f>VLOOKUP(A78,'2022_PAPI_Indicators'!A73:AO253,40,FALSE)</f>
        <v>6.9436602592468262</v>
      </c>
      <c r="AQ78" s="122">
        <f>VLOOKUP(A78,'2022_PAPI_Indicators'!A73:AP253,41,FALSE)</f>
        <v>6.199918270111084</v>
      </c>
      <c r="AR78" s="129">
        <f>VLOOKUP(A78,'2022_PAPI_Indicators'!A73:AQ253,42,FALSE)</f>
        <v>6.2284045219421387</v>
      </c>
      <c r="AS78" s="129">
        <f>VLOOKUP(A78,'2022_PAPI_Indicators'!A73:AR253,43,FALSE)</f>
        <v>6.389836311340332</v>
      </c>
      <c r="AT78" s="129">
        <f>VLOOKUP(A78,'2022_PAPI_Indicators'!A73:AS253,44,FALSE)</f>
        <v>6.0787711143493652</v>
      </c>
      <c r="AU78" s="129">
        <f>VLOOKUP(A78,'2022_PAPI_Indicators'!A73:AT253,45,FALSE)</f>
        <v>6.5236043930053711</v>
      </c>
      <c r="AV78" s="129">
        <f>VLOOKUP(A78,'2022_PAPI_Indicators'!A73:AU253,46,FALSE)</f>
        <v>5.9705982208251953</v>
      </c>
      <c r="AW78" s="129">
        <f>VLOOKUP(A78,'2022_PAPI_Indicators'!A73:AV253,47,FALSE)</f>
        <v>6.4039978981018066</v>
      </c>
      <c r="AX78" s="129">
        <f>VLOOKUP(A78,'2022_PAPI_Indicators'!A73:AW253,48,FALSE)</f>
        <v>7.9399838447570801</v>
      </c>
      <c r="AY78" s="129">
        <f>VLOOKUP(A78,'2022_PAPI_Indicators'!A73:AX253,49,FALSE)</f>
        <v>6.5387988090515137</v>
      </c>
      <c r="AZ78" s="129">
        <f>VLOOKUP(A78,'2022_PAPI_Indicators'!A73:AY253,50,FALSE)</f>
        <v>6.9529590606689453</v>
      </c>
      <c r="BA78" s="129">
        <f>VLOOKUP(A78,'2022_PAPI_Indicators'!A73:AZ253,51,FALSE)</f>
        <v>6.3215675354003906</v>
      </c>
      <c r="BB78" s="129">
        <f>VLOOKUP(A78,'2022_PAPI_Indicators'!A73:BA253,52,FALSE)</f>
        <v>6.2436437606811523</v>
      </c>
      <c r="BC78" s="129">
        <f>VLOOKUP(A78,'2022_PAPI_Indicators'!A73:BB253,53,FALSE)</f>
        <v>7.402949333190918</v>
      </c>
      <c r="BD78" s="129">
        <f>VLOOKUP(A78,'2022_PAPI_Indicators'!A73:BC253,54,FALSE)</f>
        <v>6.6261515617370605</v>
      </c>
      <c r="BE78" s="129">
        <f>VLOOKUP(A78,'2022_PAPI_Indicators'!A73:BD253,55,FALSE)</f>
        <v>6.5998687744140625</v>
      </c>
      <c r="BF78" s="129">
        <f>VLOOKUP(A78,'2022_PAPI_Indicators'!A73:BE253,56,FALSE)</f>
        <v>6.757603645324707</v>
      </c>
      <c r="BG78" s="129">
        <f>VLOOKUP(A78,'2022_PAPI_Indicators'!A73:BF253,57,FALSE)</f>
        <v>6.6346406936645508</v>
      </c>
      <c r="BH78" s="129">
        <f>VLOOKUP(A78,'2022_PAPI_Indicators'!A73:BG253,58,FALSE)</f>
        <v>6.4259767532348633</v>
      </c>
      <c r="BI78" s="129">
        <f>VLOOKUP(A78,'2022_PAPI_Indicators'!A73:BH253,59,FALSE)</f>
        <v>6.4137101173400879</v>
      </c>
      <c r="BJ78" s="129">
        <f>VLOOKUP(A78,'2022_PAPI_Indicators'!A73:BI253,60,FALSE)</f>
        <v>6.537229061126709</v>
      </c>
      <c r="BK78" s="129">
        <f>VLOOKUP(A78,'2022_PAPI_Indicators'!A73:BJ253,61,FALSE)</f>
        <v>7.1992201805114746</v>
      </c>
      <c r="BL78" s="129">
        <f>VLOOKUP(A78,'2022_PAPI_Indicators'!A73:BK253,62,FALSE)</f>
        <v>7.3998031616210938</v>
      </c>
      <c r="BM78" s="129">
        <f>VLOOKUP(A78,'2022_PAPI_Indicators'!A73:BL253,63,FALSE)</f>
        <v>7.5075349807739258</v>
      </c>
      <c r="BN78" s="129">
        <f>VLOOKUP(A78,'2022_PAPI_Indicators'!A73:BM253,64,FALSE)</f>
        <v>6.9535279273986816</v>
      </c>
    </row>
    <row r="79" spans="1:66" s="112" customFormat="1" x14ac:dyDescent="0.2">
      <c r="A79" s="77" t="s">
        <v>223</v>
      </c>
      <c r="B79" s="77" t="s">
        <v>224</v>
      </c>
      <c r="C79" s="92" t="s">
        <v>448</v>
      </c>
      <c r="D79" s="131">
        <f>VLOOKUP(A79,'2022_PAPI_Indicators'!A74:B254,2,)</f>
        <v>1.642737865447998</v>
      </c>
      <c r="E79" s="131">
        <f>VLOOKUP(A79,'2022_PAPI_Indicators'!A74:C254,3,FALSE)</f>
        <v>1.4828202724456787</v>
      </c>
      <c r="F79" s="131">
        <f>VLOOKUP(A79,'2022_PAPI_Indicators'!A74:D254,4,FALSE)</f>
        <v>1.4215035438537598</v>
      </c>
      <c r="G79" s="131">
        <f>VLOOKUP(A79,'2022_PAPI_Indicators'!A74:E254,5,FALSE)</f>
        <v>1.5775601863861084</v>
      </c>
      <c r="H79" s="131">
        <f>VLOOKUP(A79,'2022_PAPI_Indicators'!A74:F254,6,FALSE)</f>
        <v>1.7046201229095459</v>
      </c>
      <c r="I79" s="131">
        <f>VLOOKUP(A79,'2022_PAPI_Indicators'!A74:G254,7,FALSE)</f>
        <v>1.3484166860580444</v>
      </c>
      <c r="J79" s="131">
        <f>VLOOKUP(A79,'2022_PAPI_Indicators'!A74:H254,8,FALSE)</f>
        <v>1.3699029684066772</v>
      </c>
      <c r="K79" s="131">
        <f>VLOOKUP(A79,'2022_PAPI_Indicators'!A74:I254,9,FALSE)</f>
        <v>1.5257805585861206</v>
      </c>
      <c r="L79" s="131">
        <f>VLOOKUP(A79,'2022_PAPI_Indicators'!A74:J254,10,FALSE)</f>
        <v>1.6304507255554199</v>
      </c>
      <c r="M79" s="131">
        <f>VLOOKUP(A79,'2022_PAPI_Indicators'!A74:K254,11,FALSE)</f>
        <v>1.622908353805542</v>
      </c>
      <c r="N79" s="131">
        <f>VLOOKUP(A79,'2022_PAPI_Indicators'!A74:L254,12,FALSE)</f>
        <v>1.6920859813690186</v>
      </c>
      <c r="O79" s="131">
        <f>VLOOKUP(A79,'2022_PAPI_Indicators'!A74:M254,13,FALSE)</f>
        <v>1.5895653963088989</v>
      </c>
      <c r="P79" s="131">
        <f>VLOOKUP(A79,'2022_PAPI_Indicators'!A74:N254,14,FALSE)</f>
        <v>1.6225063800811768</v>
      </c>
      <c r="Q79" s="131">
        <f>VLOOKUP(A79,'2022_PAPI_Indicators'!A74:O254,15,FALSE)</f>
        <v>2.0447356700897217</v>
      </c>
      <c r="R79" s="132">
        <f>VLOOKUP(A79,'2022_PAPI_Indicators'!A74:P254,16,FALSE)</f>
        <v>0</v>
      </c>
      <c r="S79" s="131">
        <f>VLOOKUP(A79,'2022_PAPI_Indicators'!A74:R254,17,FALSE)</f>
        <v>1.7991437911987305</v>
      </c>
      <c r="T79" s="131">
        <f>VLOOKUP(A79,'2022_PAPI_Indicators'!A74:S254,18,FALSE)</f>
        <v>1.6784499883651733</v>
      </c>
      <c r="U79" s="132">
        <f>VLOOKUP(A79,'2022_PAPI_Indicators'!A74:T254,19,FALSE)</f>
        <v>0</v>
      </c>
      <c r="V79" s="131">
        <f>VLOOKUP(A79,'2022_PAPI_Indicators'!A74:U254,20,FALSE)</f>
        <v>1.5527125597000122</v>
      </c>
      <c r="W79" s="131">
        <f>VLOOKUP(A79,'2022_PAPI_Indicators'!A74:V254,21,FALSE)</f>
        <v>1.6469416618347168</v>
      </c>
      <c r="X79" s="131">
        <f>VLOOKUP(A79,'2022_PAPI_Indicators'!A74:W254,22,FALSE)</f>
        <v>1.7508747577667236</v>
      </c>
      <c r="Y79" s="131">
        <f>VLOOKUP(A79,'2022_PAPI_Indicators'!A74:X254,23,FALSE)</f>
        <v>1.8261433839797974</v>
      </c>
      <c r="Z79" s="131">
        <f>VLOOKUP(A79,'2022_PAPI_Indicators'!A74:Y254,24,FALSE)</f>
        <v>1.813045859336853</v>
      </c>
      <c r="AA79" s="131">
        <f>VLOOKUP(A79,'2022_PAPI_Indicators'!A74:Z254,25,FALSE)</f>
        <v>1.6060432195663452</v>
      </c>
      <c r="AB79" s="131">
        <f>VLOOKUP(A79,'2022_PAPI_Indicators'!A74:AA254,26,FALSE)</f>
        <v>1.5954861640930176</v>
      </c>
      <c r="AC79" s="131">
        <f>VLOOKUP(A79,'2022_PAPI_Indicators'!A74:AB254,27,FALSE)</f>
        <v>1.9225183725357056</v>
      </c>
      <c r="AD79" s="131">
        <f>VLOOKUP(A79,'2022_PAPI_Indicators'!A74:AC254,28,FALSE)</f>
        <v>1.697471022605896</v>
      </c>
      <c r="AE79" s="131">
        <f>VLOOKUP(A79,'2022_PAPI_Indicators'!A74:AD254,29,FALSE)</f>
        <v>1.7092307806015015</v>
      </c>
      <c r="AF79" s="131">
        <f>VLOOKUP(A79,'2022_PAPI_Indicators'!A74:AE254,30,FALSE)</f>
        <v>1.9273926019668579</v>
      </c>
      <c r="AG79" s="131">
        <f>VLOOKUP(A79,'2022_PAPI_Indicators'!A74:AF254,31,FALSE)</f>
        <v>1.6366479396820068</v>
      </c>
      <c r="AH79" s="131">
        <f>VLOOKUP(A79,'2022_PAPI_Indicators'!A74:AG254,32,FALSE)</f>
        <v>1.787097692489624</v>
      </c>
      <c r="AI79" s="131">
        <f>VLOOKUP(A79,'2022_PAPI_Indicators'!A74:AH254,33,FALSE)</f>
        <v>1.5355780124664307</v>
      </c>
      <c r="AJ79" s="131">
        <f>VLOOKUP(A79,'2022_PAPI_Indicators'!A74:AI254,34,FALSE)</f>
        <v>1.5146230459213257</v>
      </c>
      <c r="AK79" s="131">
        <f>VLOOKUP(A79,'2022_PAPI_Indicators'!A74:AJ254,35,FALSE)</f>
        <v>1.6280142068862915</v>
      </c>
      <c r="AL79" s="131">
        <f>VLOOKUP(A79,'2022_PAPI_Indicators'!A74:AK254,36,FALSE)</f>
        <v>1.8412050008773804</v>
      </c>
      <c r="AM79" s="131">
        <f>VLOOKUP(A79,'2022_PAPI_Indicators'!A74:AL254,37,FALSE)</f>
        <v>1.4227900505065918</v>
      </c>
      <c r="AN79" s="131">
        <f>VLOOKUP(A79,'2022_PAPI_Indicators'!A74:AM254,38,FALSE)</f>
        <v>1.6202503442764282</v>
      </c>
      <c r="AO79" s="131">
        <f>VLOOKUP(A79,'2022_PAPI_Indicators'!A74:AN254,39,FALSE)</f>
        <v>1.8528465032577515</v>
      </c>
      <c r="AP79" s="131">
        <f>VLOOKUP(A79,'2022_PAPI_Indicators'!A74:AO254,40,FALSE)</f>
        <v>1.6385883092880249</v>
      </c>
      <c r="AQ79" s="159">
        <f>VLOOKUP(A79,'2022_PAPI_Indicators'!A74:AP254,41,FALSE)</f>
        <v>1.4167574644088745</v>
      </c>
      <c r="AR79" s="131">
        <f>VLOOKUP(A79,'2022_PAPI_Indicators'!A74:AQ254,42,FALSE)</f>
        <v>1.4346705675125122</v>
      </c>
      <c r="AS79" s="131">
        <f>VLOOKUP(A79,'2022_PAPI_Indicators'!A74:AR254,43,FALSE)</f>
        <v>1.5390113592147827</v>
      </c>
      <c r="AT79" s="131">
        <f>VLOOKUP(A79,'2022_PAPI_Indicators'!A74:AS254,44,FALSE)</f>
        <v>1.390234112739563</v>
      </c>
      <c r="AU79" s="131">
        <f>VLOOKUP(A79,'2022_PAPI_Indicators'!A74:AT254,45,FALSE)</f>
        <v>1.5008704662322998</v>
      </c>
      <c r="AV79" s="131">
        <f>VLOOKUP(A79,'2022_PAPI_Indicators'!A74:AU254,46,FALSE)</f>
        <v>1.4096461534500122</v>
      </c>
      <c r="AW79" s="131">
        <f>VLOOKUP(A79,'2022_PAPI_Indicators'!A74:AV254,47,FALSE)</f>
        <v>1.4790061712265015</v>
      </c>
      <c r="AX79" s="131">
        <f>VLOOKUP(A79,'2022_PAPI_Indicators'!A74:AW254,48,FALSE)</f>
        <v>1.9696948528289795</v>
      </c>
      <c r="AY79" s="131">
        <f>VLOOKUP(A79,'2022_PAPI_Indicators'!A74:AX254,49,FALSE)</f>
        <v>1.4520734548568726</v>
      </c>
      <c r="AZ79" s="131">
        <f>VLOOKUP(A79,'2022_PAPI_Indicators'!A74:AY254,50,FALSE)</f>
        <v>1.7335540056228638</v>
      </c>
      <c r="BA79" s="131">
        <f>VLOOKUP(A79,'2022_PAPI_Indicators'!A74:AZ254,51,FALSE)</f>
        <v>1.4115493297576904</v>
      </c>
      <c r="BB79" s="131">
        <f>VLOOKUP(A79,'2022_PAPI_Indicators'!A74:BA254,52,FALSE)</f>
        <v>1.4514957666397095</v>
      </c>
      <c r="BC79" s="131">
        <f>VLOOKUP(A79,'2022_PAPI_Indicators'!A74:BB254,53,FALSE)</f>
        <v>1.9282125234603882</v>
      </c>
      <c r="BD79" s="131">
        <f>VLOOKUP(A79,'2022_PAPI_Indicators'!A74:BC254,54,FALSE)</f>
        <v>1.5740425586700439</v>
      </c>
      <c r="BE79" s="131">
        <f>VLOOKUP(A79,'2022_PAPI_Indicators'!A74:BD254,55,FALSE)</f>
        <v>1.6272275447845459</v>
      </c>
      <c r="BF79" s="131">
        <f>VLOOKUP(A79,'2022_PAPI_Indicators'!A74:BE254,56,FALSE)</f>
        <v>1.6713771820068359</v>
      </c>
      <c r="BG79" s="131">
        <f>VLOOKUP(A79,'2022_PAPI_Indicators'!A74:BF254,57,FALSE)</f>
        <v>1.573134183883667</v>
      </c>
      <c r="BH79" s="131">
        <f>VLOOKUP(A79,'2022_PAPI_Indicators'!A74:BG254,58,FALSE)</f>
        <v>1.5598976612091064</v>
      </c>
      <c r="BI79" s="131">
        <f>VLOOKUP(A79,'2022_PAPI_Indicators'!A74:BH254,59,FALSE)</f>
        <v>1.5426497459411621</v>
      </c>
      <c r="BJ79" s="131">
        <f>VLOOKUP(A79,'2022_PAPI_Indicators'!A74:BI254,60,FALSE)</f>
        <v>1.517295241355896</v>
      </c>
      <c r="BK79" s="131">
        <f>VLOOKUP(A79,'2022_PAPI_Indicators'!A74:BJ254,61,FALSE)</f>
        <v>1.7849680185317993</v>
      </c>
      <c r="BL79" s="131">
        <f>VLOOKUP(A79,'2022_PAPI_Indicators'!A74:BK254,62,FALSE)</f>
        <v>1.8944957256317139</v>
      </c>
      <c r="BM79" s="131">
        <f>VLOOKUP(A79,'2022_PAPI_Indicators'!A74:BL254,63,FALSE)</f>
        <v>1.9359023571014404</v>
      </c>
      <c r="BN79" s="131">
        <f>VLOOKUP(A79,'2022_PAPI_Indicators'!A74:BM254,64,FALSE)</f>
        <v>1.7694128751754761</v>
      </c>
    </row>
    <row r="80" spans="1:66" s="69" customFormat="1" x14ac:dyDescent="0.2">
      <c r="A80" s="70" t="s">
        <v>225</v>
      </c>
      <c r="B80" s="70" t="s">
        <v>226</v>
      </c>
      <c r="C80" s="89" t="s">
        <v>90</v>
      </c>
      <c r="D80" s="133">
        <f>VLOOKUP(A80,'2022_PAPI_Indicators'!A75:B255,2,)</f>
        <v>0.68982493877410889</v>
      </c>
      <c r="E80" s="133">
        <f>VLOOKUP(A80,'2022_PAPI_Indicators'!A75:C255,3,FALSE)</f>
        <v>0.52374875545501709</v>
      </c>
      <c r="F80" s="133">
        <f>VLOOKUP(A80,'2022_PAPI_Indicators'!A75:D255,4,FALSE)</f>
        <v>0.54821181297302246</v>
      </c>
      <c r="G80" s="133">
        <f>VLOOKUP(A80,'2022_PAPI_Indicators'!A75:E255,5,FALSE)</f>
        <v>0.63594251871109009</v>
      </c>
      <c r="H80" s="133">
        <f>VLOOKUP(A80,'2022_PAPI_Indicators'!A75:F255,6,FALSE)</f>
        <v>0.65951615571975708</v>
      </c>
      <c r="I80" s="133">
        <f>VLOOKUP(A80,'2022_PAPI_Indicators'!A75:G255,7,FALSE)</f>
        <v>0.5519978404045105</v>
      </c>
      <c r="J80" s="133">
        <f>VLOOKUP(A80,'2022_PAPI_Indicators'!A75:H255,8,FALSE)</f>
        <v>0.55249345302581787</v>
      </c>
      <c r="K80" s="133">
        <f>VLOOKUP(A80,'2022_PAPI_Indicators'!A75:I255,9,FALSE)</f>
        <v>0.57049751281738281</v>
      </c>
      <c r="L80" s="133">
        <f>VLOOKUP(A80,'2022_PAPI_Indicators'!A75:J255,10,FALSE)</f>
        <v>0.65224957466125488</v>
      </c>
      <c r="M80" s="133">
        <f>VLOOKUP(A80,'2022_PAPI_Indicators'!A75:K255,11,FALSE)</f>
        <v>0.74253749847412109</v>
      </c>
      <c r="N80" s="133">
        <f>VLOOKUP(A80,'2022_PAPI_Indicators'!A75:L255,12,FALSE)</f>
        <v>0.70234179496765137</v>
      </c>
      <c r="O80" s="133">
        <f>VLOOKUP(A80,'2022_PAPI_Indicators'!A75:M255,13,FALSE)</f>
        <v>0.70568346977233887</v>
      </c>
      <c r="P80" s="133">
        <f>VLOOKUP(A80,'2022_PAPI_Indicators'!A75:N255,14,FALSE)</f>
        <v>0.68418401479721069</v>
      </c>
      <c r="Q80" s="133">
        <f>VLOOKUP(A80,'2022_PAPI_Indicators'!A75:O255,15,FALSE)</f>
        <v>0.79445922374725342</v>
      </c>
      <c r="R80" s="135">
        <f>VLOOKUP(A80,'2022_PAPI_Indicators'!A75:P255,16,FALSE)</f>
        <v>0</v>
      </c>
      <c r="S80" s="133">
        <f>VLOOKUP(A80,'2022_PAPI_Indicators'!A75:R255,17,FALSE)</f>
        <v>0.725943922996521</v>
      </c>
      <c r="T80" s="133">
        <f>VLOOKUP(A80,'2022_PAPI_Indicators'!A75:S255,18,FALSE)</f>
        <v>0.69013452529907227</v>
      </c>
      <c r="U80" s="135">
        <f>VLOOKUP(A80,'2022_PAPI_Indicators'!A75:T255,19,FALSE)</f>
        <v>0</v>
      </c>
      <c r="V80" s="133">
        <f>VLOOKUP(A80,'2022_PAPI_Indicators'!A75:U255,20,FALSE)</f>
        <v>0.61543822288513184</v>
      </c>
      <c r="W80" s="133">
        <f>VLOOKUP(A80,'2022_PAPI_Indicators'!A75:V255,21,FALSE)</f>
        <v>0.65895277261734009</v>
      </c>
      <c r="X80" s="133">
        <f>VLOOKUP(A80,'2022_PAPI_Indicators'!A75:W255,22,FALSE)</f>
        <v>0.68445605039596558</v>
      </c>
      <c r="Y80" s="133">
        <f>VLOOKUP(A80,'2022_PAPI_Indicators'!A75:X255,23,FALSE)</f>
        <v>0.72372961044311523</v>
      </c>
      <c r="Z80" s="133">
        <f>VLOOKUP(A80,'2022_PAPI_Indicators'!A75:Y255,24,FALSE)</f>
        <v>0.72733771800994873</v>
      </c>
      <c r="AA80" s="133">
        <f>VLOOKUP(A80,'2022_PAPI_Indicators'!A75:Z255,25,FALSE)</f>
        <v>0.59648793935775757</v>
      </c>
      <c r="AB80" s="133">
        <f>VLOOKUP(A80,'2022_PAPI_Indicators'!A75:AA255,26,FALSE)</f>
        <v>0.65335649251937866</v>
      </c>
      <c r="AC80" s="133">
        <f>VLOOKUP(A80,'2022_PAPI_Indicators'!A75:AB255,27,FALSE)</f>
        <v>0.77200239896774292</v>
      </c>
      <c r="AD80" s="133">
        <f>VLOOKUP(A80,'2022_PAPI_Indicators'!A75:AC255,28,FALSE)</f>
        <v>0.68938291072845459</v>
      </c>
      <c r="AE80" s="133">
        <f>VLOOKUP(A80,'2022_PAPI_Indicators'!A75:AD255,29,FALSE)</f>
        <v>0.69498389959335327</v>
      </c>
      <c r="AF80" s="133">
        <f>VLOOKUP(A80,'2022_PAPI_Indicators'!A75:AE255,30,FALSE)</f>
        <v>0.81528604030609131</v>
      </c>
      <c r="AG80" s="133">
        <f>VLOOKUP(A80,'2022_PAPI_Indicators'!A75:AF255,31,FALSE)</f>
        <v>0.66931802034378052</v>
      </c>
      <c r="AH80" s="133">
        <f>VLOOKUP(A80,'2022_PAPI_Indicators'!A75:AG255,32,FALSE)</f>
        <v>0.70971465110778809</v>
      </c>
      <c r="AI80" s="133">
        <f>VLOOKUP(A80,'2022_PAPI_Indicators'!A75:AH255,33,FALSE)</f>
        <v>0.63630491495132446</v>
      </c>
      <c r="AJ80" s="133">
        <f>VLOOKUP(A80,'2022_PAPI_Indicators'!A75:AI255,34,FALSE)</f>
        <v>0.64746862649917603</v>
      </c>
      <c r="AK80" s="133">
        <f>VLOOKUP(A80,'2022_PAPI_Indicators'!A75:AJ255,35,FALSE)</f>
        <v>0.64879429340362549</v>
      </c>
      <c r="AL80" s="133">
        <f>VLOOKUP(A80,'2022_PAPI_Indicators'!A75:AK255,36,FALSE)</f>
        <v>0.70989835262298584</v>
      </c>
      <c r="AM80" s="133">
        <f>VLOOKUP(A80,'2022_PAPI_Indicators'!A75:AL255,37,FALSE)</f>
        <v>0.57506054639816284</v>
      </c>
      <c r="AN80" s="133">
        <f>VLOOKUP(A80,'2022_PAPI_Indicators'!A75:AM255,38,FALSE)</f>
        <v>0.625</v>
      </c>
      <c r="AO80" s="133">
        <f>VLOOKUP(A80,'2022_PAPI_Indicators'!A75:AN255,39,FALSE)</f>
        <v>0.7425076961517334</v>
      </c>
      <c r="AP80" s="133">
        <f>VLOOKUP(A80,'2022_PAPI_Indicators'!A75:AO255,40,FALSE)</f>
        <v>0.63926684856414795</v>
      </c>
      <c r="AQ80" s="161">
        <f>VLOOKUP(A80,'2022_PAPI_Indicators'!A75:AP255,41,FALSE)</f>
        <v>0.5640673041343689</v>
      </c>
      <c r="AR80" s="133">
        <f>VLOOKUP(A80,'2022_PAPI_Indicators'!A75:AQ255,42,FALSE)</f>
        <v>0.63631761074066162</v>
      </c>
      <c r="AS80" s="133">
        <f>VLOOKUP(A80,'2022_PAPI_Indicators'!A75:AR255,43,FALSE)</f>
        <v>0.63231521844863892</v>
      </c>
      <c r="AT80" s="133">
        <f>VLOOKUP(A80,'2022_PAPI_Indicators'!A75:AS255,44,FALSE)</f>
        <v>0.55779564380645752</v>
      </c>
      <c r="AU80" s="133">
        <f>VLOOKUP(A80,'2022_PAPI_Indicators'!A75:AT255,45,FALSE)</f>
        <v>0.56915861368179321</v>
      </c>
      <c r="AV80" s="133">
        <f>VLOOKUP(A80,'2022_PAPI_Indicators'!A75:AU255,46,FALSE)</f>
        <v>0.55433857440948486</v>
      </c>
      <c r="AW80" s="133">
        <f>VLOOKUP(A80,'2022_PAPI_Indicators'!A75:AV255,47,FALSE)</f>
        <v>0.62550681829452515</v>
      </c>
      <c r="AX80" s="133">
        <f>VLOOKUP(A80,'2022_PAPI_Indicators'!A75:AW255,48,FALSE)</f>
        <v>0.81542801856994629</v>
      </c>
      <c r="AY80" s="133">
        <f>VLOOKUP(A80,'2022_PAPI_Indicators'!A75:AX255,49,FALSE)</f>
        <v>0.60584515333175659</v>
      </c>
      <c r="AZ80" s="133">
        <f>VLOOKUP(A80,'2022_PAPI_Indicators'!A75:AY255,50,FALSE)</f>
        <v>0.71757996082305908</v>
      </c>
      <c r="BA80" s="133">
        <f>VLOOKUP(A80,'2022_PAPI_Indicators'!A75:AZ255,51,FALSE)</f>
        <v>0.56608617305755615</v>
      </c>
      <c r="BB80" s="133">
        <f>VLOOKUP(A80,'2022_PAPI_Indicators'!A75:BA255,52,FALSE)</f>
        <v>0.57544088363647461</v>
      </c>
      <c r="BC80" s="133">
        <f>VLOOKUP(A80,'2022_PAPI_Indicators'!A75:BB255,53,FALSE)</f>
        <v>0.7801281213760376</v>
      </c>
      <c r="BD80" s="133">
        <f>VLOOKUP(A80,'2022_PAPI_Indicators'!A75:BC255,54,FALSE)</f>
        <v>0.63989549875259399</v>
      </c>
      <c r="BE80" s="133">
        <f>VLOOKUP(A80,'2022_PAPI_Indicators'!A75:BD255,55,FALSE)</f>
        <v>0.72708237171173096</v>
      </c>
      <c r="BF80" s="133">
        <f>VLOOKUP(A80,'2022_PAPI_Indicators'!A75:BE255,56,FALSE)</f>
        <v>0.68657976388931274</v>
      </c>
      <c r="BG80" s="133">
        <f>VLOOKUP(A80,'2022_PAPI_Indicators'!A75:BF255,57,FALSE)</f>
        <v>0.61107271909713745</v>
      </c>
      <c r="BH80" s="133">
        <f>VLOOKUP(A80,'2022_PAPI_Indicators'!A75:BG255,58,FALSE)</f>
        <v>0.63019657135009766</v>
      </c>
      <c r="BI80" s="133">
        <f>VLOOKUP(A80,'2022_PAPI_Indicators'!A75:BH255,59,FALSE)</f>
        <v>0.6395951509475708</v>
      </c>
      <c r="BJ80" s="133">
        <f>VLOOKUP(A80,'2022_PAPI_Indicators'!A75:BI255,60,FALSE)</f>
        <v>0.58964771032333374</v>
      </c>
      <c r="BK80" s="133">
        <f>VLOOKUP(A80,'2022_PAPI_Indicators'!A75:BJ255,61,FALSE)</f>
        <v>0.74839234352111816</v>
      </c>
      <c r="BL80" s="133">
        <f>VLOOKUP(A80,'2022_PAPI_Indicators'!A75:BK255,62,FALSE)</f>
        <v>0.72980451583862305</v>
      </c>
      <c r="BM80" s="133">
        <f>VLOOKUP(A80,'2022_PAPI_Indicators'!A75:BL255,63,FALSE)</f>
        <v>0.78036093711853027</v>
      </c>
      <c r="BN80" s="133">
        <f>VLOOKUP(A80,'2022_PAPI_Indicators'!A75:BM255,64,FALSE)</f>
        <v>0.73504513502120972</v>
      </c>
    </row>
    <row r="81" spans="1:66" s="69" customFormat="1" x14ac:dyDescent="0.2">
      <c r="A81" s="70" t="s">
        <v>227</v>
      </c>
      <c r="B81" s="70" t="s">
        <v>228</v>
      </c>
      <c r="C81" s="89" t="s">
        <v>90</v>
      </c>
      <c r="D81" s="133">
        <f>VLOOKUP(A81,'2022_PAPI_Indicators'!A76:B256,2,)</f>
        <v>0.64058476686477661</v>
      </c>
      <c r="E81" s="133">
        <f>VLOOKUP(A81,'2022_PAPI_Indicators'!A76:C256,3,FALSE)</f>
        <v>0.5190269947052002</v>
      </c>
      <c r="F81" s="133">
        <f>VLOOKUP(A81,'2022_PAPI_Indicators'!A76:D256,4,FALSE)</f>
        <v>0.48361742496490479</v>
      </c>
      <c r="G81" s="133">
        <f>VLOOKUP(A81,'2022_PAPI_Indicators'!A76:E256,5,FALSE)</f>
        <v>0.55689632892608643</v>
      </c>
      <c r="H81" s="133">
        <f>VLOOKUP(A81,'2022_PAPI_Indicators'!A76:F256,6,FALSE)</f>
        <v>0.61551129817962646</v>
      </c>
      <c r="I81" s="133">
        <f>VLOOKUP(A81,'2022_PAPI_Indicators'!A76:G256,7,FALSE)</f>
        <v>0.46578842401504517</v>
      </c>
      <c r="J81" s="133">
        <f>VLOOKUP(A81,'2022_PAPI_Indicators'!A76:H256,8,FALSE)</f>
        <v>0.41026318073272705</v>
      </c>
      <c r="K81" s="133">
        <f>VLOOKUP(A81,'2022_PAPI_Indicators'!A76:I256,9,FALSE)</f>
        <v>0.5536036491394043</v>
      </c>
      <c r="L81" s="133">
        <f>VLOOKUP(A81,'2022_PAPI_Indicators'!A76:J256,10,FALSE)</f>
        <v>0.56265819072723389</v>
      </c>
      <c r="M81" s="133">
        <f>VLOOKUP(A81,'2022_PAPI_Indicators'!A76:K256,11,FALSE)</f>
        <v>0.54408389329910278</v>
      </c>
      <c r="N81" s="133">
        <f>VLOOKUP(A81,'2022_PAPI_Indicators'!A76:L256,12,FALSE)</f>
        <v>0.56415790319442749</v>
      </c>
      <c r="O81" s="133">
        <f>VLOOKUP(A81,'2022_PAPI_Indicators'!A76:M256,13,FALSE)</f>
        <v>0.49372810125350952</v>
      </c>
      <c r="P81" s="133">
        <f>VLOOKUP(A81,'2022_PAPI_Indicators'!A76:N256,14,FALSE)</f>
        <v>0.56533849239349365</v>
      </c>
      <c r="Q81" s="133">
        <f>VLOOKUP(A81,'2022_PAPI_Indicators'!A76:O256,15,FALSE)</f>
        <v>0.77506852149963379</v>
      </c>
      <c r="R81" s="135">
        <f>VLOOKUP(A81,'2022_PAPI_Indicators'!A76:P256,16,FALSE)</f>
        <v>0</v>
      </c>
      <c r="S81" s="133">
        <f>VLOOKUP(A81,'2022_PAPI_Indicators'!A76:R256,17,FALSE)</f>
        <v>0.66793489456176758</v>
      </c>
      <c r="T81" s="133">
        <f>VLOOKUP(A81,'2022_PAPI_Indicators'!A76:S256,18,FALSE)</f>
        <v>0.58494549989700317</v>
      </c>
      <c r="U81" s="135">
        <f>VLOOKUP(A81,'2022_PAPI_Indicators'!A76:T256,19,FALSE)</f>
        <v>0</v>
      </c>
      <c r="V81" s="133">
        <f>VLOOKUP(A81,'2022_PAPI_Indicators'!A76:U256,20,FALSE)</f>
        <v>0.53722113370895386</v>
      </c>
      <c r="W81" s="133">
        <f>VLOOKUP(A81,'2022_PAPI_Indicators'!A76:V256,21,FALSE)</f>
        <v>0.5620301365852356</v>
      </c>
      <c r="X81" s="133">
        <f>VLOOKUP(A81,'2022_PAPI_Indicators'!A76:W256,22,FALSE)</f>
        <v>0.61376309394836426</v>
      </c>
      <c r="Y81" s="133">
        <f>VLOOKUP(A81,'2022_PAPI_Indicators'!A76:X256,23,FALSE)</f>
        <v>0.66941028833389282</v>
      </c>
      <c r="Z81" s="133">
        <f>VLOOKUP(A81,'2022_PAPI_Indicators'!A76:Y256,24,FALSE)</f>
        <v>0.67990511655807495</v>
      </c>
      <c r="AA81" s="133">
        <f>VLOOKUP(A81,'2022_PAPI_Indicators'!A76:Z256,25,FALSE)</f>
        <v>0.55302160978317261</v>
      </c>
      <c r="AB81" s="133">
        <f>VLOOKUP(A81,'2022_PAPI_Indicators'!A76:AA256,26,FALSE)</f>
        <v>0.57304531335830688</v>
      </c>
      <c r="AC81" s="133">
        <f>VLOOKUP(A81,'2022_PAPI_Indicators'!A76:AB256,27,FALSE)</f>
        <v>0.69622015953063965</v>
      </c>
      <c r="AD81" s="133">
        <f>VLOOKUP(A81,'2022_PAPI_Indicators'!A76:AC256,28,FALSE)</f>
        <v>0.57588529586791992</v>
      </c>
      <c r="AE81" s="133">
        <f>VLOOKUP(A81,'2022_PAPI_Indicators'!A76:AD256,29,FALSE)</f>
        <v>0.55213218927383423</v>
      </c>
      <c r="AF81" s="133">
        <f>VLOOKUP(A81,'2022_PAPI_Indicators'!A76:AE256,30,FALSE)</f>
        <v>0.69953352212905884</v>
      </c>
      <c r="AG81" s="133">
        <f>VLOOKUP(A81,'2022_PAPI_Indicators'!A76:AF256,31,FALSE)</f>
        <v>0.55660521984100342</v>
      </c>
      <c r="AH81" s="133">
        <f>VLOOKUP(A81,'2022_PAPI_Indicators'!A76:AG256,32,FALSE)</f>
        <v>0.66708368062973022</v>
      </c>
      <c r="AI81" s="133">
        <f>VLOOKUP(A81,'2022_PAPI_Indicators'!A76:AH256,33,FALSE)</f>
        <v>0.54502838850021362</v>
      </c>
      <c r="AJ81" s="133">
        <f>VLOOKUP(A81,'2022_PAPI_Indicators'!A76:AI256,34,FALSE)</f>
        <v>0.51400232315063477</v>
      </c>
      <c r="AK81" s="133">
        <f>VLOOKUP(A81,'2022_PAPI_Indicators'!A76:AJ256,35,FALSE)</f>
        <v>0.53599900007247925</v>
      </c>
      <c r="AL81" s="133">
        <f>VLOOKUP(A81,'2022_PAPI_Indicators'!A76:AK256,36,FALSE)</f>
        <v>0.69288289546966553</v>
      </c>
      <c r="AM81" s="133">
        <f>VLOOKUP(A81,'2022_PAPI_Indicators'!A76:AL256,37,FALSE)</f>
        <v>0.46415328979492188</v>
      </c>
      <c r="AN81" s="133">
        <f>VLOOKUP(A81,'2022_PAPI_Indicators'!A76:AM256,38,FALSE)</f>
        <v>0.59994375705718994</v>
      </c>
      <c r="AO81" s="133">
        <f>VLOOKUP(A81,'2022_PAPI_Indicators'!A76:AN256,39,FALSE)</f>
        <v>0.68181353807449341</v>
      </c>
      <c r="AP81" s="133">
        <f>VLOOKUP(A81,'2022_PAPI_Indicators'!A76:AO256,40,FALSE)</f>
        <v>0.59080666303634644</v>
      </c>
      <c r="AQ81" s="161">
        <f>VLOOKUP(A81,'2022_PAPI_Indicators'!A76:AP256,41,FALSE)</f>
        <v>0.45228719711303711</v>
      </c>
      <c r="AR81" s="133">
        <f>VLOOKUP(A81,'2022_PAPI_Indicators'!A76:AQ256,42,FALSE)</f>
        <v>0.45886814594268799</v>
      </c>
      <c r="AS81" s="133">
        <f>VLOOKUP(A81,'2022_PAPI_Indicators'!A76:AR256,43,FALSE)</f>
        <v>0.51623505353927612</v>
      </c>
      <c r="AT81" s="133">
        <f>VLOOKUP(A81,'2022_PAPI_Indicators'!A76:AS256,44,FALSE)</f>
        <v>0.4565272331237793</v>
      </c>
      <c r="AU81" s="133">
        <f>VLOOKUP(A81,'2022_PAPI_Indicators'!A76:AT256,45,FALSE)</f>
        <v>0.51128119230270386</v>
      </c>
      <c r="AV81" s="133">
        <f>VLOOKUP(A81,'2022_PAPI_Indicators'!A76:AU256,46,FALSE)</f>
        <v>0.46283790469169617</v>
      </c>
      <c r="AW81" s="133">
        <f>VLOOKUP(A81,'2022_PAPI_Indicators'!A76:AV256,47,FALSE)</f>
        <v>0.49074044823646545</v>
      </c>
      <c r="AX81" s="133">
        <f>VLOOKUP(A81,'2022_PAPI_Indicators'!A76:AW256,48,FALSE)</f>
        <v>0.76023519039154053</v>
      </c>
      <c r="AY81" s="133">
        <f>VLOOKUP(A81,'2022_PAPI_Indicators'!A76:AX256,49,FALSE)</f>
        <v>0.50823444128036499</v>
      </c>
      <c r="AZ81" s="133">
        <f>VLOOKUP(A81,'2022_PAPI_Indicators'!A76:AY256,50,FALSE)</f>
        <v>0.61839622259140015</v>
      </c>
      <c r="BA81" s="133">
        <f>VLOOKUP(A81,'2022_PAPI_Indicators'!A76:AZ256,51,FALSE)</f>
        <v>0.51282972097396851</v>
      </c>
      <c r="BB81" s="133">
        <f>VLOOKUP(A81,'2022_PAPI_Indicators'!A76:BA256,52,FALSE)</f>
        <v>0.54397010803222656</v>
      </c>
      <c r="BC81" s="133">
        <f>VLOOKUP(A81,'2022_PAPI_Indicators'!A76:BB256,53,FALSE)</f>
        <v>0.71135592460632324</v>
      </c>
      <c r="BD81" s="133">
        <f>VLOOKUP(A81,'2022_PAPI_Indicators'!A76:BC256,54,FALSE)</f>
        <v>0.55111604928970337</v>
      </c>
      <c r="BE81" s="133">
        <f>VLOOKUP(A81,'2022_PAPI_Indicators'!A76:BD256,55,FALSE)</f>
        <v>0.55505818128585815</v>
      </c>
      <c r="BF81" s="133">
        <f>VLOOKUP(A81,'2022_PAPI_Indicators'!A76:BE256,56,FALSE)</f>
        <v>0.63050246238708496</v>
      </c>
      <c r="BG81" s="133">
        <f>VLOOKUP(A81,'2022_PAPI_Indicators'!A76:BF256,57,FALSE)</f>
        <v>0.58551305532455444</v>
      </c>
      <c r="BH81" s="133">
        <f>VLOOKUP(A81,'2022_PAPI_Indicators'!A76:BG256,58,FALSE)</f>
        <v>0.54900670051574707</v>
      </c>
      <c r="BI81" s="133">
        <f>VLOOKUP(A81,'2022_PAPI_Indicators'!A76:BH256,59,FALSE)</f>
        <v>0.54491829872131348</v>
      </c>
      <c r="BJ81" s="133">
        <f>VLOOKUP(A81,'2022_PAPI_Indicators'!A76:BI256,60,FALSE)</f>
        <v>0.53982841968536377</v>
      </c>
      <c r="BK81" s="133">
        <f>VLOOKUP(A81,'2022_PAPI_Indicators'!A76:BJ256,61,FALSE)</f>
        <v>0.65836066007614136</v>
      </c>
      <c r="BL81" s="133">
        <f>VLOOKUP(A81,'2022_PAPI_Indicators'!A76:BK256,62,FALSE)</f>
        <v>0.71160131692886353</v>
      </c>
      <c r="BM81" s="133">
        <f>VLOOKUP(A81,'2022_PAPI_Indicators'!A76:BL256,63,FALSE)</f>
        <v>0.75112462043762207</v>
      </c>
      <c r="BN81" s="133">
        <f>VLOOKUP(A81,'2022_PAPI_Indicators'!A76:BM256,64,FALSE)</f>
        <v>0.64726823568344116</v>
      </c>
    </row>
    <row r="82" spans="1:66" s="69" customFormat="1" x14ac:dyDescent="0.2">
      <c r="A82" s="70" t="s">
        <v>229</v>
      </c>
      <c r="B82" s="21" t="s">
        <v>237</v>
      </c>
      <c r="C82" s="89" t="s">
        <v>90</v>
      </c>
      <c r="D82" s="133">
        <f>VLOOKUP(A82,'2022_PAPI_Indicators'!A77:B257,2,)</f>
        <v>0.52657407522201538</v>
      </c>
      <c r="E82" s="133">
        <f>VLOOKUP(A82,'2022_PAPI_Indicators'!A77:C257,3,FALSE)</f>
        <v>0.60098457336425781</v>
      </c>
      <c r="F82" s="133">
        <f>VLOOKUP(A82,'2022_PAPI_Indicators'!A77:D257,4,FALSE)</f>
        <v>0.53017556667327881</v>
      </c>
      <c r="G82" s="133">
        <f>VLOOKUP(A82,'2022_PAPI_Indicators'!A77:E257,5,FALSE)</f>
        <v>0.57724148035049438</v>
      </c>
      <c r="H82" s="133">
        <f>VLOOKUP(A82,'2022_PAPI_Indicators'!A77:F257,6,FALSE)</f>
        <v>0.66446602344512939</v>
      </c>
      <c r="I82" s="133">
        <f>VLOOKUP(A82,'2022_PAPI_Indicators'!A77:G257,7,FALSE)</f>
        <v>0.44676929712295532</v>
      </c>
      <c r="J82" s="133">
        <f>VLOOKUP(A82,'2022_PAPI_Indicators'!A77:H257,8,FALSE)</f>
        <v>0.53044736385345459</v>
      </c>
      <c r="K82" s="133">
        <f>VLOOKUP(A82,'2022_PAPI_Indicators'!A77:I257,9,FALSE)</f>
        <v>0.57693958282470703</v>
      </c>
      <c r="L82" s="133">
        <f>VLOOKUP(A82,'2022_PAPI_Indicators'!A77:J257,10,FALSE)</f>
        <v>0.62569308280944824</v>
      </c>
      <c r="M82" s="133">
        <f>VLOOKUP(A82,'2022_PAPI_Indicators'!A77:K257,11,FALSE)</f>
        <v>0.54392307996749878</v>
      </c>
      <c r="N82" s="133">
        <f>VLOOKUP(A82,'2022_PAPI_Indicators'!A77:L257,12,FALSE)</f>
        <v>0.65628159046173096</v>
      </c>
      <c r="O82" s="133">
        <f>VLOOKUP(A82,'2022_PAPI_Indicators'!A77:M257,13,FALSE)</f>
        <v>0.58667564392089844</v>
      </c>
      <c r="P82" s="133">
        <f>VLOOKUP(A82,'2022_PAPI_Indicators'!A77:N257,14,FALSE)</f>
        <v>0.580485999584198</v>
      </c>
      <c r="Q82" s="133">
        <f>VLOOKUP(A82,'2022_PAPI_Indicators'!A77:O257,15,FALSE)</f>
        <v>0.82345312833786011</v>
      </c>
      <c r="R82" s="135">
        <f>VLOOKUP(A82,'2022_PAPI_Indicators'!A77:P257,16,FALSE)</f>
        <v>0</v>
      </c>
      <c r="S82" s="133">
        <f>VLOOKUP(A82,'2022_PAPI_Indicators'!A77:R257,17,FALSE)</f>
        <v>0.67164623737335205</v>
      </c>
      <c r="T82" s="133">
        <f>VLOOKUP(A82,'2022_PAPI_Indicators'!A77:S257,18,FALSE)</f>
        <v>0.62951987981796265</v>
      </c>
      <c r="U82" s="135">
        <f>VLOOKUP(A82,'2022_PAPI_Indicators'!A77:T257,19,FALSE)</f>
        <v>0</v>
      </c>
      <c r="V82" s="133">
        <f>VLOOKUP(A82,'2022_PAPI_Indicators'!A77:U257,20,FALSE)</f>
        <v>0.58429074287414551</v>
      </c>
      <c r="W82" s="133">
        <f>VLOOKUP(A82,'2022_PAPI_Indicators'!A77:V257,21,FALSE)</f>
        <v>0.64160603284835815</v>
      </c>
      <c r="X82" s="133">
        <f>VLOOKUP(A82,'2022_PAPI_Indicators'!A77:W257,22,FALSE)</f>
        <v>0.70294719934463501</v>
      </c>
      <c r="Y82" s="133">
        <f>VLOOKUP(A82,'2022_PAPI_Indicators'!A77:X257,23,FALSE)</f>
        <v>0.70838469266891479</v>
      </c>
      <c r="Z82" s="133">
        <f>VLOOKUP(A82,'2022_PAPI_Indicators'!A77:Y257,24,FALSE)</f>
        <v>0.67681825160980225</v>
      </c>
      <c r="AA82" s="133">
        <f>VLOOKUP(A82,'2022_PAPI_Indicators'!A77:Z257,25,FALSE)</f>
        <v>0.65854811668395996</v>
      </c>
      <c r="AB82" s="133">
        <f>VLOOKUP(A82,'2022_PAPI_Indicators'!A77:AA257,26,FALSE)</f>
        <v>0.56757968664169312</v>
      </c>
      <c r="AC82" s="133">
        <f>VLOOKUP(A82,'2022_PAPI_Indicators'!A77:AB257,27,FALSE)</f>
        <v>0.76180195808410645</v>
      </c>
      <c r="AD82" s="133">
        <f>VLOOKUP(A82,'2022_PAPI_Indicators'!A77:AC257,28,FALSE)</f>
        <v>0.66469317674636841</v>
      </c>
      <c r="AE82" s="133">
        <f>VLOOKUP(A82,'2022_PAPI_Indicators'!A77:AD257,29,FALSE)</f>
        <v>0.69852495193481445</v>
      </c>
      <c r="AF82" s="133">
        <f>VLOOKUP(A82,'2022_PAPI_Indicators'!A77:AE257,30,FALSE)</f>
        <v>0.72170388698577881</v>
      </c>
      <c r="AG82" s="133">
        <f>VLOOKUP(A82,'2022_PAPI_Indicators'!A77:AF257,31,FALSE)</f>
        <v>0.62294065952301025</v>
      </c>
      <c r="AH82" s="133">
        <f>VLOOKUP(A82,'2022_PAPI_Indicators'!A77:AG257,32,FALSE)</f>
        <v>0.67266517877578735</v>
      </c>
      <c r="AI82" s="133">
        <f>VLOOKUP(A82,'2022_PAPI_Indicators'!A77:AH257,33,FALSE)</f>
        <v>0.53277075290679932</v>
      </c>
      <c r="AJ82" s="133">
        <f>VLOOKUP(A82,'2022_PAPI_Indicators'!A77:AI257,34,FALSE)</f>
        <v>0.52469313144683838</v>
      </c>
      <c r="AK82" s="133">
        <f>VLOOKUP(A82,'2022_PAPI_Indicators'!A77:AJ257,35,FALSE)</f>
        <v>0.65255904197692871</v>
      </c>
      <c r="AL82" s="133">
        <f>VLOOKUP(A82,'2022_PAPI_Indicators'!A77:AK257,36,FALSE)</f>
        <v>0.71882551908493042</v>
      </c>
      <c r="AM82" s="133">
        <f>VLOOKUP(A82,'2022_PAPI_Indicators'!A77:AL257,37,FALSE)</f>
        <v>0.52450627088546753</v>
      </c>
      <c r="AN82" s="133">
        <f>VLOOKUP(A82,'2022_PAPI_Indicators'!A77:AM257,38,FALSE)</f>
        <v>0.60205674171447754</v>
      </c>
      <c r="AO82" s="133">
        <f>VLOOKUP(A82,'2022_PAPI_Indicators'!A77:AN257,39,FALSE)</f>
        <v>0.71280741691589355</v>
      </c>
      <c r="AP82" s="133">
        <f>VLOOKUP(A82,'2022_PAPI_Indicators'!A77:AO257,40,FALSE)</f>
        <v>0.62137758731842041</v>
      </c>
      <c r="AQ82" s="161">
        <f>VLOOKUP(A82,'2022_PAPI_Indicators'!A77:AP257,41,FALSE)</f>
        <v>0.5393221378326416</v>
      </c>
      <c r="AR82" s="133">
        <f>VLOOKUP(A82,'2022_PAPI_Indicators'!A77:AQ257,42,FALSE)</f>
        <v>0.484375</v>
      </c>
      <c r="AS82" s="133">
        <f>VLOOKUP(A82,'2022_PAPI_Indicators'!A77:AR257,43,FALSE)</f>
        <v>0.57013148069381714</v>
      </c>
      <c r="AT82" s="133">
        <f>VLOOKUP(A82,'2022_PAPI_Indicators'!A77:AS257,44,FALSE)</f>
        <v>0.50598937273025513</v>
      </c>
      <c r="AU82" s="133">
        <f>VLOOKUP(A82,'2022_PAPI_Indicators'!A77:AT257,45,FALSE)</f>
        <v>0.58738750219345093</v>
      </c>
      <c r="AV82" s="133">
        <f>VLOOKUP(A82,'2022_PAPI_Indicators'!A77:AU257,46,FALSE)</f>
        <v>0.52901840209960938</v>
      </c>
      <c r="AW82" s="133">
        <f>VLOOKUP(A82,'2022_PAPI_Indicators'!A77:AV257,47,FALSE)</f>
        <v>0.52242761850357056</v>
      </c>
      <c r="AX82" s="133">
        <f>VLOOKUP(A82,'2022_PAPI_Indicators'!A77:AW257,48,FALSE)</f>
        <v>0.71726334095001221</v>
      </c>
      <c r="AY82" s="133">
        <f>VLOOKUP(A82,'2022_PAPI_Indicators'!A77:AX257,49,FALSE)</f>
        <v>0.48868504166603088</v>
      </c>
      <c r="AZ82" s="133">
        <f>VLOOKUP(A82,'2022_PAPI_Indicators'!A77:AY257,50,FALSE)</f>
        <v>0.64209574460983276</v>
      </c>
      <c r="BA82" s="133">
        <f>VLOOKUP(A82,'2022_PAPI_Indicators'!A77:AZ257,51,FALSE)</f>
        <v>0.46981650590896606</v>
      </c>
      <c r="BB82" s="133">
        <f>VLOOKUP(A82,'2022_PAPI_Indicators'!A77:BA257,52,FALSE)</f>
        <v>0.48258340358734131</v>
      </c>
      <c r="BC82" s="133">
        <f>VLOOKUP(A82,'2022_PAPI_Indicators'!A77:BB257,53,FALSE)</f>
        <v>0.74613267183303833</v>
      </c>
      <c r="BD82" s="133">
        <f>VLOOKUP(A82,'2022_PAPI_Indicators'!A77:BC257,54,FALSE)</f>
        <v>0.57437855005264282</v>
      </c>
      <c r="BE82" s="133">
        <f>VLOOKUP(A82,'2022_PAPI_Indicators'!A77:BD257,55,FALSE)</f>
        <v>0.55416285991668701</v>
      </c>
      <c r="BF82" s="133">
        <f>VLOOKUP(A82,'2022_PAPI_Indicators'!A77:BE257,56,FALSE)</f>
        <v>0.57808727025985718</v>
      </c>
      <c r="BG82" s="133">
        <f>VLOOKUP(A82,'2022_PAPI_Indicators'!A77:BF257,57,FALSE)</f>
        <v>0.56759309768676758</v>
      </c>
      <c r="BH82" s="133">
        <f>VLOOKUP(A82,'2022_PAPI_Indicators'!A77:BG257,58,FALSE)</f>
        <v>0.56732690334320068</v>
      </c>
      <c r="BI82" s="133">
        <f>VLOOKUP(A82,'2022_PAPI_Indicators'!A77:BH257,59,FALSE)</f>
        <v>0.53901958465576172</v>
      </c>
      <c r="BJ82" s="133">
        <f>VLOOKUP(A82,'2022_PAPI_Indicators'!A77:BI257,60,FALSE)</f>
        <v>0.56025087833404541</v>
      </c>
      <c r="BK82" s="133">
        <f>VLOOKUP(A82,'2022_PAPI_Indicators'!A77:BJ257,61,FALSE)</f>
        <v>0.63987100124359131</v>
      </c>
      <c r="BL82" s="133">
        <f>VLOOKUP(A82,'2022_PAPI_Indicators'!A77:BK257,62,FALSE)</f>
        <v>0.75125521421432495</v>
      </c>
      <c r="BM82" s="133">
        <f>VLOOKUP(A82,'2022_PAPI_Indicators'!A77:BL257,63,FALSE)</f>
        <v>0.71638429164886475</v>
      </c>
      <c r="BN82" s="133">
        <f>VLOOKUP(A82,'2022_PAPI_Indicators'!A77:BM257,64,FALSE)</f>
        <v>0.64357054233551025</v>
      </c>
    </row>
    <row r="83" spans="1:66" s="69" customFormat="1" x14ac:dyDescent="0.2">
      <c r="A83" s="70" t="s">
        <v>231</v>
      </c>
      <c r="B83" s="21" t="s">
        <v>232</v>
      </c>
      <c r="C83" s="89" t="s">
        <v>90</v>
      </c>
      <c r="D83" s="133">
        <f>VLOOKUP(A83,'2022_PAPI_Indicators'!A78:B258,2,)</f>
        <v>0.34019634127616882</v>
      </c>
      <c r="E83" s="133">
        <f>VLOOKUP(A83,'2022_PAPI_Indicators'!A78:C258,3,FALSE)</f>
        <v>0.31725892424583435</v>
      </c>
      <c r="F83" s="133">
        <f>VLOOKUP(A83,'2022_PAPI_Indicators'!A78:D258,4,FALSE)</f>
        <v>0.31542125344276428</v>
      </c>
      <c r="G83" s="133">
        <f>VLOOKUP(A83,'2022_PAPI_Indicators'!A78:E258,5,FALSE)</f>
        <v>0.38556975126266479</v>
      </c>
      <c r="H83" s="133">
        <f>VLOOKUP(A83,'2022_PAPI_Indicators'!A78:F258,6,FALSE)</f>
        <v>0.37403756380081177</v>
      </c>
      <c r="I83" s="133">
        <f>VLOOKUP(A83,'2022_PAPI_Indicators'!A78:G258,7,FALSE)</f>
        <v>0.39094477891921997</v>
      </c>
      <c r="J83" s="133">
        <f>VLOOKUP(A83,'2022_PAPI_Indicators'!A78:H258,8,FALSE)</f>
        <v>0.36499345302581787</v>
      </c>
      <c r="K83" s="133">
        <f>VLOOKUP(A83,'2022_PAPI_Indicators'!A78:I258,9,FALSE)</f>
        <v>0.29107442498207092</v>
      </c>
      <c r="L83" s="133">
        <f>VLOOKUP(A83,'2022_PAPI_Indicators'!A78:J258,10,FALSE)</f>
        <v>0.32012417912483215</v>
      </c>
      <c r="M83" s="133">
        <f>VLOOKUP(A83,'2022_PAPI_Indicators'!A78:K258,11,FALSE)</f>
        <v>0.42606613039970398</v>
      </c>
      <c r="N83" s="133">
        <f>VLOOKUP(A83,'2022_PAPI_Indicators'!A78:L258,12,FALSE)</f>
        <v>0.27946609258651733</v>
      </c>
      <c r="O83" s="133">
        <f>VLOOKUP(A83,'2022_PAPI_Indicators'!A78:M258,13,FALSE)</f>
        <v>0.39289823174476624</v>
      </c>
      <c r="P83" s="133">
        <f>VLOOKUP(A83,'2022_PAPI_Indicators'!A78:N258,14,FALSE)</f>
        <v>0.33538484573364258</v>
      </c>
      <c r="Q83" s="133">
        <f>VLOOKUP(A83,'2022_PAPI_Indicators'!A78:O258,15,FALSE)</f>
        <v>0.35346230864524841</v>
      </c>
      <c r="R83" s="135">
        <f>VLOOKUP(A83,'2022_PAPI_Indicators'!A78:P258,16,FALSE)</f>
        <v>0</v>
      </c>
      <c r="S83" s="133">
        <f>VLOOKUP(A83,'2022_PAPI_Indicators'!A78:R258,17,FALSE)</f>
        <v>0.35094395279884338</v>
      </c>
      <c r="T83" s="133">
        <f>VLOOKUP(A83,'2022_PAPI_Indicators'!A78:S258,18,FALSE)</f>
        <v>0.25822407007217407</v>
      </c>
      <c r="U83" s="135">
        <f>VLOOKUP(A83,'2022_PAPI_Indicators'!A78:T258,19,FALSE)</f>
        <v>0</v>
      </c>
      <c r="V83" s="133">
        <f>VLOOKUP(A83,'2022_PAPI_Indicators'!A78:U258,20,FALSE)</f>
        <v>0.25894588232040405</v>
      </c>
      <c r="W83" s="133">
        <f>VLOOKUP(A83,'2022_PAPI_Indicators'!A78:V258,21,FALSE)</f>
        <v>0.34540298581123352</v>
      </c>
      <c r="X83" s="133">
        <f>VLOOKUP(A83,'2022_PAPI_Indicators'!A78:W258,22,FALSE)</f>
        <v>0.39805701375007629</v>
      </c>
      <c r="Y83" s="133">
        <f>VLOOKUP(A83,'2022_PAPI_Indicators'!A78:X258,23,FALSE)</f>
        <v>0.32790854573249817</v>
      </c>
      <c r="Z83" s="133">
        <f>VLOOKUP(A83,'2022_PAPI_Indicators'!A78:Y258,24,FALSE)</f>
        <v>0.26957538723945618</v>
      </c>
      <c r="AA83" s="133">
        <f>VLOOKUP(A83,'2022_PAPI_Indicators'!A78:Z258,25,FALSE)</f>
        <v>0.32642066478729248</v>
      </c>
      <c r="AB83" s="133">
        <f>VLOOKUP(A83,'2022_PAPI_Indicators'!A78:AA258,26,FALSE)</f>
        <v>0.31944456696510315</v>
      </c>
      <c r="AC83" s="133">
        <f>VLOOKUP(A83,'2022_PAPI_Indicators'!A78:AB258,27,FALSE)</f>
        <v>0.3726533055305481</v>
      </c>
      <c r="AD83" s="133">
        <f>VLOOKUP(A83,'2022_PAPI_Indicators'!A78:AC258,28,FALSE)</f>
        <v>0.28101447224617004</v>
      </c>
      <c r="AE83" s="133">
        <f>VLOOKUP(A83,'2022_PAPI_Indicators'!A78:AD258,29,FALSE)</f>
        <v>0.40887859463691711</v>
      </c>
      <c r="AF83" s="133">
        <f>VLOOKUP(A83,'2022_PAPI_Indicators'!A78:AE258,30,FALSE)</f>
        <v>0.23236106336116791</v>
      </c>
      <c r="AG83" s="133">
        <f>VLOOKUP(A83,'2022_PAPI_Indicators'!A78:AF258,31,FALSE)</f>
        <v>0.18032674491405487</v>
      </c>
      <c r="AH83" s="133">
        <f>VLOOKUP(A83,'2022_PAPI_Indicators'!A78:AG258,32,FALSE)</f>
        <v>0.28686907887458801</v>
      </c>
      <c r="AI83" s="133">
        <f>VLOOKUP(A83,'2022_PAPI_Indicators'!A78:AH258,33,FALSE)</f>
        <v>0.28847584128379822</v>
      </c>
      <c r="AJ83" s="133">
        <f>VLOOKUP(A83,'2022_PAPI_Indicators'!A78:AI258,34,FALSE)</f>
        <v>0.18223181366920471</v>
      </c>
      <c r="AK83" s="133">
        <f>VLOOKUP(A83,'2022_PAPI_Indicators'!A78:AJ258,35,FALSE)</f>
        <v>0.30840715765953064</v>
      </c>
      <c r="AL83" s="133">
        <f>VLOOKUP(A83,'2022_PAPI_Indicators'!A78:AK258,36,FALSE)</f>
        <v>0.18924908339977264</v>
      </c>
      <c r="AM83" s="133">
        <f>VLOOKUP(A83,'2022_PAPI_Indicators'!A78:AL258,37,FALSE)</f>
        <v>0.2248789370059967</v>
      </c>
      <c r="AN83" s="133">
        <f>VLOOKUP(A83,'2022_PAPI_Indicators'!A78:AM258,38,FALSE)</f>
        <v>0.27674293518066406</v>
      </c>
      <c r="AO83" s="133">
        <f>VLOOKUP(A83,'2022_PAPI_Indicators'!A78:AN258,39,FALSE)</f>
        <v>0.28705817461013794</v>
      </c>
      <c r="AP83" s="133">
        <f>VLOOKUP(A83,'2022_PAPI_Indicators'!A78:AO258,40,FALSE)</f>
        <v>0.31521844863891602</v>
      </c>
      <c r="AQ83" s="161">
        <f>VLOOKUP(A83,'2022_PAPI_Indicators'!A78:AP258,41,FALSE)</f>
        <v>0.24050714075565338</v>
      </c>
      <c r="AR83" s="133">
        <f>VLOOKUP(A83,'2022_PAPI_Indicators'!A78:AQ258,42,FALSE)</f>
        <v>0.22153724730014801</v>
      </c>
      <c r="AS83" s="133">
        <f>VLOOKUP(A83,'2022_PAPI_Indicators'!A78:AR258,43,FALSE)</f>
        <v>0.27291774749755859</v>
      </c>
      <c r="AT83" s="133">
        <f>VLOOKUP(A83,'2022_PAPI_Indicators'!A78:AS258,44,FALSE)</f>
        <v>0.27278193831443787</v>
      </c>
      <c r="AU83" s="133">
        <f>VLOOKUP(A83,'2022_PAPI_Indicators'!A78:AT258,45,FALSE)</f>
        <v>0.24620276689529419</v>
      </c>
      <c r="AV83" s="133">
        <f>VLOOKUP(A83,'2022_PAPI_Indicators'!A78:AU258,46,FALSE)</f>
        <v>0.28353479504585266</v>
      </c>
      <c r="AW83" s="133">
        <f>VLOOKUP(A83,'2022_PAPI_Indicators'!A78:AV258,47,FALSE)</f>
        <v>0.18313729763031006</v>
      </c>
      <c r="AX83" s="133">
        <f>VLOOKUP(A83,'2022_PAPI_Indicators'!A78:AW258,48,FALSE)</f>
        <v>0.3503284752368927</v>
      </c>
      <c r="AY83" s="133">
        <f>VLOOKUP(A83,'2022_PAPI_Indicators'!A78:AX258,49,FALSE)</f>
        <v>0.25838044285774231</v>
      </c>
      <c r="AZ83" s="133">
        <f>VLOOKUP(A83,'2022_PAPI_Indicators'!A78:AY258,50,FALSE)</f>
        <v>0.28439450263977051</v>
      </c>
      <c r="BA83" s="133">
        <f>VLOOKUP(A83,'2022_PAPI_Indicators'!A78:AZ258,51,FALSE)</f>
        <v>0.24314211308956146</v>
      </c>
      <c r="BB83" s="133">
        <f>VLOOKUP(A83,'2022_PAPI_Indicators'!A78:BA258,52,FALSE)</f>
        <v>0.26631978154182434</v>
      </c>
      <c r="BC83" s="133">
        <f>VLOOKUP(A83,'2022_PAPI_Indicators'!A78:BB258,53,FALSE)</f>
        <v>0.16969411075115204</v>
      </c>
      <c r="BD83" s="133">
        <f>VLOOKUP(A83,'2022_PAPI_Indicators'!A78:BC258,54,FALSE)</f>
        <v>0.21874569356441498</v>
      </c>
      <c r="BE83" s="133">
        <f>VLOOKUP(A83,'2022_PAPI_Indicators'!A78:BD258,55,FALSE)</f>
        <v>0.19428722560405731</v>
      </c>
      <c r="BF83" s="133">
        <f>VLOOKUP(A83,'2022_PAPI_Indicators'!A78:BE258,56,FALSE)</f>
        <v>0.2721656858921051</v>
      </c>
      <c r="BG83" s="133">
        <f>VLOOKUP(A83,'2022_PAPI_Indicators'!A78:BF258,57,FALSE)</f>
        <v>0.24660462141036987</v>
      </c>
      <c r="BH83" s="133">
        <f>VLOOKUP(A83,'2022_PAPI_Indicators'!A78:BG258,58,FALSE)</f>
        <v>0.15247620642185211</v>
      </c>
      <c r="BI83" s="133">
        <f>VLOOKUP(A83,'2022_PAPI_Indicators'!A78:BH258,59,FALSE)</f>
        <v>0.18768879771232605</v>
      </c>
      <c r="BJ83" s="133">
        <f>VLOOKUP(A83,'2022_PAPI_Indicators'!A78:BI258,60,FALSE)</f>
        <v>0.2010820209980011</v>
      </c>
      <c r="BK83" s="133">
        <f>VLOOKUP(A83,'2022_PAPI_Indicators'!A78:BJ258,61,FALSE)</f>
        <v>0.18086747825145721</v>
      </c>
      <c r="BL83" s="133">
        <f>VLOOKUP(A83,'2022_PAPI_Indicators'!A78:BK258,62,FALSE)</f>
        <v>0.19575899839401245</v>
      </c>
      <c r="BM83" s="133">
        <f>VLOOKUP(A83,'2022_PAPI_Indicators'!A78:BL258,63,FALSE)</f>
        <v>0.28911975026130676</v>
      </c>
      <c r="BN83" s="133">
        <f>VLOOKUP(A83,'2022_PAPI_Indicators'!A78:BM258,64,FALSE)</f>
        <v>0.151466965675354</v>
      </c>
    </row>
    <row r="84" spans="1:66" s="69" customFormat="1" x14ac:dyDescent="0.2">
      <c r="A84" s="70" t="s">
        <v>233</v>
      </c>
      <c r="B84" s="21" t="s">
        <v>230</v>
      </c>
      <c r="C84" s="89" t="s">
        <v>90</v>
      </c>
      <c r="D84" s="133">
        <f>VLOOKUP(A84,'2022_PAPI_Indicators'!A79:B259,2,)</f>
        <v>0.16240237653255463</v>
      </c>
      <c r="E84" s="133">
        <f>VLOOKUP(A84,'2022_PAPI_Indicators'!A79:C259,3,FALSE)</f>
        <v>0.23425203561782837</v>
      </c>
      <c r="F84" s="133">
        <f>VLOOKUP(A84,'2022_PAPI_Indicators'!A79:D259,4,FALSE)</f>
        <v>0.21899761259555817</v>
      </c>
      <c r="G84" s="133">
        <f>VLOOKUP(A84,'2022_PAPI_Indicators'!A79:E259,5,FALSE)</f>
        <v>0.2023918479681015</v>
      </c>
      <c r="H84" s="133">
        <f>VLOOKUP(A84,'2022_PAPI_Indicators'!A79:F259,6,FALSE)</f>
        <v>0.1727173924446106</v>
      </c>
      <c r="I84" s="133">
        <f>VLOOKUP(A84,'2022_PAPI_Indicators'!A79:G259,7,FALSE)</f>
        <v>0.25945934653282166</v>
      </c>
      <c r="J84" s="133">
        <f>VLOOKUP(A84,'2022_PAPI_Indicators'!A79:H259,8,FALSE)</f>
        <v>0.25339800119400024</v>
      </c>
      <c r="K84" s="133">
        <f>VLOOKUP(A84,'2022_PAPI_Indicators'!A79:I259,9,FALSE)</f>
        <v>0.19166167080402374</v>
      </c>
      <c r="L84" s="133">
        <f>VLOOKUP(A84,'2022_PAPI_Indicators'!A79:J259,10,FALSE)</f>
        <v>0.234375</v>
      </c>
      <c r="M84" s="133">
        <f>VLOOKUP(A84,'2022_PAPI_Indicators'!A79:K259,11,FALSE)</f>
        <v>0.2938709557056427</v>
      </c>
      <c r="N84" s="133">
        <f>VLOOKUP(A84,'2022_PAPI_Indicators'!A79:L259,12,FALSE)</f>
        <v>0.14999055862426758</v>
      </c>
      <c r="O84" s="133">
        <f>VLOOKUP(A84,'2022_PAPI_Indicators'!A79:M259,13,FALSE)</f>
        <v>0.14334040880203247</v>
      </c>
      <c r="P84" s="133">
        <f>VLOOKUP(A84,'2022_PAPI_Indicators'!A79:N259,14,FALSE)</f>
        <v>0.25442132353782654</v>
      </c>
      <c r="Q84" s="133">
        <f>VLOOKUP(A84,'2022_PAPI_Indicators'!A79:O259,15,FALSE)</f>
        <v>0.17192955315113068</v>
      </c>
      <c r="R84" s="135">
        <f>VLOOKUP(A84,'2022_PAPI_Indicators'!A79:P259,16,FALSE)</f>
        <v>0</v>
      </c>
      <c r="S84" s="133">
        <f>VLOOKUP(A84,'2022_PAPI_Indicators'!A79:R259,17,FALSE)</f>
        <v>0.17929768562316895</v>
      </c>
      <c r="T84" s="133">
        <f>VLOOKUP(A84,'2022_PAPI_Indicators'!A79:S259,18,FALSE)</f>
        <v>0.16526271402835846</v>
      </c>
      <c r="U84" s="135">
        <f>VLOOKUP(A84,'2022_PAPI_Indicators'!A79:T259,19,FALSE)</f>
        <v>0</v>
      </c>
      <c r="V84" s="133">
        <f>VLOOKUP(A84,'2022_PAPI_Indicators'!A79:U259,20,FALSE)</f>
        <v>0.20879831910133362</v>
      </c>
      <c r="W84" s="133">
        <f>VLOOKUP(A84,'2022_PAPI_Indicators'!A79:V259,21,FALSE)</f>
        <v>0.20651456713676453</v>
      </c>
      <c r="X84" s="133">
        <f>VLOOKUP(A84,'2022_PAPI_Indicators'!A79:W259,22,FALSE)</f>
        <v>0.20675210654735565</v>
      </c>
      <c r="Y84" s="133">
        <f>VLOOKUP(A84,'2022_PAPI_Indicators'!A79:X259,23,FALSE)</f>
        <v>0.17756088078022003</v>
      </c>
      <c r="Z84" s="133">
        <f>VLOOKUP(A84,'2022_PAPI_Indicators'!A79:Y259,24,FALSE)</f>
        <v>0.22240625321865082</v>
      </c>
      <c r="AA84" s="133">
        <f>VLOOKUP(A84,'2022_PAPI_Indicators'!A79:Z259,25,FALSE)</f>
        <v>0.20816107094287872</v>
      </c>
      <c r="AB84" s="133">
        <f>VLOOKUP(A84,'2022_PAPI_Indicators'!A79:AA259,26,FALSE)</f>
        <v>0.17116774618625641</v>
      </c>
      <c r="AC84" s="133">
        <f>VLOOKUP(A84,'2022_PAPI_Indicators'!A79:AB259,27,FALSE)</f>
        <v>0.22108884155750275</v>
      </c>
      <c r="AD84" s="133">
        <f>VLOOKUP(A84,'2022_PAPI_Indicators'!A79:AC259,28,FALSE)</f>
        <v>0.2533644437789917</v>
      </c>
      <c r="AE84" s="133">
        <f>VLOOKUP(A84,'2022_PAPI_Indicators'!A79:AD259,29,FALSE)</f>
        <v>0.23174642026424408</v>
      </c>
      <c r="AF84" s="133">
        <f>VLOOKUP(A84,'2022_PAPI_Indicators'!A79:AE259,30,FALSE)</f>
        <v>0.24509942531585693</v>
      </c>
      <c r="AG84" s="133">
        <f>VLOOKUP(A84,'2022_PAPI_Indicators'!A79:AF259,31,FALSE)</f>
        <v>0.21541216969490051</v>
      </c>
      <c r="AH84" s="133">
        <f>VLOOKUP(A84,'2022_PAPI_Indicators'!A79:AG259,32,FALSE)</f>
        <v>0.19010730087757111</v>
      </c>
      <c r="AI84" s="133">
        <f>VLOOKUP(A84,'2022_PAPI_Indicators'!A79:AH259,33,FALSE)</f>
        <v>0.18457785248756409</v>
      </c>
      <c r="AJ84" s="133">
        <f>VLOOKUP(A84,'2022_PAPI_Indicators'!A79:AI259,34,FALSE)</f>
        <v>0.21582287549972534</v>
      </c>
      <c r="AK84" s="133">
        <f>VLOOKUP(A84,'2022_PAPI_Indicators'!A79:AJ259,35,FALSE)</f>
        <v>0.19310203194618225</v>
      </c>
      <c r="AL84" s="133">
        <f>VLOOKUP(A84,'2022_PAPI_Indicators'!A79:AK259,36,FALSE)</f>
        <v>0.16559521853923798</v>
      </c>
      <c r="AM84" s="133">
        <f>VLOOKUP(A84,'2022_PAPI_Indicators'!A79:AL259,37,FALSE)</f>
        <v>0.18106842041015625</v>
      </c>
      <c r="AN84" s="133">
        <f>VLOOKUP(A84,'2022_PAPI_Indicators'!A79:AM259,38,FALSE)</f>
        <v>0.21227510273456573</v>
      </c>
      <c r="AO84" s="133">
        <f>VLOOKUP(A84,'2022_PAPI_Indicators'!A79:AN259,39,FALSE)</f>
        <v>0.2649846076965332</v>
      </c>
      <c r="AP84" s="133">
        <f>VLOOKUP(A84,'2022_PAPI_Indicators'!A79:AO259,40,FALSE)</f>
        <v>0.21580666303634644</v>
      </c>
      <c r="AQ84" s="161">
        <f>VLOOKUP(A84,'2022_PAPI_Indicators'!A79:AP259,41,FALSE)</f>
        <v>0.24432338774204254</v>
      </c>
      <c r="AR84" s="133">
        <f>VLOOKUP(A84,'2022_PAPI_Indicators'!A79:AQ259,42,FALSE)</f>
        <v>0.13783775269985199</v>
      </c>
      <c r="AS84" s="133">
        <f>VLOOKUP(A84,'2022_PAPI_Indicators'!A79:AR259,43,FALSE)</f>
        <v>0.23036700487136841</v>
      </c>
      <c r="AT84" s="133">
        <f>VLOOKUP(A84,'2022_PAPI_Indicators'!A79:AS259,44,FALSE)</f>
        <v>0.20184047520160675</v>
      </c>
      <c r="AU84" s="133">
        <f>VLOOKUP(A84,'2022_PAPI_Indicators'!A79:AT259,45,FALSE)</f>
        <v>0.22966635227203369</v>
      </c>
      <c r="AV84" s="133">
        <f>VLOOKUP(A84,'2022_PAPI_Indicators'!A79:AU259,46,FALSE)</f>
        <v>0.34334978461265564</v>
      </c>
      <c r="AW84" s="133">
        <f>VLOOKUP(A84,'2022_PAPI_Indicators'!A79:AV259,47,FALSE)</f>
        <v>0.19511817395687103</v>
      </c>
      <c r="AX84" s="133">
        <f>VLOOKUP(A84,'2022_PAPI_Indicators'!A79:AW259,48,FALSE)</f>
        <v>0.18611851334571838</v>
      </c>
      <c r="AY84" s="133">
        <f>VLOOKUP(A84,'2022_PAPI_Indicators'!A79:AX259,49,FALSE)</f>
        <v>0.22654558718204498</v>
      </c>
      <c r="AZ84" s="133">
        <f>VLOOKUP(A84,'2022_PAPI_Indicators'!A79:AY259,50,FALSE)</f>
        <v>0.19189064204692841</v>
      </c>
      <c r="BA84" s="133">
        <f>VLOOKUP(A84,'2022_PAPI_Indicators'!A79:AZ259,51,FALSE)</f>
        <v>0.14089569449424744</v>
      </c>
      <c r="BB84" s="133">
        <f>VLOOKUP(A84,'2022_PAPI_Indicators'!A79:BA259,52,FALSE)</f>
        <v>0.25208312273025513</v>
      </c>
      <c r="BC84" s="133">
        <f>VLOOKUP(A84,'2022_PAPI_Indicators'!A79:BB259,53,FALSE)</f>
        <v>0.2453513890504837</v>
      </c>
      <c r="BD84" s="133">
        <f>VLOOKUP(A84,'2022_PAPI_Indicators'!A79:BC259,54,FALSE)</f>
        <v>0.19840981066226959</v>
      </c>
      <c r="BE84" s="133">
        <f>VLOOKUP(A84,'2022_PAPI_Indicators'!A79:BD259,55,FALSE)</f>
        <v>0.28124520182609558</v>
      </c>
      <c r="BF84" s="133">
        <f>VLOOKUP(A84,'2022_PAPI_Indicators'!A79:BE259,56,FALSE)</f>
        <v>0.2397548109292984</v>
      </c>
      <c r="BG84" s="133">
        <f>VLOOKUP(A84,'2022_PAPI_Indicators'!A79:BF259,57,FALSE)</f>
        <v>0.30426308512687683</v>
      </c>
      <c r="BH84" s="133">
        <f>VLOOKUP(A84,'2022_PAPI_Indicators'!A79:BG259,58,FALSE)</f>
        <v>0.30990415811538696</v>
      </c>
      <c r="BI84" s="133">
        <f>VLOOKUP(A84,'2022_PAPI_Indicators'!A79:BH259,59,FALSE)</f>
        <v>0.27162668108940125</v>
      </c>
      <c r="BJ84" s="133">
        <f>VLOOKUP(A84,'2022_PAPI_Indicators'!A79:BI259,60,FALSE)</f>
        <v>0.23634423315525055</v>
      </c>
      <c r="BK84" s="133">
        <f>VLOOKUP(A84,'2022_PAPI_Indicators'!A79:BJ259,61,FALSE)</f>
        <v>0.26607686281204224</v>
      </c>
      <c r="BL84" s="133">
        <f>VLOOKUP(A84,'2022_PAPI_Indicators'!A79:BK259,62,FALSE)</f>
        <v>0.36701741814613342</v>
      </c>
      <c r="BM84" s="133">
        <f>VLOOKUP(A84,'2022_PAPI_Indicators'!A79:BL259,63,FALSE)</f>
        <v>0.30129963159561157</v>
      </c>
      <c r="BN84" s="133">
        <f>VLOOKUP(A84,'2022_PAPI_Indicators'!A79:BM259,64,FALSE)</f>
        <v>0.30220827460289001</v>
      </c>
    </row>
    <row r="85" spans="1:66" s="112" customFormat="1" x14ac:dyDescent="0.2">
      <c r="A85" s="77" t="s">
        <v>234</v>
      </c>
      <c r="B85" s="77" t="s">
        <v>235</v>
      </c>
      <c r="C85" s="92" t="s">
        <v>448</v>
      </c>
      <c r="D85" s="131">
        <f>VLOOKUP(A85,'2022_PAPI_Indicators'!A80:B260,2,)</f>
        <v>1.9721122980117798</v>
      </c>
      <c r="E85" s="131">
        <f>VLOOKUP(A85,'2022_PAPI_Indicators'!A80:C260,3,FALSE)</f>
        <v>2.0222949981689453</v>
      </c>
      <c r="F85" s="131">
        <f>VLOOKUP(A85,'2022_PAPI_Indicators'!A80:D260,4,FALSE)</f>
        <v>1.8232070207595825</v>
      </c>
      <c r="G85" s="131">
        <f>VLOOKUP(A85,'2022_PAPI_Indicators'!A80:E260,5,FALSE)</f>
        <v>1.9934008121490479</v>
      </c>
      <c r="H85" s="131">
        <f>VLOOKUP(A85,'2022_PAPI_Indicators'!A80:F260,6,FALSE)</f>
        <v>2.0433163642883301</v>
      </c>
      <c r="I85" s="131">
        <f>VLOOKUP(A85,'2022_PAPI_Indicators'!A80:G260,7,FALSE)</f>
        <v>1.7569867372512817</v>
      </c>
      <c r="J85" s="131">
        <f>VLOOKUP(A85,'2022_PAPI_Indicators'!A80:H260,8,FALSE)</f>
        <v>1.7763068675994873</v>
      </c>
      <c r="K85" s="131">
        <f>VLOOKUP(A85,'2022_PAPI_Indicators'!A80:I260,9,FALSE)</f>
        <v>1.8683273792266846</v>
      </c>
      <c r="L85" s="131">
        <f>VLOOKUP(A85,'2022_PAPI_Indicators'!A80:J260,10,FALSE)</f>
        <v>1.996732234954834</v>
      </c>
      <c r="M85" s="131">
        <f>VLOOKUP(A85,'2022_PAPI_Indicators'!A80:K260,11,FALSE)</f>
        <v>1.963447093963623</v>
      </c>
      <c r="N85" s="131">
        <f>VLOOKUP(A85,'2022_PAPI_Indicators'!A80:L260,12,FALSE)</f>
        <v>1.9701967239379883</v>
      </c>
      <c r="O85" s="131">
        <f>VLOOKUP(A85,'2022_PAPI_Indicators'!A80:M260,13,FALSE)</f>
        <v>1.9665869474411011</v>
      </c>
      <c r="P85" s="131">
        <f>VLOOKUP(A85,'2022_PAPI_Indicators'!A80:N260,14,FALSE)</f>
        <v>2.0346786975860596</v>
      </c>
      <c r="Q85" s="131">
        <f>VLOOKUP(A85,'2022_PAPI_Indicators'!A80:O260,15,FALSE)</f>
        <v>2.31551194190979</v>
      </c>
      <c r="R85" s="132">
        <f>VLOOKUP(A85,'2022_PAPI_Indicators'!A80:P260,16,FALSE)</f>
        <v>0</v>
      </c>
      <c r="S85" s="131">
        <f>VLOOKUP(A85,'2022_PAPI_Indicators'!A80:R260,17,FALSE)</f>
        <v>2.1166493892669678</v>
      </c>
      <c r="T85" s="131">
        <f>VLOOKUP(A85,'2022_PAPI_Indicators'!A80:S260,18,FALSE)</f>
        <v>2.0763800144195557</v>
      </c>
      <c r="U85" s="132">
        <f>VLOOKUP(A85,'2022_PAPI_Indicators'!A80:T260,19,FALSE)</f>
        <v>0</v>
      </c>
      <c r="V85" s="131">
        <f>VLOOKUP(A85,'2022_PAPI_Indicators'!A80:U260,20,FALSE)</f>
        <v>1.8728355169296265</v>
      </c>
      <c r="W85" s="131">
        <f>VLOOKUP(A85,'2022_PAPI_Indicators'!A80:V260,21,FALSE)</f>
        <v>2.0462219715118408</v>
      </c>
      <c r="X85" s="131">
        <f>VLOOKUP(A85,'2022_PAPI_Indicators'!A80:W260,22,FALSE)</f>
        <v>2.0259799957275391</v>
      </c>
      <c r="Y85" s="131">
        <f>VLOOKUP(A85,'2022_PAPI_Indicators'!A80:X260,23,FALSE)</f>
        <v>2.04557204246521</v>
      </c>
      <c r="Z85" s="131">
        <f>VLOOKUP(A85,'2022_PAPI_Indicators'!A80:Y260,24,FALSE)</f>
        <v>2.0394802093505859</v>
      </c>
      <c r="AA85" s="131">
        <f>VLOOKUP(A85,'2022_PAPI_Indicators'!A80:Z260,25,FALSE)</f>
        <v>1.9962091445922852</v>
      </c>
      <c r="AB85" s="131">
        <f>VLOOKUP(A85,'2022_PAPI_Indicators'!A80:AA260,26,FALSE)</f>
        <v>2.0303819179534912</v>
      </c>
      <c r="AC85" s="131">
        <f>VLOOKUP(A85,'2022_PAPI_Indicators'!A80:AB260,27,FALSE)</f>
        <v>2.1550467014312744</v>
      </c>
      <c r="AD85" s="131">
        <f>VLOOKUP(A85,'2022_PAPI_Indicators'!A80:AC260,28,FALSE)</f>
        <v>2.003495454788208</v>
      </c>
      <c r="AE85" s="131">
        <f>VLOOKUP(A85,'2022_PAPI_Indicators'!A80:AD260,29,FALSE)</f>
        <v>1.9267669916152954</v>
      </c>
      <c r="AF85" s="131">
        <f>VLOOKUP(A85,'2022_PAPI_Indicators'!A80:AE260,30,FALSE)</f>
        <v>2.1552221775054932</v>
      </c>
      <c r="AG85" s="131">
        <f>VLOOKUP(A85,'2022_PAPI_Indicators'!A80:AF260,31,FALSE)</f>
        <v>1.9568896293640137</v>
      </c>
      <c r="AH85" s="131">
        <f>VLOOKUP(A85,'2022_PAPI_Indicators'!A80:AG260,32,FALSE)</f>
        <v>2.0537819862365723</v>
      </c>
      <c r="AI85" s="131">
        <f>VLOOKUP(A85,'2022_PAPI_Indicators'!A80:AH260,33,FALSE)</f>
        <v>2.0118646621704102</v>
      </c>
      <c r="AJ85" s="131">
        <f>VLOOKUP(A85,'2022_PAPI_Indicators'!A80:AI260,34,FALSE)</f>
        <v>1.9930335283279419</v>
      </c>
      <c r="AK85" s="131">
        <f>VLOOKUP(A85,'2022_PAPI_Indicators'!A80:AJ260,35,FALSE)</f>
        <v>2.0526759624481201</v>
      </c>
      <c r="AL85" s="131">
        <f>VLOOKUP(A85,'2022_PAPI_Indicators'!A80:AK260,36,FALSE)</f>
        <v>2.1074955463409424</v>
      </c>
      <c r="AM85" s="131">
        <f>VLOOKUP(A85,'2022_PAPI_Indicators'!A80:AL260,37,FALSE)</f>
        <v>1.9607033729553223</v>
      </c>
      <c r="AN85" s="131">
        <f>VLOOKUP(A85,'2022_PAPI_Indicators'!A80:AM260,38,FALSE)</f>
        <v>2.0025346279144287</v>
      </c>
      <c r="AO85" s="131">
        <f>VLOOKUP(A85,'2022_PAPI_Indicators'!A80:AN260,39,FALSE)</f>
        <v>2.1286790370941162</v>
      </c>
      <c r="AP85" s="131">
        <f>VLOOKUP(A85,'2022_PAPI_Indicators'!A80:AO260,40,FALSE)</f>
        <v>2.0309109687805176</v>
      </c>
      <c r="AQ85" s="159">
        <f>VLOOKUP(A85,'2022_PAPI_Indicators'!A80:AP260,41,FALSE)</f>
        <v>1.9071817398071289</v>
      </c>
      <c r="AR85" s="131">
        <f>VLOOKUP(A85,'2022_PAPI_Indicators'!A80:AQ260,42,FALSE)</f>
        <v>1.9235643148422241</v>
      </c>
      <c r="AS85" s="131">
        <f>VLOOKUP(A85,'2022_PAPI_Indicators'!A80:AR260,43,FALSE)</f>
        <v>1.9594173431396484</v>
      </c>
      <c r="AT85" s="131">
        <f>VLOOKUP(A85,'2022_PAPI_Indicators'!A80:AS260,44,FALSE)</f>
        <v>1.9249395132064819</v>
      </c>
      <c r="AU85" s="131">
        <f>VLOOKUP(A85,'2022_PAPI_Indicators'!A80:AT260,45,FALSE)</f>
        <v>1.9999865293502808</v>
      </c>
      <c r="AV85" s="131">
        <f>VLOOKUP(A85,'2022_PAPI_Indicators'!A80:AU260,46,FALSE)</f>
        <v>2.0197279453277588</v>
      </c>
      <c r="AW85" s="131">
        <f>VLOOKUP(A85,'2022_PAPI_Indicators'!A80:AV260,47,FALSE)</f>
        <v>1.9236311912536621</v>
      </c>
      <c r="AX85" s="131">
        <f>VLOOKUP(A85,'2022_PAPI_Indicators'!A80:AW260,48,FALSE)</f>
        <v>2.2011935710906982</v>
      </c>
      <c r="AY85" s="131">
        <f>VLOOKUP(A85,'2022_PAPI_Indicators'!A80:AX260,49,FALSE)</f>
        <v>2.0370433330535889</v>
      </c>
      <c r="AZ85" s="131">
        <f>VLOOKUP(A85,'2022_PAPI_Indicators'!A80:AY260,50,FALSE)</f>
        <v>2.0504484176635742</v>
      </c>
      <c r="BA85" s="131">
        <f>VLOOKUP(A85,'2022_PAPI_Indicators'!A80:AZ260,51,FALSE)</f>
        <v>1.8679890632629395</v>
      </c>
      <c r="BB85" s="131">
        <f>VLOOKUP(A85,'2022_PAPI_Indicators'!A80:BA260,52,FALSE)</f>
        <v>1.8865388631820679</v>
      </c>
      <c r="BC85" s="131">
        <f>VLOOKUP(A85,'2022_PAPI_Indicators'!A80:BB260,53,FALSE)</f>
        <v>2.1640176773071289</v>
      </c>
      <c r="BD85" s="131">
        <f>VLOOKUP(A85,'2022_PAPI_Indicators'!A80:BC260,54,FALSE)</f>
        <v>1.9721276760101318</v>
      </c>
      <c r="BE85" s="131">
        <f>VLOOKUP(A85,'2022_PAPI_Indicators'!A80:BD260,55,FALSE)</f>
        <v>1.9679017066955566</v>
      </c>
      <c r="BF85" s="131">
        <f>VLOOKUP(A85,'2022_PAPI_Indicators'!A80:BE260,56,FALSE)</f>
        <v>1.986672043800354</v>
      </c>
      <c r="BG85" s="131">
        <f>VLOOKUP(A85,'2022_PAPI_Indicators'!A80:BF260,57,FALSE)</f>
        <v>1.9413198232650757</v>
      </c>
      <c r="BH85" s="131">
        <f>VLOOKUP(A85,'2022_PAPI_Indicators'!A80:BG260,58,FALSE)</f>
        <v>1.9865127801895142</v>
      </c>
      <c r="BI85" s="131">
        <f>VLOOKUP(A85,'2022_PAPI_Indicators'!A80:BH260,59,FALSE)</f>
        <v>1.9453268051147461</v>
      </c>
      <c r="BJ85" s="131">
        <f>VLOOKUP(A85,'2022_PAPI_Indicators'!A80:BI260,60,FALSE)</f>
        <v>1.8905489444732666</v>
      </c>
      <c r="BK85" s="131">
        <f>VLOOKUP(A85,'2022_PAPI_Indicators'!A80:BJ260,61,FALSE)</f>
        <v>2.0562691688537598</v>
      </c>
      <c r="BL85" s="131">
        <f>VLOOKUP(A85,'2022_PAPI_Indicators'!A80:BK260,62,FALSE)</f>
        <v>2.1751828193664551</v>
      </c>
      <c r="BM85" s="131">
        <f>VLOOKUP(A85,'2022_PAPI_Indicators'!A80:BL260,63,FALSE)</f>
        <v>2.1434030532836914</v>
      </c>
      <c r="BN85" s="131">
        <f>VLOOKUP(A85,'2022_PAPI_Indicators'!A80:BM260,64,FALSE)</f>
        <v>2.0216505527496338</v>
      </c>
    </row>
    <row r="86" spans="1:66" s="69" customFormat="1" x14ac:dyDescent="0.2">
      <c r="A86" s="70" t="s">
        <v>236</v>
      </c>
      <c r="B86" s="21" t="s">
        <v>423</v>
      </c>
      <c r="C86" s="89" t="s">
        <v>90</v>
      </c>
      <c r="D86" s="133">
        <f>VLOOKUP(A86,'2022_PAPI_Indicators'!A81:B261,2,)</f>
        <v>0.66575545072555542</v>
      </c>
      <c r="E86" s="133">
        <f>VLOOKUP(A86,'2022_PAPI_Indicators'!A81:C261,3,FALSE)</f>
        <v>0.70170682668685913</v>
      </c>
      <c r="F86" s="133">
        <f>VLOOKUP(A86,'2022_PAPI_Indicators'!A81:D261,4,FALSE)</f>
        <v>0.56175494194030762</v>
      </c>
      <c r="G86" s="133">
        <f>VLOOKUP(A86,'2022_PAPI_Indicators'!A81:E261,5,FALSE)</f>
        <v>0.67185622453689575</v>
      </c>
      <c r="H86" s="133">
        <f>VLOOKUP(A86,'2022_PAPI_Indicators'!A81:F261,6,FALSE)</f>
        <v>0.64631438255310059</v>
      </c>
      <c r="I86" s="133">
        <f>VLOOKUP(A86,'2022_PAPI_Indicators'!A81:G261,7,FALSE)</f>
        <v>0.45690220594406128</v>
      </c>
      <c r="J86" s="133">
        <f>VLOOKUP(A86,'2022_PAPI_Indicators'!A81:H261,8,FALSE)</f>
        <v>0.52865463495254517</v>
      </c>
      <c r="K86" s="133">
        <f>VLOOKUP(A86,'2022_PAPI_Indicators'!A81:I261,9,FALSE)</f>
        <v>0.55510824918746948</v>
      </c>
      <c r="L86" s="133">
        <f>VLOOKUP(A86,'2022_PAPI_Indicators'!A81:J261,10,FALSE)</f>
        <v>0.63054484128952026</v>
      </c>
      <c r="M86" s="133">
        <f>VLOOKUP(A86,'2022_PAPI_Indicators'!A81:K261,11,FALSE)</f>
        <v>0.60191929340362549</v>
      </c>
      <c r="N86" s="133">
        <f>VLOOKUP(A86,'2022_PAPI_Indicators'!A81:L261,12,FALSE)</f>
        <v>0.59144604206085205</v>
      </c>
      <c r="O86" s="133">
        <f>VLOOKUP(A86,'2022_PAPI_Indicators'!A81:M261,13,FALSE)</f>
        <v>0.54705417156219482</v>
      </c>
      <c r="P86" s="133">
        <f>VLOOKUP(A86,'2022_PAPI_Indicators'!A81:N261,14,FALSE)</f>
        <v>0.63951969146728516</v>
      </c>
      <c r="Q86" s="133">
        <f>VLOOKUP(A86,'2022_PAPI_Indicators'!A81:O261,15,FALSE)</f>
        <v>0.87700790166854858</v>
      </c>
      <c r="R86" s="135">
        <f>VLOOKUP(A86,'2022_PAPI_Indicators'!A81:P261,16,FALSE)</f>
        <v>0</v>
      </c>
      <c r="S86" s="133">
        <f>VLOOKUP(A86,'2022_PAPI_Indicators'!A81:R261,17,FALSE)</f>
        <v>0.74505156278610229</v>
      </c>
      <c r="T86" s="133">
        <f>VLOOKUP(A86,'2022_PAPI_Indicators'!A81:S261,18,FALSE)</f>
        <v>0.70018976926803589</v>
      </c>
      <c r="U86" s="135">
        <f>VLOOKUP(A86,'2022_PAPI_Indicators'!A81:T261,19,FALSE)</f>
        <v>0</v>
      </c>
      <c r="V86" s="133">
        <f>VLOOKUP(A86,'2022_PAPI_Indicators'!A81:U261,20,FALSE)</f>
        <v>0.58035135269165039</v>
      </c>
      <c r="W86" s="133">
        <f>VLOOKUP(A86,'2022_PAPI_Indicators'!A81:V261,21,FALSE)</f>
        <v>0.65243822336196899</v>
      </c>
      <c r="X86" s="133">
        <f>VLOOKUP(A86,'2022_PAPI_Indicators'!A81:W261,22,FALSE)</f>
        <v>0.62938809394836426</v>
      </c>
      <c r="Y86" s="133">
        <f>VLOOKUP(A86,'2022_PAPI_Indicators'!A81:X261,23,FALSE)</f>
        <v>0.64856916666030884</v>
      </c>
      <c r="Z86" s="133">
        <f>VLOOKUP(A86,'2022_PAPI_Indicators'!A81:Y261,24,FALSE)</f>
        <v>0.72425085306167603</v>
      </c>
      <c r="AA86" s="133">
        <f>VLOOKUP(A86,'2022_PAPI_Indicators'!A81:Z261,25,FALSE)</f>
        <v>0.63174039125442505</v>
      </c>
      <c r="AB86" s="133">
        <f>VLOOKUP(A86,'2022_PAPI_Indicators'!A81:AA261,26,FALSE)</f>
        <v>0.66383731365203857</v>
      </c>
      <c r="AC86" s="133">
        <f>VLOOKUP(A86,'2022_PAPI_Indicators'!A81:AB261,27,FALSE)</f>
        <v>0.75091356039047241</v>
      </c>
      <c r="AD86" s="133">
        <f>VLOOKUP(A86,'2022_PAPI_Indicators'!A81:AC261,28,FALSE)</f>
        <v>0.62755334377288818</v>
      </c>
      <c r="AE86" s="133">
        <f>VLOOKUP(A86,'2022_PAPI_Indicators'!A81:AD261,29,FALSE)</f>
        <v>0.56512856483459473</v>
      </c>
      <c r="AF86" s="133">
        <f>VLOOKUP(A86,'2022_PAPI_Indicators'!A81:AE261,30,FALSE)</f>
        <v>0.7602880597114563</v>
      </c>
      <c r="AG86" s="133">
        <f>VLOOKUP(A86,'2022_PAPI_Indicators'!A81:AF261,31,FALSE)</f>
        <v>0.66598021984100342</v>
      </c>
      <c r="AH86" s="133">
        <f>VLOOKUP(A86,'2022_PAPI_Indicators'!A81:AG261,32,FALSE)</f>
        <v>0.68705189228057861</v>
      </c>
      <c r="AI86" s="133">
        <f>VLOOKUP(A86,'2022_PAPI_Indicators'!A81:AH261,33,FALSE)</f>
        <v>0.70597577095031738</v>
      </c>
      <c r="AJ86" s="133">
        <f>VLOOKUP(A86,'2022_PAPI_Indicators'!A81:AI261,34,FALSE)</f>
        <v>0.63539779186248779</v>
      </c>
      <c r="AK86" s="133">
        <f>VLOOKUP(A86,'2022_PAPI_Indicators'!A81:AJ261,35,FALSE)</f>
        <v>0.69108432531356812</v>
      </c>
      <c r="AL86" s="133">
        <f>VLOOKUP(A86,'2022_PAPI_Indicators'!A81:AK261,36,FALSE)</f>
        <v>0.74787759780883789</v>
      </c>
      <c r="AM86" s="133">
        <f>VLOOKUP(A86,'2022_PAPI_Indicators'!A81:AL261,37,FALSE)</f>
        <v>0.60263127088546753</v>
      </c>
      <c r="AN86" s="133">
        <f>VLOOKUP(A86,'2022_PAPI_Indicators'!A81:AM261,38,FALSE)</f>
        <v>0.7060813307762146</v>
      </c>
      <c r="AO86" s="133">
        <f>VLOOKUP(A86,'2022_PAPI_Indicators'!A81:AN261,39,FALSE)</f>
        <v>0.7387615442276001</v>
      </c>
      <c r="AP86" s="133">
        <f>VLOOKUP(A86,'2022_PAPI_Indicators'!A81:AO261,40,FALSE)</f>
        <v>0.63383215665817261</v>
      </c>
      <c r="AQ86" s="161">
        <f>VLOOKUP(A86,'2022_PAPI_Indicators'!A81:AP261,41,FALSE)</f>
        <v>0.62533766031265259</v>
      </c>
      <c r="AR86" s="133">
        <f>VLOOKUP(A86,'2022_PAPI_Indicators'!A81:AQ261,42,FALSE)</f>
        <v>0.61351370811462402</v>
      </c>
      <c r="AS86" s="133">
        <f>VLOOKUP(A86,'2022_PAPI_Indicators'!A81:AR261,43,FALSE)</f>
        <v>0.63227748870849609</v>
      </c>
      <c r="AT86" s="133">
        <f>VLOOKUP(A86,'2022_PAPI_Indicators'!A81:AS261,44,FALSE)</f>
        <v>0.60643994808197021</v>
      </c>
      <c r="AU86" s="133">
        <f>VLOOKUP(A86,'2022_PAPI_Indicators'!A81:AT261,45,FALSE)</f>
        <v>0.67480194568634033</v>
      </c>
      <c r="AV86" s="133">
        <f>VLOOKUP(A86,'2022_PAPI_Indicators'!A81:AU261,46,FALSE)</f>
        <v>0.70476514101028442</v>
      </c>
      <c r="AW86" s="133">
        <f>VLOOKUP(A86,'2022_PAPI_Indicators'!A81:AV261,47,FALSE)</f>
        <v>0.65531283617019653</v>
      </c>
      <c r="AX86" s="133">
        <f>VLOOKUP(A86,'2022_PAPI_Indicators'!A81:AW261,48,FALSE)</f>
        <v>0.82893466949462891</v>
      </c>
      <c r="AY86" s="133">
        <f>VLOOKUP(A86,'2022_PAPI_Indicators'!A81:AX261,49,FALSE)</f>
        <v>0.70572578907012939</v>
      </c>
      <c r="AZ86" s="133">
        <f>VLOOKUP(A86,'2022_PAPI_Indicators'!A81:AY261,50,FALSE)</f>
        <v>0.7088087797164917</v>
      </c>
      <c r="BA86" s="133">
        <f>VLOOKUP(A86,'2022_PAPI_Indicators'!A81:AZ261,51,FALSE)</f>
        <v>0.6115606427192688</v>
      </c>
      <c r="BB86" s="133">
        <f>VLOOKUP(A86,'2022_PAPI_Indicators'!A81:BA261,52,FALSE)</f>
        <v>0.58688449859619141</v>
      </c>
      <c r="BC86" s="133">
        <f>VLOOKUP(A86,'2022_PAPI_Indicators'!A81:BB261,53,FALSE)</f>
        <v>0.79048985242843628</v>
      </c>
      <c r="BD86" s="133">
        <f>VLOOKUP(A86,'2022_PAPI_Indicators'!A81:BC261,54,FALSE)</f>
        <v>0.70303845405578613</v>
      </c>
      <c r="BE86" s="133">
        <f>VLOOKUP(A86,'2022_PAPI_Indicators'!A81:BD261,55,FALSE)</f>
        <v>0.63372230529785156</v>
      </c>
      <c r="BF86" s="133">
        <f>VLOOKUP(A86,'2022_PAPI_Indicators'!A81:BE261,56,FALSE)</f>
        <v>0.67711323499679565</v>
      </c>
      <c r="BG86" s="133">
        <f>VLOOKUP(A86,'2022_PAPI_Indicators'!A81:BF261,57,FALSE)</f>
        <v>0.65140843391418457</v>
      </c>
      <c r="BH86" s="133">
        <f>VLOOKUP(A86,'2022_PAPI_Indicators'!A81:BG261,58,FALSE)</f>
        <v>0.62821847200393677</v>
      </c>
      <c r="BI86" s="133">
        <f>VLOOKUP(A86,'2022_PAPI_Indicators'!A81:BH261,59,FALSE)</f>
        <v>0.62401586771011353</v>
      </c>
      <c r="BJ86" s="133">
        <f>VLOOKUP(A86,'2022_PAPI_Indicators'!A81:BI261,60,FALSE)</f>
        <v>0.59225738048553467</v>
      </c>
      <c r="BK86" s="133">
        <f>VLOOKUP(A86,'2022_PAPI_Indicators'!A81:BJ261,61,FALSE)</f>
        <v>0.67765223979949951</v>
      </c>
      <c r="BL86" s="133">
        <f>VLOOKUP(A86,'2022_PAPI_Indicators'!A81:BK261,62,FALSE)</f>
        <v>0.78485739231109619</v>
      </c>
      <c r="BM86" s="133">
        <f>VLOOKUP(A86,'2022_PAPI_Indicators'!A81:BL261,63,FALSE)</f>
        <v>0.78613710403442383</v>
      </c>
      <c r="BN86" s="133">
        <f>VLOOKUP(A86,'2022_PAPI_Indicators'!A81:BM261,64,FALSE)</f>
        <v>0.69246983528137207</v>
      </c>
    </row>
    <row r="87" spans="1:66" s="69" customFormat="1" x14ac:dyDescent="0.2">
      <c r="A87" s="70" t="s">
        <v>238</v>
      </c>
      <c r="B87" s="21" t="s">
        <v>424</v>
      </c>
      <c r="C87" s="89" t="s">
        <v>90</v>
      </c>
      <c r="D87" s="133">
        <f>VLOOKUP(A87,'2022_PAPI_Indicators'!A82:B262,2,)</f>
        <v>0.68486207723617554</v>
      </c>
      <c r="E87" s="133">
        <f>VLOOKUP(A87,'2022_PAPI_Indicators'!A82:C262,3,FALSE)</f>
        <v>0.72486972808837891</v>
      </c>
      <c r="F87" s="133">
        <f>VLOOKUP(A87,'2022_PAPI_Indicators'!A82:D262,4,FALSE)</f>
        <v>0.62279206514358521</v>
      </c>
      <c r="G87" s="133">
        <f>VLOOKUP(A87,'2022_PAPI_Indicators'!A82:E262,5,FALSE)</f>
        <v>0.72574472427368164</v>
      </c>
      <c r="H87" s="133">
        <f>VLOOKUP(A87,'2022_PAPI_Indicators'!A82:F262,6,FALSE)</f>
        <v>0.78272789716720581</v>
      </c>
      <c r="I87" s="133">
        <f>VLOOKUP(A87,'2022_PAPI_Indicators'!A82:G262,7,FALSE)</f>
        <v>0.6152610182762146</v>
      </c>
      <c r="J87" s="133">
        <f>VLOOKUP(A87,'2022_PAPI_Indicators'!A82:H262,8,FALSE)</f>
        <v>0.60517436265945435</v>
      </c>
      <c r="K87" s="133">
        <f>VLOOKUP(A87,'2022_PAPI_Indicators'!A82:I262,9,FALSE)</f>
        <v>0.66511476039886475</v>
      </c>
      <c r="L87" s="133">
        <f>VLOOKUP(A87,'2022_PAPI_Indicators'!A82:J262,10,FALSE)</f>
        <v>0.73576122522354126</v>
      </c>
      <c r="M87" s="133">
        <f>VLOOKUP(A87,'2022_PAPI_Indicators'!A82:K262,11,FALSE)</f>
        <v>0.73544883728027344</v>
      </c>
      <c r="N87" s="133">
        <f>VLOOKUP(A87,'2022_PAPI_Indicators'!A82:L262,12,FALSE)</f>
        <v>0.75517845153808594</v>
      </c>
      <c r="O87" s="133">
        <f>VLOOKUP(A87,'2022_PAPI_Indicators'!A82:M262,13,FALSE)</f>
        <v>0.74998688697814941</v>
      </c>
      <c r="P87" s="133">
        <f>VLOOKUP(A87,'2022_PAPI_Indicators'!A82:N262,14,FALSE)</f>
        <v>0.76293683052062988</v>
      </c>
      <c r="Q87" s="133">
        <f>VLOOKUP(A87,'2022_PAPI_Indicators'!A82:O262,15,FALSE)</f>
        <v>0.88347148895263672</v>
      </c>
      <c r="R87" s="135">
        <f>VLOOKUP(A87,'2022_PAPI_Indicators'!A82:P262,16,FALSE)</f>
        <v>0</v>
      </c>
      <c r="S87" s="133">
        <f>VLOOKUP(A87,'2022_PAPI_Indicators'!A82:R262,17,FALSE)</f>
        <v>0.76787048578262329</v>
      </c>
      <c r="T87" s="133">
        <f>VLOOKUP(A87,'2022_PAPI_Indicators'!A82:S262,18,FALSE)</f>
        <v>0.7773856520652771</v>
      </c>
      <c r="U87" s="135">
        <f>VLOOKUP(A87,'2022_PAPI_Indicators'!A82:T262,19,FALSE)</f>
        <v>0</v>
      </c>
      <c r="V87" s="133">
        <f>VLOOKUP(A87,'2022_PAPI_Indicators'!A82:U262,20,FALSE)</f>
        <v>0.6265595555305481</v>
      </c>
      <c r="W87" s="133">
        <f>VLOOKUP(A87,'2022_PAPI_Indicators'!A82:V262,21,FALSE)</f>
        <v>0.76494669914245605</v>
      </c>
      <c r="X87" s="133">
        <f>VLOOKUP(A87,'2022_PAPI_Indicators'!A82:W262,22,FALSE)</f>
        <v>0.75421029329299927</v>
      </c>
      <c r="Y87" s="133">
        <f>VLOOKUP(A87,'2022_PAPI_Indicators'!A82:X262,23,FALSE)</f>
        <v>0.78266924619674683</v>
      </c>
      <c r="Z87" s="133">
        <f>VLOOKUP(A87,'2022_PAPI_Indicators'!A82:Y262,24,FALSE)</f>
        <v>0.71532899141311646</v>
      </c>
      <c r="AA87" s="133">
        <f>VLOOKUP(A87,'2022_PAPI_Indicators'!A82:Z262,25,FALSE)</f>
        <v>0.74230295419692993</v>
      </c>
      <c r="AB87" s="133">
        <f>VLOOKUP(A87,'2022_PAPI_Indicators'!A82:AA262,26,FALSE)</f>
        <v>0.74852102994918823</v>
      </c>
      <c r="AC87" s="133">
        <f>VLOOKUP(A87,'2022_PAPI_Indicators'!A82:AB262,27,FALSE)</f>
        <v>0.81023752689361572</v>
      </c>
      <c r="AD87" s="133">
        <f>VLOOKUP(A87,'2022_PAPI_Indicators'!A82:AC262,28,FALSE)</f>
        <v>0.73775476217269897</v>
      </c>
      <c r="AE87" s="133">
        <f>VLOOKUP(A87,'2022_PAPI_Indicators'!A82:AD262,29,FALSE)</f>
        <v>0.69432675838470459</v>
      </c>
      <c r="AF87" s="133">
        <f>VLOOKUP(A87,'2022_PAPI_Indicators'!A82:AE262,30,FALSE)</f>
        <v>0.7882150411605835</v>
      </c>
      <c r="AG87" s="133">
        <f>VLOOKUP(A87,'2022_PAPI_Indicators'!A82:AF262,31,FALSE)</f>
        <v>0.72592324018478394</v>
      </c>
      <c r="AH87" s="133">
        <f>VLOOKUP(A87,'2022_PAPI_Indicators'!A82:AG262,32,FALSE)</f>
        <v>0.75090217590332031</v>
      </c>
      <c r="AI87" s="133">
        <f>VLOOKUP(A87,'2022_PAPI_Indicators'!A82:AH262,33,FALSE)</f>
        <v>0.67961305379867554</v>
      </c>
      <c r="AJ87" s="133">
        <f>VLOOKUP(A87,'2022_PAPI_Indicators'!A82:AI262,34,FALSE)</f>
        <v>0.69561338424682617</v>
      </c>
      <c r="AK87" s="133">
        <f>VLOOKUP(A87,'2022_PAPI_Indicators'!A82:AJ262,35,FALSE)</f>
        <v>0.73866468667984009</v>
      </c>
      <c r="AL87" s="133">
        <f>VLOOKUP(A87,'2022_PAPI_Indicators'!A82:AK262,36,FALSE)</f>
        <v>0.7630237340927124</v>
      </c>
      <c r="AM87" s="133">
        <f>VLOOKUP(A87,'2022_PAPI_Indicators'!A82:AL262,37,FALSE)</f>
        <v>0.68688517808914185</v>
      </c>
      <c r="AN87" s="133">
        <f>VLOOKUP(A87,'2022_PAPI_Indicators'!A82:AM262,38,FALSE)</f>
        <v>0.6368253231048584</v>
      </c>
      <c r="AO87" s="133">
        <f>VLOOKUP(A87,'2022_PAPI_Indicators'!A82:AN262,39,FALSE)</f>
        <v>0.78099381923675537</v>
      </c>
      <c r="AP87" s="133">
        <f>VLOOKUP(A87,'2022_PAPI_Indicators'!A82:AO262,40,FALSE)</f>
        <v>0.74932092428207397</v>
      </c>
      <c r="AQ87" s="161">
        <f>VLOOKUP(A87,'2022_PAPI_Indicators'!A82:AP262,41,FALSE)</f>
        <v>0.61737382411956787</v>
      </c>
      <c r="AR87" s="133">
        <f>VLOOKUP(A87,'2022_PAPI_Indicators'!A82:AQ262,42,FALSE)</f>
        <v>0.68606418371200562</v>
      </c>
      <c r="AS87" s="133">
        <f>VLOOKUP(A87,'2022_PAPI_Indicators'!A82:AR262,43,FALSE)</f>
        <v>0.6943480372428894</v>
      </c>
      <c r="AT87" s="133">
        <f>VLOOKUP(A87,'2022_PAPI_Indicators'!A82:AS262,44,FALSE)</f>
        <v>0.66749566793441772</v>
      </c>
      <c r="AU87" s="133">
        <f>VLOOKUP(A87,'2022_PAPI_Indicators'!A82:AT262,45,FALSE)</f>
        <v>0.69303077459335327</v>
      </c>
      <c r="AV87" s="133">
        <f>VLOOKUP(A87,'2022_PAPI_Indicators'!A82:AU262,46,FALSE)</f>
        <v>0.65487205982208252</v>
      </c>
      <c r="AW87" s="133">
        <f>VLOOKUP(A87,'2022_PAPI_Indicators'!A82:AV262,47,FALSE)</f>
        <v>0.61258536577224731</v>
      </c>
      <c r="AX87" s="133">
        <f>VLOOKUP(A87,'2022_PAPI_Indicators'!A82:AW262,48,FALSE)</f>
        <v>0.78307348489761353</v>
      </c>
      <c r="AY87" s="133">
        <f>VLOOKUP(A87,'2022_PAPI_Indicators'!A82:AX262,49,FALSE)</f>
        <v>0.69307321310043335</v>
      </c>
      <c r="AZ87" s="133">
        <f>VLOOKUP(A87,'2022_PAPI_Indicators'!A82:AY262,50,FALSE)</f>
        <v>0.69565194845199585</v>
      </c>
      <c r="BA87" s="133">
        <f>VLOOKUP(A87,'2022_PAPI_Indicators'!A82:AZ262,51,FALSE)</f>
        <v>0.56661707162857056</v>
      </c>
      <c r="BB87" s="133">
        <f>VLOOKUP(A87,'2022_PAPI_Indicators'!A82:BA262,52,FALSE)</f>
        <v>0.61059391498565674</v>
      </c>
      <c r="BC87" s="133">
        <f>VLOOKUP(A87,'2022_PAPI_Indicators'!A82:BB262,53,FALSE)</f>
        <v>0.76259815692901611</v>
      </c>
      <c r="BD87" s="133">
        <f>VLOOKUP(A87,'2022_PAPI_Indicators'!A82:BC262,54,FALSE)</f>
        <v>0.6235162615776062</v>
      </c>
      <c r="BE87" s="133">
        <f>VLOOKUP(A87,'2022_PAPI_Indicators'!A82:BD262,55,FALSE)</f>
        <v>0.67900878190994263</v>
      </c>
      <c r="BF87" s="133">
        <f>VLOOKUP(A87,'2022_PAPI_Indicators'!A82:BE262,56,FALSE)</f>
        <v>0.66014796495437622</v>
      </c>
      <c r="BG87" s="133">
        <f>VLOOKUP(A87,'2022_PAPI_Indicators'!A82:BF262,57,FALSE)</f>
        <v>0.65625</v>
      </c>
      <c r="BH87" s="133">
        <f>VLOOKUP(A87,'2022_PAPI_Indicators'!A82:BG262,58,FALSE)</f>
        <v>0.70247846841812134</v>
      </c>
      <c r="BI87" s="133">
        <f>VLOOKUP(A87,'2022_PAPI_Indicators'!A82:BH262,59,FALSE)</f>
        <v>0.63853675127029419</v>
      </c>
      <c r="BJ87" s="133">
        <f>VLOOKUP(A87,'2022_PAPI_Indicators'!A82:BI262,60,FALSE)</f>
        <v>0.61592912673950195</v>
      </c>
      <c r="BK87" s="133">
        <f>VLOOKUP(A87,'2022_PAPI_Indicators'!A82:BJ262,61,FALSE)</f>
        <v>0.73874551057815552</v>
      </c>
      <c r="BL87" s="133">
        <f>VLOOKUP(A87,'2022_PAPI_Indicators'!A82:BK262,62,FALSE)</f>
        <v>0.79022008180618286</v>
      </c>
      <c r="BM87" s="133">
        <f>VLOOKUP(A87,'2022_PAPI_Indicators'!A82:BL262,63,FALSE)</f>
        <v>0.73984438180923462</v>
      </c>
      <c r="BN87" s="133">
        <f>VLOOKUP(A87,'2022_PAPI_Indicators'!A82:BM262,64,FALSE)</f>
        <v>0.69219338893890381</v>
      </c>
    </row>
    <row r="88" spans="1:66" s="112" customFormat="1" x14ac:dyDescent="0.2">
      <c r="A88" s="77" t="s">
        <v>239</v>
      </c>
      <c r="B88" s="77" t="s">
        <v>240</v>
      </c>
      <c r="C88" s="92" t="s">
        <v>448</v>
      </c>
      <c r="D88" s="131">
        <f>VLOOKUP(A88,'2022_PAPI_Indicators'!A83:B263,2,)</f>
        <v>1.124035120010376</v>
      </c>
      <c r="E88" s="131">
        <f>VLOOKUP(A88,'2022_PAPI_Indicators'!A83:C263,3,FALSE)</f>
        <v>0.94757199287414551</v>
      </c>
      <c r="F88" s="131">
        <f>VLOOKUP(A88,'2022_PAPI_Indicators'!A83:D263,4,FALSE)</f>
        <v>0.95054292678833008</v>
      </c>
      <c r="G88" s="131">
        <f>VLOOKUP(A88,'2022_PAPI_Indicators'!A83:E263,5,FALSE)</f>
        <v>1.0611379146575928</v>
      </c>
      <c r="H88" s="131">
        <f>VLOOKUP(A88,'2022_PAPI_Indicators'!A83:F263,6,FALSE)</f>
        <v>1.1079201698303223</v>
      </c>
      <c r="I88" s="131">
        <f>VLOOKUP(A88,'2022_PAPI_Indicators'!A83:G263,7,FALSE)</f>
        <v>0.80015838146209717</v>
      </c>
      <c r="J88" s="131">
        <f>VLOOKUP(A88,'2022_PAPI_Indicators'!A83:H263,8,FALSE)</f>
        <v>0.8418470025062561</v>
      </c>
      <c r="K88" s="131">
        <f>VLOOKUP(A88,'2022_PAPI_Indicators'!A83:I263,9,FALSE)</f>
        <v>0.90571486949920654</v>
      </c>
      <c r="L88" s="131">
        <f>VLOOKUP(A88,'2022_PAPI_Indicators'!A83:J263,10,FALSE)</f>
        <v>1.0467501878738403</v>
      </c>
      <c r="M88" s="131">
        <f>VLOOKUP(A88,'2022_PAPI_Indicators'!A83:K263,11,FALSE)</f>
        <v>1.0737450122833252</v>
      </c>
      <c r="N88" s="131">
        <f>VLOOKUP(A88,'2022_PAPI_Indicators'!A83:L263,12,FALSE)</f>
        <v>1.0211066007614136</v>
      </c>
      <c r="O88" s="131">
        <f>VLOOKUP(A88,'2022_PAPI_Indicators'!A83:M263,13,FALSE)</f>
        <v>1.0468209981918335</v>
      </c>
      <c r="P88" s="131">
        <f>VLOOKUP(A88,'2022_PAPI_Indicators'!A83:N263,14,FALSE)</f>
        <v>1.1394810676574707</v>
      </c>
      <c r="Q88" s="131">
        <f>VLOOKUP(A88,'2022_PAPI_Indicators'!A83:O263,15,FALSE)</f>
        <v>1.6837660074234009</v>
      </c>
      <c r="R88" s="132">
        <f>VLOOKUP(A88,'2022_PAPI_Indicators'!A83:P263,16,FALSE)</f>
        <v>0</v>
      </c>
      <c r="S88" s="131">
        <f>VLOOKUP(A88,'2022_PAPI_Indicators'!A83:R263,17,FALSE)</f>
        <v>1.1697230339050293</v>
      </c>
      <c r="T88" s="131">
        <f>VLOOKUP(A88,'2022_PAPI_Indicators'!A83:S263,18,FALSE)</f>
        <v>1.1262087821960449</v>
      </c>
      <c r="U88" s="132">
        <f>VLOOKUP(A88,'2022_PAPI_Indicators'!A83:T263,19,FALSE)</f>
        <v>0</v>
      </c>
      <c r="V88" s="131">
        <f>VLOOKUP(A88,'2022_PAPI_Indicators'!A83:U263,20,FALSE)</f>
        <v>1.0343693494796753</v>
      </c>
      <c r="W88" s="131">
        <f>VLOOKUP(A88,'2022_PAPI_Indicators'!A83:V263,21,FALSE)</f>
        <v>1.1924903392791748</v>
      </c>
      <c r="X88" s="131">
        <f>VLOOKUP(A88,'2022_PAPI_Indicators'!A83:W263,22,FALSE)</f>
        <v>1.1237295866012573</v>
      </c>
      <c r="Y88" s="131">
        <f>VLOOKUP(A88,'2022_PAPI_Indicators'!A83:X263,23,FALSE)</f>
        <v>1.0487304925918579</v>
      </c>
      <c r="Z88" s="131">
        <f>VLOOKUP(A88,'2022_PAPI_Indicators'!A83:Y263,24,FALSE)</f>
        <v>1.1855490207672119</v>
      </c>
      <c r="AA88" s="131">
        <f>VLOOKUP(A88,'2022_PAPI_Indicators'!A83:Z263,25,FALSE)</f>
        <v>1.1793100833892822</v>
      </c>
      <c r="AB88" s="131">
        <f>VLOOKUP(A88,'2022_PAPI_Indicators'!A83:AA263,26,FALSE)</f>
        <v>1.1718894243240356</v>
      </c>
      <c r="AC88" s="131">
        <f>VLOOKUP(A88,'2022_PAPI_Indicators'!A83:AB263,27,FALSE)</f>
        <v>1.20189368724823</v>
      </c>
      <c r="AD88" s="131">
        <f>VLOOKUP(A88,'2022_PAPI_Indicators'!A83:AC263,28,FALSE)</f>
        <v>1.0510454177856445</v>
      </c>
      <c r="AE88" s="131">
        <f>VLOOKUP(A88,'2022_PAPI_Indicators'!A83:AD263,29,FALSE)</f>
        <v>1.0591851472854614</v>
      </c>
      <c r="AF88" s="131">
        <f>VLOOKUP(A88,'2022_PAPI_Indicators'!A83:AE263,30,FALSE)</f>
        <v>1.1850544214248657</v>
      </c>
      <c r="AG88" s="131">
        <f>VLOOKUP(A88,'2022_PAPI_Indicators'!A83:AF263,31,FALSE)</f>
        <v>1.0578427314758301</v>
      </c>
      <c r="AH88" s="131">
        <f>VLOOKUP(A88,'2022_PAPI_Indicators'!A83:AG263,32,FALSE)</f>
        <v>1.2247871160507202</v>
      </c>
      <c r="AI88" s="131">
        <f>VLOOKUP(A88,'2022_PAPI_Indicators'!A83:AH263,33,FALSE)</f>
        <v>1.1371293067932129</v>
      </c>
      <c r="AJ88" s="131">
        <f>VLOOKUP(A88,'2022_PAPI_Indicators'!A83:AI263,34,FALSE)</f>
        <v>1.1290332078933716</v>
      </c>
      <c r="AK88" s="131">
        <f>VLOOKUP(A88,'2022_PAPI_Indicators'!A83:AJ263,35,FALSE)</f>
        <v>1.2190483808517456</v>
      </c>
      <c r="AL88" s="131">
        <f>VLOOKUP(A88,'2022_PAPI_Indicators'!A83:AK263,36,FALSE)</f>
        <v>1.2051435708999634</v>
      </c>
      <c r="AM88" s="131">
        <f>VLOOKUP(A88,'2022_PAPI_Indicators'!A83:AL263,37,FALSE)</f>
        <v>1.0098581314086914</v>
      </c>
      <c r="AN88" s="131">
        <f>VLOOKUP(A88,'2022_PAPI_Indicators'!A83:AM263,38,FALSE)</f>
        <v>1.2857811450958252</v>
      </c>
      <c r="AO88" s="131">
        <f>VLOOKUP(A88,'2022_PAPI_Indicators'!A83:AN263,39,FALSE)</f>
        <v>1.5062322616577148</v>
      </c>
      <c r="AP88" s="131">
        <f>VLOOKUP(A88,'2022_PAPI_Indicators'!A83:AO263,40,FALSE)</f>
        <v>1.2968431711196899</v>
      </c>
      <c r="AQ88" s="159">
        <f>VLOOKUP(A88,'2022_PAPI_Indicators'!A83:AP263,41,FALSE)</f>
        <v>0.94530820846557617</v>
      </c>
      <c r="AR88" s="131">
        <f>VLOOKUP(A88,'2022_PAPI_Indicators'!A83:AQ263,42,FALSE)</f>
        <v>1.0099636316299438</v>
      </c>
      <c r="AS88" s="131">
        <f>VLOOKUP(A88,'2022_PAPI_Indicators'!A83:AR263,43,FALSE)</f>
        <v>1.1590430736541748</v>
      </c>
      <c r="AT88" s="131">
        <f>VLOOKUP(A88,'2022_PAPI_Indicators'!A83:AS263,44,FALSE)</f>
        <v>0.93241202831268311</v>
      </c>
      <c r="AU88" s="131">
        <f>VLOOKUP(A88,'2022_PAPI_Indicators'!A83:AT263,45,FALSE)</f>
        <v>1.1051383018493652</v>
      </c>
      <c r="AV88" s="131">
        <f>VLOOKUP(A88,'2022_PAPI_Indicators'!A83:AU263,46,FALSE)</f>
        <v>1.0811949968338013</v>
      </c>
      <c r="AW88" s="131">
        <f>VLOOKUP(A88,'2022_PAPI_Indicators'!A83:AV263,47,FALSE)</f>
        <v>1.146155834197998</v>
      </c>
      <c r="AX88" s="131">
        <f>VLOOKUP(A88,'2022_PAPI_Indicators'!A83:AW263,48,FALSE)</f>
        <v>1.6763715744018555</v>
      </c>
      <c r="AY88" s="131">
        <f>VLOOKUP(A88,'2022_PAPI_Indicators'!A83:AX263,49,FALSE)</f>
        <v>1.1230117082595825</v>
      </c>
      <c r="AZ88" s="131">
        <f>VLOOKUP(A88,'2022_PAPI_Indicators'!A83:AY263,50,FALSE)</f>
        <v>1.2871462106704712</v>
      </c>
      <c r="BA88" s="131">
        <f>VLOOKUP(A88,'2022_PAPI_Indicators'!A83:AZ263,51,FALSE)</f>
        <v>1.1115449666976929</v>
      </c>
      <c r="BB88" s="131">
        <f>VLOOKUP(A88,'2022_PAPI_Indicators'!A83:BA263,52,FALSE)</f>
        <v>1.0574514865875244</v>
      </c>
      <c r="BC88" s="131">
        <f>VLOOKUP(A88,'2022_PAPI_Indicators'!A83:BB263,53,FALSE)</f>
        <v>1.3796473741531372</v>
      </c>
      <c r="BD88" s="131">
        <f>VLOOKUP(A88,'2022_PAPI_Indicators'!A83:BC263,54,FALSE)</f>
        <v>1.2688376903533936</v>
      </c>
      <c r="BE88" s="131">
        <f>VLOOKUP(A88,'2022_PAPI_Indicators'!A83:BD263,55,FALSE)</f>
        <v>1.0680510997772217</v>
      </c>
      <c r="BF88" s="131">
        <f>VLOOKUP(A88,'2022_PAPI_Indicators'!A83:BE263,56,FALSE)</f>
        <v>1.1601847410202026</v>
      </c>
      <c r="BG88" s="131">
        <f>VLOOKUP(A88,'2022_PAPI_Indicators'!A83:BF263,57,FALSE)</f>
        <v>1.2434505224227905</v>
      </c>
      <c r="BH88" s="131">
        <f>VLOOKUP(A88,'2022_PAPI_Indicators'!A83:BG263,58,FALSE)</f>
        <v>1.1523358821868896</v>
      </c>
      <c r="BI88" s="131">
        <f>VLOOKUP(A88,'2022_PAPI_Indicators'!A83:BH263,59,FALSE)</f>
        <v>1.0434216260910034</v>
      </c>
      <c r="BJ88" s="131">
        <f>VLOOKUP(A88,'2022_PAPI_Indicators'!A83:BI263,60,FALSE)</f>
        <v>1.2144079208374023</v>
      </c>
      <c r="BK88" s="131">
        <f>VLOOKUP(A88,'2022_PAPI_Indicators'!A83:BJ263,61,FALSE)</f>
        <v>1.399598240852356</v>
      </c>
      <c r="BL88" s="131">
        <f>VLOOKUP(A88,'2022_PAPI_Indicators'!A83:BK263,62,FALSE)</f>
        <v>1.4083089828491211</v>
      </c>
      <c r="BM88" s="131">
        <f>VLOOKUP(A88,'2022_PAPI_Indicators'!A83:BL263,63,FALSE)</f>
        <v>1.4170445203781128</v>
      </c>
      <c r="BN88" s="131">
        <f>VLOOKUP(A88,'2022_PAPI_Indicators'!A83:BM263,64,FALSE)</f>
        <v>1.2487256526947021</v>
      </c>
    </row>
    <row r="89" spans="1:66" s="69" customFormat="1" x14ac:dyDescent="0.2">
      <c r="A89" s="70" t="s">
        <v>241</v>
      </c>
      <c r="B89" s="70" t="s">
        <v>242</v>
      </c>
      <c r="C89" s="89" t="s">
        <v>90</v>
      </c>
      <c r="D89" s="133">
        <f>VLOOKUP(A89,'2022_PAPI_Indicators'!A84:B264,2,)</f>
        <v>0.41932865977287292</v>
      </c>
      <c r="E89" s="133">
        <f>VLOOKUP(A89,'2022_PAPI_Indicators'!A84:C264,3,FALSE)</f>
        <v>0.39691686630249023</v>
      </c>
      <c r="F89" s="133">
        <f>VLOOKUP(A89,'2022_PAPI_Indicators'!A84:D264,4,FALSE)</f>
        <v>0.42020878195762634</v>
      </c>
      <c r="G89" s="133">
        <f>VLOOKUP(A89,'2022_PAPI_Indicators'!A84:E264,5,FALSE)</f>
        <v>0.44791612029075623</v>
      </c>
      <c r="H89" s="133">
        <f>VLOOKUP(A89,'2022_PAPI_Indicators'!A84:F264,6,FALSE)</f>
        <v>0.44499418139457703</v>
      </c>
      <c r="I89" s="133">
        <f>VLOOKUP(A89,'2022_PAPI_Indicators'!A84:G264,7,FALSE)</f>
        <v>0.27496692538261414</v>
      </c>
      <c r="J89" s="133">
        <f>VLOOKUP(A89,'2022_PAPI_Indicators'!A84:H264,8,FALSE)</f>
        <v>0.33813154697418213</v>
      </c>
      <c r="K89" s="133">
        <f>VLOOKUP(A89,'2022_PAPI_Indicators'!A84:I264,9,FALSE)</f>
        <v>0.37678009271621704</v>
      </c>
      <c r="L89" s="133">
        <f>VLOOKUP(A89,'2022_PAPI_Indicators'!A84:J264,10,FALSE)</f>
        <v>0.49322715401649475</v>
      </c>
      <c r="M89" s="133">
        <f>VLOOKUP(A89,'2022_PAPI_Indicators'!A84:K264,11,FALSE)</f>
        <v>0.48827385902404785</v>
      </c>
      <c r="N89" s="133">
        <f>VLOOKUP(A89,'2022_PAPI_Indicators'!A84:L264,12,FALSE)</f>
        <v>0.43700522184371948</v>
      </c>
      <c r="O89" s="133">
        <f>VLOOKUP(A89,'2022_PAPI_Indicators'!A84:M264,13,FALSE)</f>
        <v>0.42894503474235535</v>
      </c>
      <c r="P89" s="133">
        <f>VLOOKUP(A89,'2022_PAPI_Indicators'!A84:N264,14,FALSE)</f>
        <v>0.51467001438140869</v>
      </c>
      <c r="Q89" s="133">
        <f>VLOOKUP(A89,'2022_PAPI_Indicators'!A84:O264,15,FALSE)</f>
        <v>0.68421000242233276</v>
      </c>
      <c r="R89" s="135">
        <f>VLOOKUP(A89,'2022_PAPI_Indicators'!A84:P264,16,FALSE)</f>
        <v>0</v>
      </c>
      <c r="S89" s="133">
        <f>VLOOKUP(A89,'2022_PAPI_Indicators'!A84:R264,17,FALSE)</f>
        <v>0.47470682859420776</v>
      </c>
      <c r="T89" s="133">
        <f>VLOOKUP(A89,'2022_PAPI_Indicators'!A84:S264,18,FALSE)</f>
        <v>0.41397252678871155</v>
      </c>
      <c r="U89" s="135">
        <f>VLOOKUP(A89,'2022_PAPI_Indicators'!A84:T264,19,FALSE)</f>
        <v>0</v>
      </c>
      <c r="V89" s="133">
        <f>VLOOKUP(A89,'2022_PAPI_Indicators'!A84:U264,20,FALSE)</f>
        <v>0.40356189012527466</v>
      </c>
      <c r="W89" s="133">
        <f>VLOOKUP(A89,'2022_PAPI_Indicators'!A84:V264,21,FALSE)</f>
        <v>0.51466727256774902</v>
      </c>
      <c r="X89" s="133">
        <f>VLOOKUP(A89,'2022_PAPI_Indicators'!A84:W264,22,FALSE)</f>
        <v>0.43141216039657593</v>
      </c>
      <c r="Y89" s="133">
        <f>VLOOKUP(A89,'2022_PAPI_Indicators'!A84:X264,23,FALSE)</f>
        <v>0.39404255151748657</v>
      </c>
      <c r="Z89" s="133">
        <f>VLOOKUP(A89,'2022_PAPI_Indicators'!A84:Y264,24,FALSE)</f>
        <v>0.46487727761268616</v>
      </c>
      <c r="AA89" s="133">
        <f>VLOOKUP(A89,'2022_PAPI_Indicators'!A84:Z264,25,FALSE)</f>
        <v>0.41743269562721252</v>
      </c>
      <c r="AB89" s="133">
        <f>VLOOKUP(A89,'2022_PAPI_Indicators'!A84:AA264,26,FALSE)</f>
        <v>0.44618043303489685</v>
      </c>
      <c r="AC89" s="133">
        <f>VLOOKUP(A89,'2022_PAPI_Indicators'!A84:AB264,27,FALSE)</f>
        <v>0.47017529606819153</v>
      </c>
      <c r="AD89" s="133">
        <f>VLOOKUP(A89,'2022_PAPI_Indicators'!A84:AC264,28,FALSE)</f>
        <v>0.43662750720977783</v>
      </c>
      <c r="AE89" s="133">
        <f>VLOOKUP(A89,'2022_PAPI_Indicators'!A84:AD264,29,FALSE)</f>
        <v>0.41793212294578552</v>
      </c>
      <c r="AF89" s="133">
        <f>VLOOKUP(A89,'2022_PAPI_Indicators'!A84:AE264,30,FALSE)</f>
        <v>0.63718467950820923</v>
      </c>
      <c r="AG89" s="133">
        <f>VLOOKUP(A89,'2022_PAPI_Indicators'!A84:AF264,31,FALSE)</f>
        <v>0.48771283030509949</v>
      </c>
      <c r="AH89" s="133">
        <f>VLOOKUP(A89,'2022_PAPI_Indicators'!A84:AG264,32,FALSE)</f>
        <v>0.53471589088439941</v>
      </c>
      <c r="AI89" s="133">
        <f>VLOOKUP(A89,'2022_PAPI_Indicators'!A84:AH264,33,FALSE)</f>
        <v>0.45121505856513977</v>
      </c>
      <c r="AJ89" s="133">
        <f>VLOOKUP(A89,'2022_PAPI_Indicators'!A84:AI264,34,FALSE)</f>
        <v>0.47792837023735046</v>
      </c>
      <c r="AK89" s="133">
        <f>VLOOKUP(A89,'2022_PAPI_Indicators'!A84:AJ264,35,FALSE)</f>
        <v>0.5062909722328186</v>
      </c>
      <c r="AL89" s="133">
        <f>VLOOKUP(A89,'2022_PAPI_Indicators'!A84:AK264,36,FALSE)</f>
        <v>0.59431904554367065</v>
      </c>
      <c r="AM89" s="133">
        <f>VLOOKUP(A89,'2022_PAPI_Indicators'!A84:AL264,37,FALSE)</f>
        <v>0.4157460629940033</v>
      </c>
      <c r="AN89" s="133">
        <f>VLOOKUP(A89,'2022_PAPI_Indicators'!A84:AM264,38,FALSE)</f>
        <v>0.5050693154335022</v>
      </c>
      <c r="AO89" s="133">
        <f>VLOOKUP(A89,'2022_PAPI_Indicators'!A84:AN264,39,FALSE)</f>
        <v>0.65844643115997314</v>
      </c>
      <c r="AP89" s="133">
        <f>VLOOKUP(A89,'2022_PAPI_Indicators'!A84:AO264,40,FALSE)</f>
        <v>0.56431227922439575</v>
      </c>
      <c r="AQ89" s="161">
        <f>VLOOKUP(A89,'2022_PAPI_Indicators'!A84:AP264,41,FALSE)</f>
        <v>0.38084861636161804</v>
      </c>
      <c r="AR89" s="133">
        <f>VLOOKUP(A89,'2022_PAPI_Indicators'!A84:AQ264,42,FALSE)</f>
        <v>0.39079365134239197</v>
      </c>
      <c r="AS89" s="133">
        <f>VLOOKUP(A89,'2022_PAPI_Indicators'!A84:AR264,43,FALSE)</f>
        <v>0.49984908103942871</v>
      </c>
      <c r="AT89" s="133">
        <f>VLOOKUP(A89,'2022_PAPI_Indicators'!A84:AS264,44,FALSE)</f>
        <v>0.39149203896522522</v>
      </c>
      <c r="AU89" s="133">
        <f>VLOOKUP(A89,'2022_PAPI_Indicators'!A84:AT264,45,FALSE)</f>
        <v>0.47243034839630127</v>
      </c>
      <c r="AV89" s="133">
        <f>VLOOKUP(A89,'2022_PAPI_Indicators'!A84:AU264,46,FALSE)</f>
        <v>0.44313597679138184</v>
      </c>
      <c r="AW89" s="133">
        <f>VLOOKUP(A89,'2022_PAPI_Indicators'!A84:AV264,47,FALSE)</f>
        <v>0.48346245288848877</v>
      </c>
      <c r="AX89" s="133">
        <f>VLOOKUP(A89,'2022_PAPI_Indicators'!A84:AW264,48,FALSE)</f>
        <v>0.68747043609619141</v>
      </c>
      <c r="AY89" s="133">
        <f>VLOOKUP(A89,'2022_PAPI_Indicators'!A84:AX264,49,FALSE)</f>
        <v>0.46913337707519531</v>
      </c>
      <c r="AZ89" s="133">
        <f>VLOOKUP(A89,'2022_PAPI_Indicators'!A84:AY264,50,FALSE)</f>
        <v>0.58029115200042725</v>
      </c>
      <c r="BA89" s="133">
        <f>VLOOKUP(A89,'2022_PAPI_Indicators'!A84:AZ264,51,FALSE)</f>
        <v>0.46822986006736755</v>
      </c>
      <c r="BB89" s="133">
        <f>VLOOKUP(A89,'2022_PAPI_Indicators'!A84:BA264,52,FALSE)</f>
        <v>0.48812127113342285</v>
      </c>
      <c r="BC89" s="133">
        <f>VLOOKUP(A89,'2022_PAPI_Indicators'!A84:BB264,53,FALSE)</f>
        <v>0.72143447399139404</v>
      </c>
      <c r="BD89" s="133">
        <f>VLOOKUP(A89,'2022_PAPI_Indicators'!A84:BC264,54,FALSE)</f>
        <v>0.60238903760910034</v>
      </c>
      <c r="BE89" s="133">
        <f>VLOOKUP(A89,'2022_PAPI_Indicators'!A84:BD264,55,FALSE)</f>
        <v>0.54951769113540649</v>
      </c>
      <c r="BF89" s="133">
        <f>VLOOKUP(A89,'2022_PAPI_Indicators'!A84:BE264,56,FALSE)</f>
        <v>0.54477971792221069</v>
      </c>
      <c r="BG89" s="133">
        <f>VLOOKUP(A89,'2022_PAPI_Indicators'!A84:BF264,57,FALSE)</f>
        <v>0.57642728090286255</v>
      </c>
      <c r="BH89" s="133">
        <f>VLOOKUP(A89,'2022_PAPI_Indicators'!A84:BG264,58,FALSE)</f>
        <v>0.55148261785507202</v>
      </c>
      <c r="BI89" s="133">
        <f>VLOOKUP(A89,'2022_PAPI_Indicators'!A84:BH264,59,FALSE)</f>
        <v>0.54658323526382446</v>
      </c>
      <c r="BJ89" s="133">
        <f>VLOOKUP(A89,'2022_PAPI_Indicators'!A84:BI264,60,FALSE)</f>
        <v>0.59228473901748657</v>
      </c>
      <c r="BK89" s="133">
        <f>VLOOKUP(A89,'2022_PAPI_Indicators'!A84:BJ264,61,FALSE)</f>
        <v>0.68649500608444214</v>
      </c>
      <c r="BL89" s="133">
        <f>VLOOKUP(A89,'2022_PAPI_Indicators'!A84:BK264,62,FALSE)</f>
        <v>0.68080335855484009</v>
      </c>
      <c r="BM89" s="133">
        <f>VLOOKUP(A89,'2022_PAPI_Indicators'!A84:BL264,63,FALSE)</f>
        <v>0.73028039932250977</v>
      </c>
      <c r="BN89" s="133">
        <f>VLOOKUP(A89,'2022_PAPI_Indicators'!A84:BM264,64,FALSE)</f>
        <v>0.62687909603118896</v>
      </c>
    </row>
    <row r="90" spans="1:66" s="69" customFormat="1" ht="13.5" customHeight="1" x14ac:dyDescent="0.2">
      <c r="A90" s="70" t="s">
        <v>243</v>
      </c>
      <c r="B90" s="70" t="s">
        <v>244</v>
      </c>
      <c r="C90" s="89" t="s">
        <v>245</v>
      </c>
      <c r="D90" s="124">
        <f>VLOOKUP(A90,'2022_PAPI_Indicators'!A85:B265,2,)</f>
        <v>1.7879573106765747</v>
      </c>
      <c r="E90" s="124">
        <f>VLOOKUP(A90,'2022_PAPI_Indicators'!A85:C265,3,FALSE)</f>
        <v>1.1157357692718506</v>
      </c>
      <c r="F90" s="124">
        <f>VLOOKUP(A90,'2022_PAPI_Indicators'!A85:D265,4,FALSE)</f>
        <v>1.0124801397323608</v>
      </c>
      <c r="G90" s="124">
        <f>VLOOKUP(A90,'2022_PAPI_Indicators'!A85:E265,5,FALSE)</f>
        <v>1.3654764890670776</v>
      </c>
      <c r="H90" s="124">
        <f>VLOOKUP(A90,'2022_PAPI_Indicators'!A85:F265,6,FALSE)</f>
        <v>1.5880075693130493</v>
      </c>
      <c r="I90" s="124">
        <f>VLOOKUP(A90,'2022_PAPI_Indicators'!A85:G265,7,FALSE)</f>
        <v>1.0703139305114746</v>
      </c>
      <c r="J90" s="124">
        <f>VLOOKUP(A90,'2022_PAPI_Indicators'!A85:H265,8,FALSE)</f>
        <v>0.9397733211517334</v>
      </c>
      <c r="K90" s="124">
        <f>VLOOKUP(A90,'2022_PAPI_Indicators'!A85:I265,9,FALSE)</f>
        <v>1.0303878784179687</v>
      </c>
      <c r="L90" s="124">
        <f>VLOOKUP(A90,'2022_PAPI_Indicators'!A85:J265,10,FALSE)</f>
        <v>1.074975848197937</v>
      </c>
      <c r="M90" s="124">
        <f>VLOOKUP(A90,'2022_PAPI_Indicators'!A85:K265,11,FALSE)</f>
        <v>1.2197196483612061</v>
      </c>
      <c r="N90" s="124">
        <f>VLOOKUP(A90,'2022_PAPI_Indicators'!A85:L265,12,FALSE)</f>
        <v>1.2421143054962158</v>
      </c>
      <c r="O90" s="124">
        <f>VLOOKUP(A90,'2022_PAPI_Indicators'!A85:M265,13,FALSE)</f>
        <v>1.396701455116272</v>
      </c>
      <c r="P90" s="124">
        <f>VLOOKUP(A90,'2022_PAPI_Indicators'!A85:N265,14,FALSE)</f>
        <v>1.3798987865447998</v>
      </c>
      <c r="Q90" s="124">
        <f>VLOOKUP(A90,'2022_PAPI_Indicators'!A85:O265,15,FALSE)</f>
        <v>2.9512434005737305</v>
      </c>
      <c r="R90" s="125">
        <f>VLOOKUP(A90,'2022_PAPI_Indicators'!A85:P265,16,FALSE)</f>
        <v>0</v>
      </c>
      <c r="S90" s="124">
        <f>VLOOKUP(A90,'2022_PAPI_Indicators'!A85:R265,17,FALSE)</f>
        <v>1.7141237258911133</v>
      </c>
      <c r="T90" s="124">
        <f>VLOOKUP(A90,'2022_PAPI_Indicators'!A85:S265,18,FALSE)</f>
        <v>1.8243987560272217</v>
      </c>
      <c r="U90" s="125">
        <f>VLOOKUP(A90,'2022_PAPI_Indicators'!A85:T265,19,FALSE)</f>
        <v>0</v>
      </c>
      <c r="V90" s="124">
        <f>VLOOKUP(A90,'2022_PAPI_Indicators'!A85:U265,20,FALSE)</f>
        <v>1.4682763814926147</v>
      </c>
      <c r="W90" s="124">
        <f>VLOOKUP(A90,'2022_PAPI_Indicators'!A85:V265,21,FALSE)</f>
        <v>1.6155096292495728</v>
      </c>
      <c r="X90" s="124">
        <f>VLOOKUP(A90,'2022_PAPI_Indicators'!A85:W265,22,FALSE)</f>
        <v>1.7261819839477539</v>
      </c>
      <c r="Y90" s="124">
        <f>VLOOKUP(A90,'2022_PAPI_Indicators'!A85:X265,23,FALSE)</f>
        <v>1.5797004699707031</v>
      </c>
      <c r="Z90" s="124">
        <f>VLOOKUP(A90,'2022_PAPI_Indicators'!A85:Y265,24,FALSE)</f>
        <v>1.8336093425750732</v>
      </c>
      <c r="AA90" s="124">
        <f>VLOOKUP(A90,'2022_PAPI_Indicators'!A85:Z265,25,FALSE)</f>
        <v>2.0431034564971924</v>
      </c>
      <c r="AB90" s="124">
        <f>VLOOKUP(A90,'2022_PAPI_Indicators'!A85:AA265,26,FALSE)</f>
        <v>1.8663840293884277</v>
      </c>
      <c r="AC90" s="124">
        <f>VLOOKUP(A90,'2022_PAPI_Indicators'!A85:AB265,27,FALSE)</f>
        <v>1.8797619342803955</v>
      </c>
      <c r="AD90" s="124">
        <f>VLOOKUP(A90,'2022_PAPI_Indicators'!A85:AC265,28,FALSE)</f>
        <v>1.3770642280578613</v>
      </c>
      <c r="AE90" s="124">
        <f>VLOOKUP(A90,'2022_PAPI_Indicators'!A85:AD265,29,FALSE)</f>
        <v>1.5067179203033447</v>
      </c>
      <c r="AF90" s="124">
        <f>VLOOKUP(A90,'2022_PAPI_Indicators'!A85:AE265,30,FALSE)</f>
        <v>0.96987408399581909</v>
      </c>
      <c r="AG90" s="124">
        <f>VLOOKUP(A90,'2022_PAPI_Indicators'!A85:AF265,31,FALSE)</f>
        <v>1.1518479585647583</v>
      </c>
      <c r="AH90" s="124">
        <f>VLOOKUP(A90,'2022_PAPI_Indicators'!A85:AG265,32,FALSE)</f>
        <v>1.658807635307312</v>
      </c>
      <c r="AI90" s="124">
        <f>VLOOKUP(A90,'2022_PAPI_Indicators'!A85:AH265,33,FALSE)</f>
        <v>1.6867215633392334</v>
      </c>
      <c r="AJ90" s="124">
        <f>VLOOKUP(A90,'2022_PAPI_Indicators'!A85:AI265,34,FALSE)</f>
        <v>1.5171722173690796</v>
      </c>
      <c r="AK90" s="124">
        <f>VLOOKUP(A90,'2022_PAPI_Indicators'!A85:AJ265,35,FALSE)</f>
        <v>1.7754265069961548</v>
      </c>
      <c r="AL90" s="124">
        <f>VLOOKUP(A90,'2022_PAPI_Indicators'!A85:AK265,36,FALSE)</f>
        <v>1.2734874486923218</v>
      </c>
      <c r="AM90" s="124">
        <f>VLOOKUP(A90,'2022_PAPI_Indicators'!A85:AL265,37,FALSE)</f>
        <v>1.2984167337417603</v>
      </c>
      <c r="AN90" s="124">
        <f>VLOOKUP(A90,'2022_PAPI_Indicators'!A85:AM265,38,FALSE)</f>
        <v>2.078125</v>
      </c>
      <c r="AO90" s="124">
        <f>VLOOKUP(A90,'2022_PAPI_Indicators'!A85:AN265,39,FALSE)</f>
        <v>2.2910223007202148</v>
      </c>
      <c r="AP90" s="124">
        <f>VLOOKUP(A90,'2022_PAPI_Indicators'!A85:AO265,40,FALSE)</f>
        <v>1.8310748338699341</v>
      </c>
      <c r="AQ90" s="157">
        <f>VLOOKUP(A90,'2022_PAPI_Indicators'!A85:AP265,41,FALSE)</f>
        <v>1.1860156059265137</v>
      </c>
      <c r="AR90" s="124">
        <f>VLOOKUP(A90,'2022_PAPI_Indicators'!A85:AQ265,42,FALSE)</f>
        <v>1.4236481189727783</v>
      </c>
      <c r="AS90" s="124">
        <f>VLOOKUP(A90,'2022_PAPI_Indicators'!A85:AR265,43,FALSE)</f>
        <v>1.5409461259841919</v>
      </c>
      <c r="AT90" s="124">
        <f>VLOOKUP(A90,'2022_PAPI_Indicators'!A85:AS265,44,FALSE)</f>
        <v>1.0754822492599487</v>
      </c>
      <c r="AU90" s="124">
        <f>VLOOKUP(A90,'2022_PAPI_Indicators'!A85:AT265,45,FALSE)</f>
        <v>1.4384627342224121</v>
      </c>
      <c r="AV90" s="124">
        <f>VLOOKUP(A90,'2022_PAPI_Indicators'!A85:AU265,46,FALSE)</f>
        <v>1.4785199165344238</v>
      </c>
      <c r="AW90" s="124">
        <f>VLOOKUP(A90,'2022_PAPI_Indicators'!A85:AV265,47,FALSE)</f>
        <v>1.5656024217605591</v>
      </c>
      <c r="AX90" s="124">
        <f>VLOOKUP(A90,'2022_PAPI_Indicators'!A85:AW265,48,FALSE)</f>
        <v>2.9020771980285645</v>
      </c>
      <c r="AY90" s="124">
        <f>VLOOKUP(A90,'2022_PAPI_Indicators'!A85:AX265,49,FALSE)</f>
        <v>1.5343849658966064</v>
      </c>
      <c r="AZ90" s="124">
        <f>VLOOKUP(A90,'2022_PAPI_Indicators'!A85:AY265,50,FALSE)</f>
        <v>1.708082914352417</v>
      </c>
      <c r="BA90" s="124">
        <f>VLOOKUP(A90,'2022_PAPI_Indicators'!A85:AZ265,51,FALSE)</f>
        <v>1.4879393577575684</v>
      </c>
      <c r="BB90" s="124">
        <f>VLOOKUP(A90,'2022_PAPI_Indicators'!A85:BA265,52,FALSE)</f>
        <v>1.1480671167373657</v>
      </c>
      <c r="BC90" s="124">
        <f>VLOOKUP(A90,'2022_PAPI_Indicators'!A85:BB265,53,FALSE)</f>
        <v>1.4134829044342041</v>
      </c>
      <c r="BD90" s="124">
        <f>VLOOKUP(A90,'2022_PAPI_Indicators'!A85:BC265,54,FALSE)</f>
        <v>1.5162222385406494</v>
      </c>
      <c r="BE90" s="124">
        <f>VLOOKUP(A90,'2022_PAPI_Indicators'!A85:BD265,55,FALSE)</f>
        <v>0.88819426298141479</v>
      </c>
      <c r="BF90" s="124">
        <f>VLOOKUP(A90,'2022_PAPI_Indicators'!A85:BE265,56,FALSE)</f>
        <v>1.3213672637939453</v>
      </c>
      <c r="BG90" s="124">
        <f>VLOOKUP(A90,'2022_PAPI_Indicators'!A85:BF265,57,FALSE)</f>
        <v>1.5331991910934448</v>
      </c>
      <c r="BH90" s="124">
        <f>VLOOKUP(A90,'2022_PAPI_Indicators'!A85:BG265,58,FALSE)</f>
        <v>1.2529687881469727</v>
      </c>
      <c r="BI90" s="124">
        <f>VLOOKUP(A90,'2022_PAPI_Indicators'!A85:BH265,59,FALSE)</f>
        <v>0.79340201616287231</v>
      </c>
      <c r="BJ90" s="124">
        <f>VLOOKUP(A90,'2022_PAPI_Indicators'!A85:BI265,60,FALSE)</f>
        <v>1.3248336315155029</v>
      </c>
      <c r="BK90" s="124">
        <f>VLOOKUP(A90,'2022_PAPI_Indicators'!A85:BJ265,61,FALSE)</f>
        <v>1.6768503189086914</v>
      </c>
      <c r="BL90" s="124">
        <f>VLOOKUP(A90,'2022_PAPI_Indicators'!A85:BK265,62,FALSE)</f>
        <v>1.7440230846405029</v>
      </c>
      <c r="BM90" s="124">
        <f>VLOOKUP(A90,'2022_PAPI_Indicators'!A85:BL265,63,FALSE)</f>
        <v>1.5354623794555664</v>
      </c>
      <c r="BN90" s="124">
        <f>VLOOKUP(A90,'2022_PAPI_Indicators'!A85:BM265,64,FALSE)</f>
        <v>1.3043853044509888</v>
      </c>
    </row>
    <row r="91" spans="1:66" s="112" customFormat="1" x14ac:dyDescent="0.2">
      <c r="A91" s="77" t="s">
        <v>246</v>
      </c>
      <c r="B91" s="77" t="s">
        <v>422</v>
      </c>
      <c r="C91" s="92" t="s">
        <v>448</v>
      </c>
      <c r="D91" s="131">
        <f>VLOOKUP(A91,'2022_PAPI_Indicators'!A86:B266,2,)</f>
        <v>2.0618593692779541</v>
      </c>
      <c r="E91" s="131">
        <f>VLOOKUP(A91,'2022_PAPI_Indicators'!A86:C266,3,FALSE)</f>
        <v>2.0224881172180176</v>
      </c>
      <c r="F91" s="131">
        <f>VLOOKUP(A91,'2022_PAPI_Indicators'!A86:D266,4,FALSE)</f>
        <v>1.8890608549118042</v>
      </c>
      <c r="G91" s="131">
        <f>VLOOKUP(A91,'2022_PAPI_Indicators'!A86:E266,5,FALSE)</f>
        <v>1.8019102811813354</v>
      </c>
      <c r="H91" s="131">
        <f>VLOOKUP(A91,'2022_PAPI_Indicators'!A86:F266,6,FALSE)</f>
        <v>2.0090665817260742</v>
      </c>
      <c r="I91" s="131">
        <f>VLOOKUP(A91,'2022_PAPI_Indicators'!A86:G266,7,FALSE)</f>
        <v>1.8775409460067749</v>
      </c>
      <c r="J91" s="131">
        <f>VLOOKUP(A91,'2022_PAPI_Indicators'!A86:H266,8,FALSE)</f>
        <v>1.724076509475708</v>
      </c>
      <c r="K91" s="131">
        <f>VLOOKUP(A91,'2022_PAPI_Indicators'!A86:I266,9,FALSE)</f>
        <v>1.8562064170837402</v>
      </c>
      <c r="L91" s="131">
        <f>VLOOKUP(A91,'2022_PAPI_Indicators'!A86:J266,10,FALSE)</f>
        <v>1.9489704370498657</v>
      </c>
      <c r="M91" s="131">
        <f>VLOOKUP(A91,'2022_PAPI_Indicators'!A86:K266,11,FALSE)</f>
        <v>1.9921208620071411</v>
      </c>
      <c r="N91" s="131">
        <f>VLOOKUP(A91,'2022_PAPI_Indicators'!A86:L266,12,FALSE)</f>
        <v>1.7577552795410156</v>
      </c>
      <c r="O91" s="131">
        <f>VLOOKUP(A91,'2022_PAPI_Indicators'!A86:M266,13,FALSE)</f>
        <v>1.9558637142181396</v>
      </c>
      <c r="P91" s="131">
        <f>VLOOKUP(A91,'2022_PAPI_Indicators'!A86:N266,14,FALSE)</f>
        <v>1.9509071111679077</v>
      </c>
      <c r="Q91" s="131">
        <f>VLOOKUP(A91,'2022_PAPI_Indicators'!A86:O266,15,FALSE)</f>
        <v>1.3833721876144409</v>
      </c>
      <c r="R91" s="132">
        <f>VLOOKUP(A91,'2022_PAPI_Indicators'!A86:P266,16,FALSE)</f>
        <v>0</v>
      </c>
      <c r="S91" s="131">
        <f>VLOOKUP(A91,'2022_PAPI_Indicators'!A86:R266,17,FALSE)</f>
        <v>1.9636212587356567</v>
      </c>
      <c r="T91" s="131">
        <f>VLOOKUP(A91,'2022_PAPI_Indicators'!A86:S266,18,FALSE)</f>
        <v>1.9125839471817017</v>
      </c>
      <c r="U91" s="132">
        <f>VLOOKUP(A91,'2022_PAPI_Indicators'!A86:T266,19,FALSE)</f>
        <v>0</v>
      </c>
      <c r="V91" s="131">
        <f>VLOOKUP(A91,'2022_PAPI_Indicators'!A86:U266,20,FALSE)</f>
        <v>1.9081133604049683</v>
      </c>
      <c r="W91" s="131">
        <f>VLOOKUP(A91,'2022_PAPI_Indicators'!A86:V266,21,FALSE)</f>
        <v>2.0039999485015869</v>
      </c>
      <c r="X91" s="131">
        <f>VLOOKUP(A91,'2022_PAPI_Indicators'!A86:W266,22,FALSE)</f>
        <v>1.9758063554763794</v>
      </c>
      <c r="Y91" s="131">
        <f>VLOOKUP(A91,'2022_PAPI_Indicators'!A86:X266,23,FALSE)</f>
        <v>1.8928512334823608</v>
      </c>
      <c r="Z91" s="131">
        <f>VLOOKUP(A91,'2022_PAPI_Indicators'!A86:Y266,24,FALSE)</f>
        <v>1.963613748550415</v>
      </c>
      <c r="AA91" s="131">
        <f>VLOOKUP(A91,'2022_PAPI_Indicators'!A86:Z266,25,FALSE)</f>
        <v>1.9822306632995605</v>
      </c>
      <c r="AB91" s="131">
        <f>VLOOKUP(A91,'2022_PAPI_Indicators'!A86:AA266,26,FALSE)</f>
        <v>1.9408210515975952</v>
      </c>
      <c r="AC91" s="131">
        <f>VLOOKUP(A91,'2022_PAPI_Indicators'!A86:AB266,27,FALSE)</f>
        <v>2.002995491027832</v>
      </c>
      <c r="AD91" s="131">
        <f>VLOOKUP(A91,'2022_PAPI_Indicators'!A86:AC266,28,FALSE)</f>
        <v>1.8477439880371094</v>
      </c>
      <c r="AE91" s="131">
        <f>VLOOKUP(A91,'2022_PAPI_Indicators'!A86:AD266,29,FALSE)</f>
        <v>2.0098509788513184</v>
      </c>
      <c r="AF91" s="131">
        <f>VLOOKUP(A91,'2022_PAPI_Indicators'!A86:AE266,30,FALSE)</f>
        <v>1.9391077756881714</v>
      </c>
      <c r="AG91" s="131">
        <f>VLOOKUP(A91,'2022_PAPI_Indicators'!A86:AF266,31,FALSE)</f>
        <v>1.8818438053131104</v>
      </c>
      <c r="AH91" s="131">
        <f>VLOOKUP(A91,'2022_PAPI_Indicators'!A86:AG266,32,FALSE)</f>
        <v>1.9701193571090698</v>
      </c>
      <c r="AI91" s="131">
        <f>VLOOKUP(A91,'2022_PAPI_Indicators'!A86:AH266,33,FALSE)</f>
        <v>1.9107297658920288</v>
      </c>
      <c r="AJ91" s="131">
        <f>VLOOKUP(A91,'2022_PAPI_Indicators'!A86:AI266,34,FALSE)</f>
        <v>1.8549295663833618</v>
      </c>
      <c r="AK91" s="131">
        <f>VLOOKUP(A91,'2022_PAPI_Indicators'!A86:AJ266,35,FALSE)</f>
        <v>1.8843656778335571</v>
      </c>
      <c r="AL91" s="131">
        <f>VLOOKUP(A91,'2022_PAPI_Indicators'!A86:AK266,36,FALSE)</f>
        <v>1.9112714529037476</v>
      </c>
      <c r="AM91" s="131">
        <f>VLOOKUP(A91,'2022_PAPI_Indicators'!A86:AL266,37,FALSE)</f>
        <v>1.8588007688522339</v>
      </c>
      <c r="AN91" s="131">
        <f>VLOOKUP(A91,'2022_PAPI_Indicators'!A86:AM266,38,FALSE)</f>
        <v>2.0328128337860107</v>
      </c>
      <c r="AO91" s="131">
        <f>VLOOKUP(A91,'2022_PAPI_Indicators'!A86:AN266,39,FALSE)</f>
        <v>2.0324363708496094</v>
      </c>
      <c r="AP91" s="131">
        <f>VLOOKUP(A91,'2022_PAPI_Indicators'!A86:AO266,40,FALSE)</f>
        <v>1.9773175716400146</v>
      </c>
      <c r="AQ91" s="159">
        <f>VLOOKUP(A91,'2022_PAPI_Indicators'!A86:AP266,41,FALSE)</f>
        <v>1.9306709766387939</v>
      </c>
      <c r="AR91" s="131">
        <f>VLOOKUP(A91,'2022_PAPI_Indicators'!A86:AQ266,42,FALSE)</f>
        <v>1.8602060079574585</v>
      </c>
      <c r="AS91" s="131">
        <f>VLOOKUP(A91,'2022_PAPI_Indicators'!A86:AR266,43,FALSE)</f>
        <v>1.7323645353317261</v>
      </c>
      <c r="AT91" s="131">
        <f>VLOOKUP(A91,'2022_PAPI_Indicators'!A86:AS266,44,FALSE)</f>
        <v>1.8311852216720581</v>
      </c>
      <c r="AU91" s="131">
        <f>VLOOKUP(A91,'2022_PAPI_Indicators'!A86:AT266,45,FALSE)</f>
        <v>1.9176090955734253</v>
      </c>
      <c r="AV91" s="131">
        <f>VLOOKUP(A91,'2022_PAPI_Indicators'!A86:AU266,46,FALSE)</f>
        <v>1.460029125213623</v>
      </c>
      <c r="AW91" s="131">
        <f>VLOOKUP(A91,'2022_PAPI_Indicators'!A86:AV266,47,FALSE)</f>
        <v>1.855204701423645</v>
      </c>
      <c r="AX91" s="131">
        <f>VLOOKUP(A91,'2022_PAPI_Indicators'!A86:AW266,48,FALSE)</f>
        <v>2.0927236080169678</v>
      </c>
      <c r="AY91" s="131">
        <f>VLOOKUP(A91,'2022_PAPI_Indicators'!A86:AX266,49,FALSE)</f>
        <v>1.9266704320907593</v>
      </c>
      <c r="AZ91" s="131">
        <f>VLOOKUP(A91,'2022_PAPI_Indicators'!A86:AY266,50,FALSE)</f>
        <v>1.8818103075027466</v>
      </c>
      <c r="BA91" s="131">
        <f>VLOOKUP(A91,'2022_PAPI_Indicators'!A86:AZ266,51,FALSE)</f>
        <v>1.9304841756820679</v>
      </c>
      <c r="BB91" s="131">
        <f>VLOOKUP(A91,'2022_PAPI_Indicators'!A86:BA266,52,FALSE)</f>
        <v>1.8481576442718506</v>
      </c>
      <c r="BC91" s="131">
        <f>VLOOKUP(A91,'2022_PAPI_Indicators'!A86:BB266,53,FALSE)</f>
        <v>1.9310717582702637</v>
      </c>
      <c r="BD91" s="131">
        <f>VLOOKUP(A91,'2022_PAPI_Indicators'!A86:BC266,54,FALSE)</f>
        <v>1.8111437559127808</v>
      </c>
      <c r="BE91" s="131">
        <f>VLOOKUP(A91,'2022_PAPI_Indicators'!A86:BD266,55,FALSE)</f>
        <v>1.9366885423660278</v>
      </c>
      <c r="BF91" s="131">
        <f>VLOOKUP(A91,'2022_PAPI_Indicators'!A86:BE266,56,FALSE)</f>
        <v>1.9393696784973145</v>
      </c>
      <c r="BG91" s="131">
        <f>VLOOKUP(A91,'2022_PAPI_Indicators'!A86:BF266,57,FALSE)</f>
        <v>1.876736044883728</v>
      </c>
      <c r="BH91" s="131">
        <f>VLOOKUP(A91,'2022_PAPI_Indicators'!A86:BG266,58,FALSE)</f>
        <v>1.727230429649353</v>
      </c>
      <c r="BI91" s="131">
        <f>VLOOKUP(A91,'2022_PAPI_Indicators'!A86:BH266,59,FALSE)</f>
        <v>1.8823119401931763</v>
      </c>
      <c r="BJ91" s="131">
        <f>VLOOKUP(A91,'2022_PAPI_Indicators'!A86:BI266,60,FALSE)</f>
        <v>1.9149771928787231</v>
      </c>
      <c r="BK91" s="131">
        <f>VLOOKUP(A91,'2022_PAPI_Indicators'!A86:BJ266,61,FALSE)</f>
        <v>1.95838463306427</v>
      </c>
      <c r="BL91" s="131">
        <f>VLOOKUP(A91,'2022_PAPI_Indicators'!A86:BK266,62,FALSE)</f>
        <v>1.9218157529830933</v>
      </c>
      <c r="BM91" s="131">
        <f>VLOOKUP(A91,'2022_PAPI_Indicators'!A86:BL266,63,FALSE)</f>
        <v>2.0111849308013916</v>
      </c>
      <c r="BN91" s="131">
        <f>VLOOKUP(A91,'2022_PAPI_Indicators'!A86:BM266,64,FALSE)</f>
        <v>1.9137386083602905</v>
      </c>
    </row>
    <row r="92" spans="1:66" s="69" customFormat="1" x14ac:dyDescent="0.2">
      <c r="A92" s="70" t="s">
        <v>248</v>
      </c>
      <c r="B92" s="70" t="s">
        <v>249</v>
      </c>
      <c r="C92" s="89" t="s">
        <v>90</v>
      </c>
      <c r="D92" s="133">
        <f>VLOOKUP(A92,'2022_PAPI_Indicators'!A87:B267,2,)</f>
        <v>0.94553214311599731</v>
      </c>
      <c r="E92" s="133">
        <f>VLOOKUP(A92,'2022_PAPI_Indicators'!A87:C267,3,FALSE)</f>
        <v>0.93648350238800049</v>
      </c>
      <c r="F92" s="133">
        <f>VLOOKUP(A92,'2022_PAPI_Indicators'!A87:D267,4,FALSE)</f>
        <v>0.9130624532699585</v>
      </c>
      <c r="G92" s="133">
        <f>VLOOKUP(A92,'2022_PAPI_Indicators'!A87:E267,5,FALSE)</f>
        <v>0.92693346738815308</v>
      </c>
      <c r="H92" s="133">
        <f>VLOOKUP(A92,'2022_PAPI_Indicators'!A87:F267,6,FALSE)</f>
        <v>0.96204620599746704</v>
      </c>
      <c r="I92" s="133">
        <f>VLOOKUP(A92,'2022_PAPI_Indicators'!A87:G267,7,FALSE)</f>
        <v>0.93715238571166992</v>
      </c>
      <c r="J92" s="133">
        <f>VLOOKUP(A92,'2022_PAPI_Indicators'!A87:H267,8,FALSE)</f>
        <v>0.90124672651290894</v>
      </c>
      <c r="K92" s="133">
        <f>VLOOKUP(A92,'2022_PAPI_Indicators'!A87:I267,9,FALSE)</f>
        <v>0.93754678964614868</v>
      </c>
      <c r="L92" s="133">
        <f>VLOOKUP(A92,'2022_PAPI_Indicators'!A87:J267,10,FALSE)</f>
        <v>0.96267026662826538</v>
      </c>
      <c r="M92" s="133">
        <f>VLOOKUP(A92,'2022_PAPI_Indicators'!A87:K267,11,FALSE)</f>
        <v>0.94722795486450195</v>
      </c>
      <c r="N92" s="133">
        <f>VLOOKUP(A92,'2022_PAPI_Indicators'!A87:L267,12,FALSE)</f>
        <v>0.94697111845016479</v>
      </c>
      <c r="O92" s="133">
        <f>VLOOKUP(A92,'2022_PAPI_Indicators'!A87:M267,13,FALSE)</f>
        <v>0.99174147844314575</v>
      </c>
      <c r="P92" s="133">
        <f>VLOOKUP(A92,'2022_PAPI_Indicators'!A87:N267,14,FALSE)</f>
        <v>0.97711515426635742</v>
      </c>
      <c r="Q92" s="133">
        <f>VLOOKUP(A92,'2022_PAPI_Indicators'!A87:O267,15,FALSE)</f>
        <v>0.99353641271591187</v>
      </c>
      <c r="R92" s="135">
        <f>VLOOKUP(A92,'2022_PAPI_Indicators'!A87:P267,16,FALSE)</f>
        <v>0</v>
      </c>
      <c r="S92" s="133">
        <f>VLOOKUP(A92,'2022_PAPI_Indicators'!A87:R267,17,FALSE)</f>
        <v>0.975943922996521</v>
      </c>
      <c r="T92" s="133">
        <f>VLOOKUP(A92,'2022_PAPI_Indicators'!A87:S267,18,FALSE)</f>
        <v>0.95759809017181396</v>
      </c>
      <c r="U92" s="135">
        <f>VLOOKUP(A92,'2022_PAPI_Indicators'!A87:T267,19,FALSE)</f>
        <v>0</v>
      </c>
      <c r="V92" s="133">
        <f>VLOOKUP(A92,'2022_PAPI_Indicators'!A87:U267,20,FALSE)</f>
        <v>0.95686978101730347</v>
      </c>
      <c r="W92" s="133">
        <f>VLOOKUP(A92,'2022_PAPI_Indicators'!A87:V267,21,FALSE)</f>
        <v>0.97757786512374878</v>
      </c>
      <c r="X92" s="133">
        <f>VLOOKUP(A92,'2022_PAPI_Indicators'!A87:W267,22,FALSE)</f>
        <v>0.984375</v>
      </c>
      <c r="Y92" s="133">
        <f>VLOOKUP(A92,'2022_PAPI_Indicators'!A87:X267,23,FALSE)</f>
        <v>0.96285772323608398</v>
      </c>
      <c r="Z92" s="133">
        <f>VLOOKUP(A92,'2022_PAPI_Indicators'!A87:Y267,24,FALSE)</f>
        <v>0.94639360904693604</v>
      </c>
      <c r="AA92" s="133">
        <f>VLOOKUP(A92,'2022_PAPI_Indicators'!A87:Z267,25,FALSE)</f>
        <v>0.95423555374145508</v>
      </c>
      <c r="AB92" s="133">
        <f>VLOOKUP(A92,'2022_PAPI_Indicators'!A87:AA267,26,FALSE)</f>
        <v>0.96148407459259033</v>
      </c>
      <c r="AC92" s="133">
        <f>VLOOKUP(A92,'2022_PAPI_Indicators'!A87:AB267,27,FALSE)</f>
        <v>0.97891116142272949</v>
      </c>
      <c r="AD92" s="133">
        <f>VLOOKUP(A92,'2022_PAPI_Indicators'!A87:AC267,28,FALSE)</f>
        <v>0.97268587350845337</v>
      </c>
      <c r="AE92" s="133">
        <f>VLOOKUP(A92,'2022_PAPI_Indicators'!A87:AD267,29,FALSE)</f>
        <v>0.97623389959335327</v>
      </c>
      <c r="AF92" s="133">
        <f>VLOOKUP(A92,'2022_PAPI_Indicators'!A87:AE267,30,FALSE)</f>
        <v>0.99179309606552124</v>
      </c>
      <c r="AG92" s="133">
        <f>VLOOKUP(A92,'2022_PAPI_Indicators'!A87:AF267,31,FALSE)</f>
        <v>0.88394933938980103</v>
      </c>
      <c r="AH92" s="133">
        <f>VLOOKUP(A92,'2022_PAPI_Indicators'!A87:AG267,32,FALSE)</f>
        <v>0.96708852052688599</v>
      </c>
      <c r="AI92" s="133">
        <f>VLOOKUP(A92,'2022_PAPI_Indicators'!A87:AH267,33,FALSE)</f>
        <v>0.96356397867202759</v>
      </c>
      <c r="AJ92" s="133">
        <f>VLOOKUP(A92,'2022_PAPI_Indicators'!A87:AI267,34,FALSE)</f>
        <v>0.99303352832794189</v>
      </c>
      <c r="AK92" s="133">
        <f>VLOOKUP(A92,'2022_PAPI_Indicators'!A87:AJ267,35,FALSE)</f>
        <v>0.97381889820098877</v>
      </c>
      <c r="AL92" s="133">
        <f>VLOOKUP(A92,'2022_PAPI_Indicators'!A87:AK267,36,FALSE)</f>
        <v>0.96575933694839478</v>
      </c>
      <c r="AM92" s="133">
        <f>VLOOKUP(A92,'2022_PAPI_Indicators'!A87:AL267,37,FALSE)</f>
        <v>0.9914214015007019</v>
      </c>
      <c r="AN92" s="133">
        <f>VLOOKUP(A92,'2022_PAPI_Indicators'!A87:AM267,38,FALSE)</f>
        <v>0.99380624294281006</v>
      </c>
      <c r="AO92" s="133">
        <f>VLOOKUP(A92,'2022_PAPI_Indicators'!A87:AN267,39,FALSE)</f>
        <v>0.98514986038208008</v>
      </c>
      <c r="AP92" s="133">
        <f>VLOOKUP(A92,'2022_PAPI_Indicators'!A87:AO267,40,FALSE)</f>
        <v>0.99139487743377686</v>
      </c>
      <c r="AQ92" s="161">
        <f>VLOOKUP(A92,'2022_PAPI_Indicators'!A87:AP267,41,FALSE)</f>
        <v>0.96686416864395142</v>
      </c>
      <c r="AR92" s="133">
        <f>VLOOKUP(A92,'2022_PAPI_Indicators'!A87:AQ267,42,FALSE)</f>
        <v>0.93184119462966919</v>
      </c>
      <c r="AS92" s="133">
        <f>VLOOKUP(A92,'2022_PAPI_Indicators'!A87:AR267,43,FALSE)</f>
        <v>0.95259761810302734</v>
      </c>
      <c r="AT92" s="133">
        <f>VLOOKUP(A92,'2022_PAPI_Indicators'!A87:AS267,44,FALSE)</f>
        <v>0.95931714773178101</v>
      </c>
      <c r="AU92" s="133">
        <f>VLOOKUP(A92,'2022_PAPI_Indicators'!A87:AT267,45,FALSE)</f>
        <v>0.96548265218734741</v>
      </c>
      <c r="AV92" s="133">
        <f>VLOOKUP(A92,'2022_PAPI_Indicators'!A87:AU267,46,FALSE)</f>
        <v>1</v>
      </c>
      <c r="AW92" s="133">
        <f>VLOOKUP(A92,'2022_PAPI_Indicators'!A87:AV267,47,FALSE)</f>
        <v>0.96360999345779419</v>
      </c>
      <c r="AX92" s="133">
        <f>VLOOKUP(A92,'2022_PAPI_Indicators'!A87:AW267,48,FALSE)</f>
        <v>0.98958331346511841</v>
      </c>
      <c r="AY92" s="133">
        <f>VLOOKUP(A92,'2022_PAPI_Indicators'!A87:AX267,49,FALSE)</f>
        <v>0.98392552137374878</v>
      </c>
      <c r="AZ92" s="133">
        <f>VLOOKUP(A92,'2022_PAPI_Indicators'!A87:AY267,50,FALSE)</f>
        <v>0.99613720178604126</v>
      </c>
      <c r="BA92" s="133">
        <f>VLOOKUP(A92,'2022_PAPI_Indicators'!A87:AZ267,51,FALSE)</f>
        <v>0.97914093732833862</v>
      </c>
      <c r="BB92" s="133">
        <f>VLOOKUP(A92,'2022_PAPI_Indicators'!A87:BA267,52,FALSE)</f>
        <v>0.9845733642578125</v>
      </c>
      <c r="BC92" s="133">
        <f>VLOOKUP(A92,'2022_PAPI_Indicators'!A87:BB267,53,FALSE)</f>
        <v>0.9989355206489563</v>
      </c>
      <c r="BD92" s="133">
        <f>VLOOKUP(A92,'2022_PAPI_Indicators'!A87:BC267,54,FALSE)</f>
        <v>0.96961551904678345</v>
      </c>
      <c r="BE92" s="133">
        <f>VLOOKUP(A92,'2022_PAPI_Indicators'!A87:BD267,55,FALSE)</f>
        <v>0.97780442237854004</v>
      </c>
      <c r="BF92" s="133">
        <f>VLOOKUP(A92,'2022_PAPI_Indicators'!A87:BE267,56,FALSE)</f>
        <v>0.97830146551132202</v>
      </c>
      <c r="BG92" s="133">
        <f>VLOOKUP(A92,'2022_PAPI_Indicators'!A87:BF267,57,FALSE)</f>
        <v>0.94743460416793823</v>
      </c>
      <c r="BH92" s="133">
        <f>VLOOKUP(A92,'2022_PAPI_Indicators'!A87:BG267,58,FALSE)</f>
        <v>0.98465347290039063</v>
      </c>
      <c r="BI92" s="133">
        <f>VLOOKUP(A92,'2022_PAPI_Indicators'!A87:BH267,59,FALSE)</f>
        <v>0.997883141040802</v>
      </c>
      <c r="BJ92" s="133">
        <f>VLOOKUP(A92,'2022_PAPI_Indicators'!A87:BI267,60,FALSE)</f>
        <v>0.97921204566955566</v>
      </c>
      <c r="BK92" s="133">
        <f>VLOOKUP(A92,'2022_PAPI_Indicators'!A87:BJ267,61,FALSE)</f>
        <v>0.99196130037307739</v>
      </c>
      <c r="BL92" s="133">
        <f>VLOOKUP(A92,'2022_PAPI_Indicators'!A87:BK267,62,FALSE)</f>
        <v>0.9918331503868103</v>
      </c>
      <c r="BM92" s="133">
        <f>VLOOKUP(A92,'2022_PAPI_Indicators'!A87:BL267,63,FALSE)</f>
        <v>0.99855595827102661</v>
      </c>
      <c r="BN92" s="133">
        <f>VLOOKUP(A92,'2022_PAPI_Indicators'!A87:BM267,64,FALSE)</f>
        <v>0.97753739356994629</v>
      </c>
    </row>
    <row r="93" spans="1:66" s="69" customFormat="1" x14ac:dyDescent="0.2">
      <c r="A93" s="70" t="s">
        <v>250</v>
      </c>
      <c r="B93" s="70" t="s">
        <v>251</v>
      </c>
      <c r="C93" s="89" t="s">
        <v>90</v>
      </c>
      <c r="D93" s="133">
        <f>VLOOKUP(A93,'2022_PAPI_Indicators'!A88:B268,2,)</f>
        <v>0.62835174798965454</v>
      </c>
      <c r="E93" s="133">
        <f>VLOOKUP(A93,'2022_PAPI_Indicators'!A88:C268,3,FALSE)</f>
        <v>0.50938230752944946</v>
      </c>
      <c r="F93" s="133">
        <f>VLOOKUP(A93,'2022_PAPI_Indicators'!A88:D268,4,FALSE)</f>
        <v>0.38931542634963989</v>
      </c>
      <c r="G93" s="133">
        <f>VLOOKUP(A93,'2022_PAPI_Indicators'!A88:E268,5,FALSE)</f>
        <v>0.37364649772644043</v>
      </c>
      <c r="H93" s="133">
        <f>VLOOKUP(A93,'2022_PAPI_Indicators'!A88:F268,6,FALSE)</f>
        <v>0.55170482397079468</v>
      </c>
      <c r="I93" s="133">
        <f>VLOOKUP(A93,'2022_PAPI_Indicators'!A88:G268,7,FALSE)</f>
        <v>0.36696654558181763</v>
      </c>
      <c r="J93" s="133">
        <f>VLOOKUP(A93,'2022_PAPI_Indicators'!A88:H268,8,FALSE)</f>
        <v>0.38963490724563599</v>
      </c>
      <c r="K93" s="133">
        <f>VLOOKUP(A93,'2022_PAPI_Indicators'!A88:I268,9,FALSE)</f>
        <v>0.3963857889175415</v>
      </c>
      <c r="L93" s="133">
        <f>VLOOKUP(A93,'2022_PAPI_Indicators'!A88:J268,10,FALSE)</f>
        <v>0.46421468257904053</v>
      </c>
      <c r="M93" s="133">
        <f>VLOOKUP(A93,'2022_PAPI_Indicators'!A88:K268,11,FALSE)</f>
        <v>0.52419984340667725</v>
      </c>
      <c r="N93" s="133">
        <f>VLOOKUP(A93,'2022_PAPI_Indicators'!A88:L268,12,FALSE)</f>
        <v>0.39791038632392883</v>
      </c>
      <c r="O93" s="133">
        <f>VLOOKUP(A93,'2022_PAPI_Indicators'!A88:M268,13,FALSE)</f>
        <v>0.50546413660049438</v>
      </c>
      <c r="P93" s="133">
        <f>VLOOKUP(A93,'2022_PAPI_Indicators'!A88:N268,14,FALSE)</f>
        <v>0.493367999792099</v>
      </c>
      <c r="Q93" s="133">
        <f>VLOOKUP(A93,'2022_PAPI_Indicators'!A88:O268,15,FALSE)</f>
        <v>0.75253820419311523</v>
      </c>
      <c r="R93" s="135">
        <f>VLOOKUP(A93,'2022_PAPI_Indicators'!A88:P268,16,FALSE)</f>
        <v>0</v>
      </c>
      <c r="S93" s="133">
        <f>VLOOKUP(A93,'2022_PAPI_Indicators'!A88:R268,17,FALSE)</f>
        <v>0.50572806596755981</v>
      </c>
      <c r="T93" s="133">
        <f>VLOOKUP(A93,'2022_PAPI_Indicators'!A88:S268,18,FALSE)</f>
        <v>0.42674976587295532</v>
      </c>
      <c r="U93" s="135">
        <f>VLOOKUP(A93,'2022_PAPI_Indicators'!A88:T268,19,FALSE)</f>
        <v>0</v>
      </c>
      <c r="V93" s="133">
        <f>VLOOKUP(A93,'2022_PAPI_Indicators'!A88:U268,20,FALSE)</f>
        <v>0.53003913164138794</v>
      </c>
      <c r="W93" s="133">
        <f>VLOOKUP(A93,'2022_PAPI_Indicators'!A88:V268,21,FALSE)</f>
        <v>0.54104721546173096</v>
      </c>
      <c r="X93" s="133">
        <f>VLOOKUP(A93,'2022_PAPI_Indicators'!A88:W268,22,FALSE)</f>
        <v>0.49923902750015259</v>
      </c>
      <c r="Y93" s="133">
        <f>VLOOKUP(A93,'2022_PAPI_Indicators'!A88:X268,23,FALSE)</f>
        <v>0.46830034255981445</v>
      </c>
      <c r="Z93" s="133">
        <f>VLOOKUP(A93,'2022_PAPI_Indicators'!A88:Y268,24,FALSE)</f>
        <v>0.48795360326766968</v>
      </c>
      <c r="AA93" s="133">
        <f>VLOOKUP(A93,'2022_PAPI_Indicators'!A88:Z268,25,FALSE)</f>
        <v>0.48718991875648499</v>
      </c>
      <c r="AB93" s="133">
        <f>VLOOKUP(A93,'2022_PAPI_Indicators'!A88:AA268,26,FALSE)</f>
        <v>0.47530868649482727</v>
      </c>
      <c r="AC93" s="133">
        <f>VLOOKUP(A93,'2022_PAPI_Indicators'!A88:AB268,27,FALSE)</f>
        <v>0.56082558631896973</v>
      </c>
      <c r="AD93" s="133">
        <f>VLOOKUP(A93,'2022_PAPI_Indicators'!A88:AC268,28,FALSE)</f>
        <v>0.52913016080856323</v>
      </c>
      <c r="AE93" s="133">
        <f>VLOOKUP(A93,'2022_PAPI_Indicators'!A88:AD268,29,FALSE)</f>
        <v>0.48568928241729736</v>
      </c>
      <c r="AF93" s="133">
        <f>VLOOKUP(A93,'2022_PAPI_Indicators'!A88:AE268,30,FALSE)</f>
        <v>0.48321709036827087</v>
      </c>
      <c r="AG93" s="133">
        <f>VLOOKUP(A93,'2022_PAPI_Indicators'!A88:AF268,31,FALSE)</f>
        <v>0.38728716969490051</v>
      </c>
      <c r="AH93" s="133">
        <f>VLOOKUP(A93,'2022_PAPI_Indicators'!A88:AG268,32,FALSE)</f>
        <v>0.5600731372833252</v>
      </c>
      <c r="AI93" s="133">
        <f>VLOOKUP(A93,'2022_PAPI_Indicators'!A88:AH268,33,FALSE)</f>
        <v>0.46231430768966675</v>
      </c>
      <c r="AJ93" s="133">
        <f>VLOOKUP(A93,'2022_PAPI_Indicators'!A88:AI268,34,FALSE)</f>
        <v>0.37343087792396545</v>
      </c>
      <c r="AK93" s="133">
        <f>VLOOKUP(A93,'2022_PAPI_Indicators'!A88:AJ268,35,FALSE)</f>
        <v>0.36002296209335327</v>
      </c>
      <c r="AL93" s="133">
        <f>VLOOKUP(A93,'2022_PAPI_Indicators'!A88:AK268,36,FALSE)</f>
        <v>0.4197966456413269</v>
      </c>
      <c r="AM93" s="133">
        <f>VLOOKUP(A93,'2022_PAPI_Indicators'!A88:AL268,37,FALSE)</f>
        <v>0.36795362830162048</v>
      </c>
      <c r="AN93" s="133">
        <f>VLOOKUP(A93,'2022_PAPI_Indicators'!A88:AM268,38,FALSE)</f>
        <v>0.5654563307762146</v>
      </c>
      <c r="AO93" s="133">
        <f>VLOOKUP(A93,'2022_PAPI_Indicators'!A88:AN268,39,FALSE)</f>
        <v>0.56390249729156494</v>
      </c>
      <c r="AP93" s="133">
        <f>VLOOKUP(A93,'2022_PAPI_Indicators'!A88:AO268,40,FALSE)</f>
        <v>0.5448378324508667</v>
      </c>
      <c r="AQ93" s="161">
        <f>VLOOKUP(A93,'2022_PAPI_Indicators'!A88:AP268,41,FALSE)</f>
        <v>0.39677625894546509</v>
      </c>
      <c r="AR93" s="133">
        <f>VLOOKUP(A93,'2022_PAPI_Indicators'!A88:AQ268,42,FALSE)</f>
        <v>0.33378380537033081</v>
      </c>
      <c r="AS93" s="133">
        <f>VLOOKUP(A93,'2022_PAPI_Indicators'!A88:AR268,43,FALSE)</f>
        <v>0.33983993530273438</v>
      </c>
      <c r="AT93" s="133">
        <f>VLOOKUP(A93,'2022_PAPI_Indicators'!A88:AS268,44,FALSE)</f>
        <v>0.39252603054046631</v>
      </c>
      <c r="AU93" s="133">
        <f>VLOOKUP(A93,'2022_PAPI_Indicators'!A88:AT268,45,FALSE)</f>
        <v>0.40459224581718445</v>
      </c>
      <c r="AV93" s="133">
        <f>VLOOKUP(A93,'2022_PAPI_Indicators'!A88:AU268,46,FALSE)</f>
        <v>0.30426764488220215</v>
      </c>
      <c r="AW93" s="133">
        <f>VLOOKUP(A93,'2022_PAPI_Indicators'!A88:AV268,47,FALSE)</f>
        <v>0.36652117967605591</v>
      </c>
      <c r="AX93" s="133">
        <f>VLOOKUP(A93,'2022_PAPI_Indicators'!A88:AW268,48,FALSE)</f>
        <v>0.66618728637695313</v>
      </c>
      <c r="AY93" s="133">
        <f>VLOOKUP(A93,'2022_PAPI_Indicators'!A88:AX268,49,FALSE)</f>
        <v>0.45796290040016174</v>
      </c>
      <c r="AZ93" s="133">
        <f>VLOOKUP(A93,'2022_PAPI_Indicators'!A88:AY268,50,FALSE)</f>
        <v>0.40353184938430786</v>
      </c>
      <c r="BA93" s="133">
        <f>VLOOKUP(A93,'2022_PAPI_Indicators'!A88:AZ268,51,FALSE)</f>
        <v>0.45041882991790771</v>
      </c>
      <c r="BB93" s="133">
        <f>VLOOKUP(A93,'2022_PAPI_Indicators'!A88:BA268,52,FALSE)</f>
        <v>0.31538873910903931</v>
      </c>
      <c r="BC93" s="133">
        <f>VLOOKUP(A93,'2022_PAPI_Indicators'!A88:BB268,53,FALSE)</f>
        <v>0.45273253321647644</v>
      </c>
      <c r="BD93" s="133">
        <f>VLOOKUP(A93,'2022_PAPI_Indicators'!A88:BC268,54,FALSE)</f>
        <v>0.30170953273773193</v>
      </c>
      <c r="BE93" s="133">
        <f>VLOOKUP(A93,'2022_PAPI_Indicators'!A88:BD268,55,FALSE)</f>
        <v>0.44039785861968994</v>
      </c>
      <c r="BF93" s="133">
        <f>VLOOKUP(A93,'2022_PAPI_Indicators'!A88:BE268,56,FALSE)</f>
        <v>0.48852783441543579</v>
      </c>
      <c r="BG93" s="133">
        <f>VLOOKUP(A93,'2022_PAPI_Indicators'!A88:BF268,57,FALSE)</f>
        <v>0.36277037858963013</v>
      </c>
      <c r="BH93" s="133">
        <f>VLOOKUP(A93,'2022_PAPI_Indicators'!A88:BG268,58,FALSE)</f>
        <v>0.50841665267944336</v>
      </c>
      <c r="BI93" s="133">
        <f>VLOOKUP(A93,'2022_PAPI_Indicators'!A88:BH268,59,FALSE)</f>
        <v>0.40804651379585266</v>
      </c>
      <c r="BJ93" s="133">
        <f>VLOOKUP(A93,'2022_PAPI_Indicators'!A88:BI268,60,FALSE)</f>
        <v>0.43038254976272583</v>
      </c>
      <c r="BK93" s="133">
        <f>VLOOKUP(A93,'2022_PAPI_Indicators'!A88:BJ268,61,FALSE)</f>
        <v>0.50482344627380371</v>
      </c>
      <c r="BL93" s="133">
        <f>VLOOKUP(A93,'2022_PAPI_Indicators'!A88:BK268,62,FALSE)</f>
        <v>0.4682672917842865</v>
      </c>
      <c r="BM93" s="133">
        <f>VLOOKUP(A93,'2022_PAPI_Indicators'!A88:BL268,63,FALSE)</f>
        <v>0.54502636194229126</v>
      </c>
      <c r="BN93" s="133">
        <f>VLOOKUP(A93,'2022_PAPI_Indicators'!A88:BM268,64,FALSE)</f>
        <v>0.4360852837562561</v>
      </c>
    </row>
    <row r="94" spans="1:66" s="69" customFormat="1" x14ac:dyDescent="0.2">
      <c r="A94" s="70" t="s">
        <v>252</v>
      </c>
      <c r="B94" s="70" t="s">
        <v>253</v>
      </c>
      <c r="C94" s="89" t="s">
        <v>254</v>
      </c>
      <c r="D94" s="140">
        <f>VLOOKUP(A94,'2022_PAPI_Indicators'!A89:B269,2,)</f>
        <v>29282.158203125</v>
      </c>
      <c r="E94" s="140">
        <f>VLOOKUP(A94,'2022_PAPI_Indicators'!A89:C269,3,FALSE)</f>
        <v>21065.083984375</v>
      </c>
      <c r="F94" s="140">
        <f>VLOOKUP(A94,'2022_PAPI_Indicators'!A89:D269,4,FALSE)</f>
        <v>29353.646484375</v>
      </c>
      <c r="G94" s="140">
        <f>VLOOKUP(A94,'2022_PAPI_Indicators'!A89:E269,5,FALSE)</f>
        <v>35712.82421875</v>
      </c>
      <c r="H94" s="140">
        <f>VLOOKUP(A94,'2022_PAPI_Indicators'!A89:F269,6,FALSE)</f>
        <v>30436.65625</v>
      </c>
      <c r="I94" s="140">
        <f>VLOOKUP(A94,'2022_PAPI_Indicators'!A89:G269,7,FALSE)</f>
        <v>28735.919921875</v>
      </c>
      <c r="J94" s="140">
        <f>VLOOKUP(A94,'2022_PAPI_Indicators'!A89:H269,8,FALSE)</f>
        <v>24894.958984375</v>
      </c>
      <c r="K94" s="140">
        <f>VLOOKUP(A94,'2022_PAPI_Indicators'!A89:I269,9,FALSE)</f>
        <v>28136.39453125</v>
      </c>
      <c r="L94" s="140">
        <f>VLOOKUP(A94,'2022_PAPI_Indicators'!A89:J269,10,FALSE)</f>
        <v>30289.076171875</v>
      </c>
      <c r="M94" s="140">
        <f>VLOOKUP(A94,'2022_PAPI_Indicators'!A89:K269,11,FALSE)</f>
        <v>30430.15625</v>
      </c>
      <c r="N94" s="140">
        <f>VLOOKUP(A94,'2022_PAPI_Indicators'!A89:L269,12,FALSE)</f>
        <v>27664.6640625</v>
      </c>
      <c r="O94" s="140">
        <f>VLOOKUP(A94,'2022_PAPI_Indicators'!A89:M269,13,FALSE)</f>
        <v>34603.1015625</v>
      </c>
      <c r="P94" s="140">
        <f>VLOOKUP(A94,'2022_PAPI_Indicators'!A89:N269,14,FALSE)</f>
        <v>33213.6171875</v>
      </c>
      <c r="Q94" s="140">
        <f>VLOOKUP(A94,'2022_PAPI_Indicators'!A89:O269,15,FALSE)</f>
        <v>35520.78515625</v>
      </c>
      <c r="R94" s="141">
        <f>VLOOKUP(A94,'2022_PAPI_Indicators'!A89:P269,16,FALSE)</f>
        <v>0</v>
      </c>
      <c r="S94" s="140">
        <f>VLOOKUP(A94,'2022_PAPI_Indicators'!A89:R269,17,FALSE)</f>
        <v>33948.05078125</v>
      </c>
      <c r="T94" s="140">
        <f>VLOOKUP(A94,'2022_PAPI_Indicators'!A89:S269,18,FALSE)</f>
        <v>31236.595703125</v>
      </c>
      <c r="U94" s="141">
        <f>VLOOKUP(A94,'2022_PAPI_Indicators'!A89:T269,19,FALSE)</f>
        <v>0</v>
      </c>
      <c r="V94" s="140">
        <f>VLOOKUP(A94,'2022_PAPI_Indicators'!A89:U269,20,FALSE)</f>
        <v>26604.96875</v>
      </c>
      <c r="W94" s="140">
        <f>VLOOKUP(A94,'2022_PAPI_Indicators'!A89:V269,21,FALSE)</f>
        <v>30387.23046875</v>
      </c>
      <c r="X94" s="140">
        <f>VLOOKUP(A94,'2022_PAPI_Indicators'!A89:W269,22,FALSE)</f>
        <v>29305.447265625</v>
      </c>
      <c r="Y94" s="140">
        <f>VLOOKUP(A94,'2022_PAPI_Indicators'!A89:X269,23,FALSE)</f>
        <v>43008.98828125</v>
      </c>
      <c r="Z94" s="140">
        <f>VLOOKUP(A94,'2022_PAPI_Indicators'!A89:Y269,24,FALSE)</f>
        <v>29823.171875</v>
      </c>
      <c r="AA94" s="140">
        <f>VLOOKUP(A94,'2022_PAPI_Indicators'!A89:Z269,25,FALSE)</f>
        <v>26187.62109375</v>
      </c>
      <c r="AB94" s="140">
        <f>VLOOKUP(A94,'2022_PAPI_Indicators'!A89:AA269,26,FALSE)</f>
        <v>32138.37890625</v>
      </c>
      <c r="AC94" s="140">
        <f>VLOOKUP(A94,'2022_PAPI_Indicators'!A89:AB269,27,FALSE)</f>
        <v>33421.65234375</v>
      </c>
      <c r="AD94" s="140">
        <f>VLOOKUP(A94,'2022_PAPI_Indicators'!A89:AC269,28,FALSE)</f>
        <v>32375.818359375</v>
      </c>
      <c r="AE94" s="140">
        <f>VLOOKUP(A94,'2022_PAPI_Indicators'!A89:AD269,29,FALSE)</f>
        <v>20271.990234375</v>
      </c>
      <c r="AF94" s="140">
        <f>VLOOKUP(A94,'2022_PAPI_Indicators'!A89:AE269,30,FALSE)</f>
        <v>35334.28125</v>
      </c>
      <c r="AG94" s="140">
        <f>VLOOKUP(A94,'2022_PAPI_Indicators'!A89:AF269,31,FALSE)</f>
        <v>31538.96484375</v>
      </c>
      <c r="AH94" s="140">
        <f>VLOOKUP(A94,'2022_PAPI_Indicators'!A89:AG269,32,FALSE)</f>
        <v>40747.80078125</v>
      </c>
      <c r="AI94" s="140">
        <f>VLOOKUP(A94,'2022_PAPI_Indicators'!A89:AH269,33,FALSE)</f>
        <v>38031.55859375</v>
      </c>
      <c r="AJ94" s="140">
        <f>VLOOKUP(A94,'2022_PAPI_Indicators'!A89:AI269,34,FALSE)</f>
        <v>35056.58203125</v>
      </c>
      <c r="AK94" s="140">
        <f>VLOOKUP(A94,'2022_PAPI_Indicators'!A89:AJ269,35,FALSE)</f>
        <v>26826.724609375</v>
      </c>
      <c r="AL94" s="140">
        <f>VLOOKUP(A94,'2022_PAPI_Indicators'!A89:AK269,36,FALSE)</f>
        <v>29896.8203125</v>
      </c>
      <c r="AM94" s="140">
        <f>VLOOKUP(A94,'2022_PAPI_Indicators'!A89:AL269,37,FALSE)</f>
        <v>32075.642578125</v>
      </c>
      <c r="AN94" s="140">
        <f>VLOOKUP(A94,'2022_PAPI_Indicators'!A89:AM269,38,FALSE)</f>
        <v>27751.234375</v>
      </c>
      <c r="AO94" s="140">
        <f>VLOOKUP(A94,'2022_PAPI_Indicators'!A89:AN269,39,FALSE)</f>
        <v>27778.4140625</v>
      </c>
      <c r="AP94" s="140">
        <f>VLOOKUP(A94,'2022_PAPI_Indicators'!A89:AO269,40,FALSE)</f>
        <v>36270.4609375</v>
      </c>
      <c r="AQ94" s="163">
        <f>VLOOKUP(A94,'2022_PAPI_Indicators'!A89:AP269,41,FALSE)</f>
        <v>23330.4296875</v>
      </c>
      <c r="AR94" s="140">
        <f>VLOOKUP(A94,'2022_PAPI_Indicators'!A89:AQ269,42,FALSE)</f>
        <v>27710.556640625</v>
      </c>
      <c r="AS94" s="140">
        <f>VLOOKUP(A94,'2022_PAPI_Indicators'!A89:AR269,43,FALSE)</f>
        <v>27289.54296875</v>
      </c>
      <c r="AT94" s="140">
        <f>VLOOKUP(A94,'2022_PAPI_Indicators'!A89:AS269,44,FALSE)</f>
        <v>28958.49609375</v>
      </c>
      <c r="AU94" s="140">
        <f>VLOOKUP(A94,'2022_PAPI_Indicators'!A89:AT269,45,FALSE)</f>
        <v>26072.025390625</v>
      </c>
      <c r="AV94" s="140">
        <f>VLOOKUP(A94,'2022_PAPI_Indicators'!A89:AU269,46,FALSE)</f>
        <v>34942.01953125</v>
      </c>
      <c r="AW94" s="140">
        <f>VLOOKUP(A94,'2022_PAPI_Indicators'!A89:AV269,47,FALSE)</f>
        <v>34526.8671875</v>
      </c>
      <c r="AX94" s="140">
        <f>VLOOKUP(A94,'2022_PAPI_Indicators'!A89:AW269,48,FALSE)</f>
        <v>30701.337890625</v>
      </c>
      <c r="AY94" s="140">
        <f>VLOOKUP(A94,'2022_PAPI_Indicators'!A89:AX269,49,FALSE)</f>
        <v>33323.046875</v>
      </c>
      <c r="AZ94" s="140">
        <f>VLOOKUP(A94,'2022_PAPI_Indicators'!A89:AY269,50,FALSE)</f>
        <v>33962.80859375</v>
      </c>
      <c r="BA94" s="140">
        <f>VLOOKUP(A94,'2022_PAPI_Indicators'!A89:AZ269,51,FALSE)</f>
        <v>24891.3984375</v>
      </c>
      <c r="BB94" s="140">
        <f>VLOOKUP(A94,'2022_PAPI_Indicators'!A89:BA269,52,FALSE)</f>
        <v>26905.55859375</v>
      </c>
      <c r="BC94" s="140">
        <f>VLOOKUP(A94,'2022_PAPI_Indicators'!A89:BB269,53,FALSE)</f>
        <v>30421.263671875</v>
      </c>
      <c r="BD94" s="140">
        <f>VLOOKUP(A94,'2022_PAPI_Indicators'!A89:BC269,54,FALSE)</f>
        <v>33805.1875</v>
      </c>
      <c r="BE94" s="140">
        <f>VLOOKUP(A94,'2022_PAPI_Indicators'!A89:BD269,55,FALSE)</f>
        <v>29137.150390625</v>
      </c>
      <c r="BF94" s="140">
        <f>VLOOKUP(A94,'2022_PAPI_Indicators'!A89:BE269,56,FALSE)</f>
        <v>36037.75390625</v>
      </c>
      <c r="BG94" s="140">
        <f>VLOOKUP(A94,'2022_PAPI_Indicators'!A89:BF269,57,FALSE)</f>
        <v>29452.30078125</v>
      </c>
      <c r="BH94" s="140">
        <f>VLOOKUP(A94,'2022_PAPI_Indicators'!A89:BG269,58,FALSE)</f>
        <v>30765.48046875</v>
      </c>
      <c r="BI94" s="140">
        <f>VLOOKUP(A94,'2022_PAPI_Indicators'!A89:BH269,59,FALSE)</f>
        <v>34132.51953125</v>
      </c>
      <c r="BJ94" s="140">
        <f>VLOOKUP(A94,'2022_PAPI_Indicators'!A89:BI269,60,FALSE)</f>
        <v>31833.90625</v>
      </c>
      <c r="BK94" s="140">
        <f>VLOOKUP(A94,'2022_PAPI_Indicators'!A89:BJ269,61,FALSE)</f>
        <v>33598.37109375</v>
      </c>
      <c r="BL94" s="140">
        <f>VLOOKUP(A94,'2022_PAPI_Indicators'!A89:BK269,62,FALSE)</f>
        <v>36333.55859375</v>
      </c>
      <c r="BM94" s="140">
        <f>VLOOKUP(A94,'2022_PAPI_Indicators'!A89:BL269,63,FALSE)</f>
        <v>29821.693359375</v>
      </c>
      <c r="BN94" s="140">
        <f>VLOOKUP(A94,'2022_PAPI_Indicators'!A89:BM269,64,FALSE)</f>
        <v>33726.265625</v>
      </c>
    </row>
    <row r="95" spans="1:66" s="69" customFormat="1" x14ac:dyDescent="0.2">
      <c r="A95" s="70" t="s">
        <v>255</v>
      </c>
      <c r="B95" s="70" t="s">
        <v>256</v>
      </c>
      <c r="C95" s="89" t="s">
        <v>90</v>
      </c>
      <c r="D95" s="134">
        <v>2.1664895117282867E-2</v>
      </c>
      <c r="E95" s="134">
        <v>0</v>
      </c>
      <c r="F95" s="134">
        <v>0</v>
      </c>
      <c r="G95" s="134">
        <v>9.8304137587547302E-2</v>
      </c>
      <c r="H95" s="134">
        <v>0</v>
      </c>
      <c r="I95" s="134">
        <v>0</v>
      </c>
      <c r="J95" s="134">
        <v>0.3001897931098938</v>
      </c>
      <c r="K95" s="134">
        <v>8.7206512689590454E-2</v>
      </c>
      <c r="L95" s="134">
        <v>0</v>
      </c>
      <c r="M95" s="134">
        <v>0</v>
      </c>
      <c r="N95" s="134">
        <v>0.27007436752319336</v>
      </c>
      <c r="O95" s="134">
        <v>0</v>
      </c>
      <c r="P95" s="134">
        <v>0</v>
      </c>
      <c r="Q95" s="134">
        <v>1</v>
      </c>
      <c r="R95" s="135">
        <v>0</v>
      </c>
      <c r="S95" s="134">
        <v>0</v>
      </c>
      <c r="T95" s="134">
        <v>0</v>
      </c>
      <c r="U95" s="135">
        <v>0</v>
      </c>
      <c r="V95" s="134">
        <v>0</v>
      </c>
      <c r="W95" s="134">
        <v>0</v>
      </c>
      <c r="X95" s="134">
        <v>0</v>
      </c>
      <c r="Y95" s="134">
        <v>0</v>
      </c>
      <c r="Z95" s="134">
        <v>0</v>
      </c>
      <c r="AA95" s="134">
        <v>0</v>
      </c>
      <c r="AB95" s="134">
        <v>0</v>
      </c>
      <c r="AC95" s="134">
        <v>0.21675676107406616</v>
      </c>
      <c r="AD95" s="134">
        <v>0</v>
      </c>
      <c r="AE95" s="134">
        <v>0</v>
      </c>
      <c r="AF95" s="134">
        <v>0</v>
      </c>
      <c r="AG95" s="134">
        <v>0</v>
      </c>
      <c r="AH95" s="134">
        <v>0</v>
      </c>
      <c r="AI95" s="134">
        <v>0</v>
      </c>
      <c r="AJ95" s="134">
        <v>0</v>
      </c>
      <c r="AK95" s="134">
        <v>0</v>
      </c>
      <c r="AL95" s="134">
        <v>0</v>
      </c>
      <c r="AM95" s="134">
        <v>0</v>
      </c>
      <c r="AN95" s="134">
        <v>0</v>
      </c>
      <c r="AO95" s="134">
        <v>0</v>
      </c>
      <c r="AP95" s="134">
        <v>0</v>
      </c>
      <c r="AQ95" s="160">
        <v>0</v>
      </c>
      <c r="AR95" s="134">
        <v>0.17244124412536621</v>
      </c>
      <c r="AS95" s="134">
        <v>0.13390825688838959</v>
      </c>
      <c r="AT95" s="134">
        <v>0</v>
      </c>
      <c r="AU95" s="134">
        <v>0</v>
      </c>
      <c r="AV95" s="134">
        <v>0</v>
      </c>
      <c r="AW95" s="134">
        <v>0</v>
      </c>
      <c r="AX95" s="134">
        <v>0</v>
      </c>
      <c r="AY95" s="134">
        <v>7.561115175485611E-2</v>
      </c>
      <c r="AZ95" s="134">
        <v>0</v>
      </c>
      <c r="BA95" s="134">
        <v>0</v>
      </c>
      <c r="BB95" s="134">
        <v>0</v>
      </c>
      <c r="BC95" s="134">
        <v>0</v>
      </c>
      <c r="BD95" s="134">
        <v>0</v>
      </c>
      <c r="BE95" s="134">
        <v>0</v>
      </c>
      <c r="BF95" s="134">
        <v>0.38711050152778625</v>
      </c>
      <c r="BG95" s="134">
        <v>0</v>
      </c>
      <c r="BH95" s="134">
        <v>0</v>
      </c>
      <c r="BI95" s="134">
        <v>0</v>
      </c>
      <c r="BJ95" s="134">
        <v>0</v>
      </c>
      <c r="BK95" s="134">
        <v>0</v>
      </c>
      <c r="BL95" s="134">
        <v>0</v>
      </c>
      <c r="BM95" s="142"/>
      <c r="BN95" s="142"/>
    </row>
    <row r="96" spans="1:66" s="85" customFormat="1" x14ac:dyDescent="0.2">
      <c r="A96" s="85" t="s">
        <v>257</v>
      </c>
      <c r="B96" s="85" t="s">
        <v>258</v>
      </c>
      <c r="C96" s="93" t="s">
        <v>90</v>
      </c>
      <c r="D96" s="136">
        <v>0.50272434949874878</v>
      </c>
      <c r="E96" s="136">
        <v>0.37305721640586853</v>
      </c>
      <c r="F96" s="136">
        <v>0.58054697513580322</v>
      </c>
      <c r="G96" s="136">
        <v>0.36936527490615845</v>
      </c>
      <c r="H96" s="136">
        <v>0.42935463786125183</v>
      </c>
      <c r="I96" s="136">
        <v>0.67136090993881226</v>
      </c>
      <c r="J96" s="136">
        <v>0.15501955151557922</v>
      </c>
      <c r="K96" s="136">
        <v>0.20899952948093414</v>
      </c>
      <c r="L96" s="136">
        <v>0.72820240259170532</v>
      </c>
      <c r="M96" s="136">
        <v>0.36197265982627869</v>
      </c>
      <c r="N96" s="136">
        <v>0.4582374095916748</v>
      </c>
      <c r="O96" s="136">
        <v>0.4977487325668335</v>
      </c>
      <c r="P96" s="136">
        <v>0.53935897350311279</v>
      </c>
      <c r="Q96" s="136">
        <v>0.45659822225570679</v>
      </c>
      <c r="R96" s="135">
        <v>0</v>
      </c>
      <c r="S96" s="136">
        <v>0.68222337961196899</v>
      </c>
      <c r="T96" s="136">
        <v>0.50262326002120972</v>
      </c>
      <c r="U96" s="135">
        <v>0</v>
      </c>
      <c r="V96" s="136">
        <v>0.5097317099571228</v>
      </c>
      <c r="W96" s="136">
        <v>0.35138723254203796</v>
      </c>
      <c r="X96" s="136">
        <v>0.25328055024147034</v>
      </c>
      <c r="Y96" s="136">
        <v>0.27594444155693054</v>
      </c>
      <c r="Z96" s="136">
        <v>0.28855052590370178</v>
      </c>
      <c r="AA96" s="136">
        <v>0.25438413023948669</v>
      </c>
      <c r="AB96" s="136">
        <v>0.40046724677085876</v>
      </c>
      <c r="AC96" s="136">
        <v>0.30980682373046875</v>
      </c>
      <c r="AD96" s="136">
        <v>0.42317688465118408</v>
      </c>
      <c r="AE96" s="136">
        <v>0.38453838229179382</v>
      </c>
      <c r="AF96" s="136">
        <v>0.66436392068862915</v>
      </c>
      <c r="AG96" s="136">
        <v>0.69011896848678589</v>
      </c>
      <c r="AH96" s="136">
        <v>0.46186333894729614</v>
      </c>
      <c r="AI96" s="136">
        <v>0.64221596717834473</v>
      </c>
      <c r="AJ96" s="136">
        <v>0.55869990587234497</v>
      </c>
      <c r="AK96" s="136">
        <v>0.3663230836391449</v>
      </c>
      <c r="AL96" s="136">
        <v>0.55028229951858521</v>
      </c>
      <c r="AM96" s="136">
        <v>0.28485766053199768</v>
      </c>
      <c r="AN96" s="136">
        <v>0.33250764012336731</v>
      </c>
      <c r="AO96" s="136">
        <v>0.26272016763687134</v>
      </c>
      <c r="AP96" s="136">
        <v>0.27836358547210693</v>
      </c>
      <c r="AQ96" s="160">
        <v>0.47409719228744507</v>
      </c>
      <c r="AR96" s="136">
        <v>0.43787017464637756</v>
      </c>
      <c r="AS96" s="136">
        <v>0.84091228246688843</v>
      </c>
      <c r="AT96" s="136">
        <v>0.32931378483772278</v>
      </c>
      <c r="AU96" s="136">
        <v>0.50159043073654175</v>
      </c>
      <c r="AV96" s="136">
        <v>0.61109548807144165</v>
      </c>
      <c r="AW96" s="136">
        <v>0.39814296364784241</v>
      </c>
      <c r="AX96" s="136">
        <v>0.42261281609535217</v>
      </c>
      <c r="AY96" s="136">
        <v>0.46181750297546387</v>
      </c>
      <c r="AZ96" s="136">
        <v>0.57494384050369263</v>
      </c>
      <c r="BA96" s="136">
        <v>0.50237780809402466</v>
      </c>
      <c r="BB96" s="136">
        <v>0.38283523917198181</v>
      </c>
      <c r="BC96" s="136">
        <v>0.47088390588760376</v>
      </c>
      <c r="BD96" s="136">
        <v>0.64650392532348633</v>
      </c>
      <c r="BE96" s="136">
        <v>0.33837714791297913</v>
      </c>
      <c r="BF96" s="136">
        <v>0.23473115265369415</v>
      </c>
      <c r="BG96" s="136">
        <v>0.31958940625190735</v>
      </c>
      <c r="BH96" s="136">
        <v>0.45806166529655457</v>
      </c>
      <c r="BI96" s="136">
        <v>0.6064574122428894</v>
      </c>
      <c r="BJ96" s="136">
        <v>0.62410265207290649</v>
      </c>
      <c r="BK96" s="136">
        <v>0.37116345763206482</v>
      </c>
      <c r="BL96" s="136">
        <v>0.32956001162528992</v>
      </c>
      <c r="BM96" s="136">
        <v>0.30389821529388428</v>
      </c>
      <c r="BN96" s="136">
        <v>0.66572070121765137</v>
      </c>
    </row>
    <row r="97" spans="1:66" s="85" customFormat="1" x14ac:dyDescent="0.2">
      <c r="A97" s="85" t="s">
        <v>259</v>
      </c>
      <c r="B97" s="85" t="s">
        <v>260</v>
      </c>
      <c r="C97" s="93" t="s">
        <v>90</v>
      </c>
      <c r="D97" s="136">
        <v>0.5302245020866394</v>
      </c>
      <c r="E97" s="136">
        <v>0.39818075299263</v>
      </c>
      <c r="F97" s="136">
        <v>0.44487133622169495</v>
      </c>
      <c r="G97" s="136">
        <v>0.66319423913955688</v>
      </c>
      <c r="H97" s="136">
        <v>0.46621042490005493</v>
      </c>
      <c r="I97" s="136">
        <v>0.78320503234863281</v>
      </c>
      <c r="J97" s="136">
        <v>0.57999056577682495</v>
      </c>
      <c r="K97" s="136">
        <v>0.63973355293273926</v>
      </c>
      <c r="L97" s="136">
        <v>0.85260307788848877</v>
      </c>
      <c r="M97" s="136">
        <v>0.57860845327377319</v>
      </c>
      <c r="N97" s="136">
        <v>0.60145735740661621</v>
      </c>
      <c r="O97" s="136">
        <v>0.80436617136001587</v>
      </c>
      <c r="P97" s="136">
        <v>0.90256065130233765</v>
      </c>
      <c r="Q97" s="136">
        <v>0.79301506280899048</v>
      </c>
      <c r="R97" s="135">
        <v>0</v>
      </c>
      <c r="S97" s="136">
        <v>0.55167990922927856</v>
      </c>
      <c r="T97" s="136">
        <v>0.49220070242881775</v>
      </c>
      <c r="U97" s="135">
        <v>0</v>
      </c>
      <c r="V97" s="136">
        <v>0.58603155612945557</v>
      </c>
      <c r="W97" s="136">
        <v>0.56229245662689209</v>
      </c>
      <c r="X97" s="136">
        <v>0.47882235050201416</v>
      </c>
      <c r="Y97" s="136">
        <v>0.47780406475067139</v>
      </c>
      <c r="Z97" s="136">
        <v>0.46185436844825745</v>
      </c>
      <c r="AA97" s="136">
        <v>0.39780676364898682</v>
      </c>
      <c r="AB97" s="136">
        <v>0.51148474216461182</v>
      </c>
      <c r="AC97" s="136">
        <v>0.48502692580223083</v>
      </c>
      <c r="AD97" s="136">
        <v>0.52559036016464233</v>
      </c>
      <c r="AE97" s="136">
        <v>0.48460748791694641</v>
      </c>
      <c r="AF97" s="136">
        <v>0.78279018402099609</v>
      </c>
      <c r="AG97" s="136">
        <v>0.40205740928649902</v>
      </c>
      <c r="AH97" s="136">
        <v>0.29803341627120972</v>
      </c>
      <c r="AI97" s="136">
        <v>0.43327748775482178</v>
      </c>
      <c r="AJ97" s="136">
        <v>0.39315375685691833</v>
      </c>
      <c r="AK97" s="136">
        <v>0.45655238628387451</v>
      </c>
      <c r="AL97" s="136">
        <v>0.37473073601722717</v>
      </c>
      <c r="AM97" s="136">
        <v>0.2314714789390564</v>
      </c>
      <c r="AN97" s="136">
        <v>0.35347160696983337</v>
      </c>
      <c r="AO97" s="136">
        <v>0.36005264520645142</v>
      </c>
      <c r="AP97" s="136">
        <v>0.41165843605995178</v>
      </c>
      <c r="AQ97" s="160">
        <v>0.40702161192893982</v>
      </c>
      <c r="AR97" s="136">
        <v>0.49609819054603577</v>
      </c>
      <c r="AS97" s="136">
        <v>0.41170260310173035</v>
      </c>
      <c r="AT97" s="136">
        <v>0.33885020017623901</v>
      </c>
      <c r="AU97" s="136">
        <v>0.61562395095825195</v>
      </c>
      <c r="AV97" s="136">
        <v>0.40017986297607422</v>
      </c>
      <c r="AW97" s="136">
        <v>0.54339122772216797</v>
      </c>
      <c r="AX97" s="136">
        <v>0.30498969554901123</v>
      </c>
      <c r="AY97" s="136">
        <v>0.48741647601127625</v>
      </c>
      <c r="AZ97" s="136">
        <v>0.36876434087753296</v>
      </c>
      <c r="BA97" s="136">
        <v>0.25658160448074341</v>
      </c>
      <c r="BB97" s="136">
        <v>0.57427459955215454</v>
      </c>
      <c r="BC97" s="136">
        <v>0.41110730171203613</v>
      </c>
      <c r="BD97" s="136">
        <v>0.2321641594171524</v>
      </c>
      <c r="BE97" s="136">
        <v>0.33046439290046692</v>
      </c>
      <c r="BF97" s="136">
        <v>0.34796106815338135</v>
      </c>
      <c r="BG97" s="136">
        <v>0.43254399299621582</v>
      </c>
      <c r="BH97" s="136">
        <v>0.42157390713691711</v>
      </c>
      <c r="BI97" s="136">
        <v>0.36847448348999023</v>
      </c>
      <c r="BJ97" s="136">
        <v>0.52188175916671753</v>
      </c>
      <c r="BK97" s="136">
        <v>0.45854669809341431</v>
      </c>
      <c r="BL97" s="136">
        <v>0.38418292999267578</v>
      </c>
      <c r="BM97" s="136">
        <v>0.36165201663970947</v>
      </c>
      <c r="BN97" s="136">
        <v>0.34678950905799866</v>
      </c>
    </row>
    <row r="98" spans="1:66" s="83" customFormat="1" x14ac:dyDescent="0.2">
      <c r="A98" s="75" t="s">
        <v>261</v>
      </c>
      <c r="B98" s="76" t="s">
        <v>450</v>
      </c>
      <c r="C98" s="91" t="s">
        <v>85</v>
      </c>
      <c r="D98" s="129">
        <f>VLOOKUP(A98,'2022_PAPI_Indicators'!A93:B273,2,)</f>
        <v>7.3100886344909668</v>
      </c>
      <c r="E98" s="129">
        <f>VLOOKUP(A98,'2022_PAPI_Indicators'!A93:C273,3,FALSE)</f>
        <v>7.1843667030334473</v>
      </c>
      <c r="F98" s="129">
        <f>VLOOKUP(A98,'2022_PAPI_Indicators'!A93:D273,4,FALSE)</f>
        <v>7.0613975524902344</v>
      </c>
      <c r="G98" s="129">
        <f>VLOOKUP(A98,'2022_PAPI_Indicators'!A93:E273,5,FALSE)</f>
        <v>7.3774452209472656</v>
      </c>
      <c r="H98" s="129">
        <f>VLOOKUP(A98,'2022_PAPI_Indicators'!A93:F273,6,FALSE)</f>
        <v>7.1355791091918945</v>
      </c>
      <c r="I98" s="129">
        <f>VLOOKUP(A98,'2022_PAPI_Indicators'!A93:G273,7,FALSE)</f>
        <v>7.2720203399658203</v>
      </c>
      <c r="J98" s="129">
        <f>VLOOKUP(A98,'2022_PAPI_Indicators'!A93:H273,8,FALSE)</f>
        <v>7.0126233100891113</v>
      </c>
      <c r="K98" s="129">
        <f>VLOOKUP(A98,'2022_PAPI_Indicators'!A93:I273,9,FALSE)</f>
        <v>7.1850852966308594</v>
      </c>
      <c r="L98" s="129">
        <f>VLOOKUP(A98,'2022_PAPI_Indicators'!A93:J273,10,FALSE)</f>
        <v>7.3813962936401367</v>
      </c>
      <c r="M98" s="129">
        <f>VLOOKUP(A98,'2022_PAPI_Indicators'!A93:K273,11,FALSE)</f>
        <v>7.2090578079223633</v>
      </c>
      <c r="N98" s="129">
        <f>VLOOKUP(A98,'2022_PAPI_Indicators'!A93:L273,12,FALSE)</f>
        <v>6.6468024253845215</v>
      </c>
      <c r="O98" s="129">
        <f>VLOOKUP(A98,'2022_PAPI_Indicators'!A93:M273,13,FALSE)</f>
        <v>7.2042131423950195</v>
      </c>
      <c r="P98" s="129">
        <f>VLOOKUP(A98,'2022_PAPI_Indicators'!A93:N273,14,FALSE)</f>
        <v>7.2627081871032715</v>
      </c>
      <c r="Q98" s="129">
        <f>VLOOKUP(A98,'2022_PAPI_Indicators'!A93:O273,15,FALSE)</f>
        <v>7.6550760269165039</v>
      </c>
      <c r="R98" s="130">
        <f>VLOOKUP(A98,'2022_PAPI_Indicators'!A93:P273,16,FALSE)</f>
        <v>0</v>
      </c>
      <c r="S98" s="129">
        <f>VLOOKUP(A98,'2022_PAPI_Indicators'!A93:R273,17,FALSE)</f>
        <v>7.2750053405761719</v>
      </c>
      <c r="T98" s="129">
        <f>VLOOKUP(A98,'2022_PAPI_Indicators'!A93:S273,18,FALSE)</f>
        <v>7.1579360961914063</v>
      </c>
      <c r="U98" s="130">
        <f>VLOOKUP(A98,'2022_PAPI_Indicators'!A93:T273,19,FALSE)</f>
        <v>7.5820889472961426</v>
      </c>
      <c r="V98" s="129">
        <f>VLOOKUP(A98,'2022_PAPI_Indicators'!A93:U273,20,FALSE)</f>
        <v>7.2598567008972168</v>
      </c>
      <c r="W98" s="129">
        <f>VLOOKUP(A98,'2022_PAPI_Indicators'!A93:V273,21,FALSE)</f>
        <v>7.1115450859069824</v>
      </c>
      <c r="X98" s="129">
        <f>VLOOKUP(A98,'2022_PAPI_Indicators'!A93:W273,22,FALSE)</f>
        <v>7.6275625228881836</v>
      </c>
      <c r="Y98" s="129">
        <f>VLOOKUP(A98,'2022_PAPI_Indicators'!A93:X273,23,FALSE)</f>
        <v>7.0830698013305664</v>
      </c>
      <c r="Z98" s="129">
        <f>VLOOKUP(A98,'2022_PAPI_Indicators'!A93:Y273,24,FALSE)</f>
        <v>7.2404990196228027</v>
      </c>
      <c r="AA98" s="129">
        <f>VLOOKUP(A98,'2022_PAPI_Indicators'!A93:Z273,25,FALSE)</f>
        <v>7.3646101951599121</v>
      </c>
      <c r="AB98" s="129">
        <f>VLOOKUP(A98,'2022_PAPI_Indicators'!A93:AA273,26,FALSE)</f>
        <v>7.4360909461975098</v>
      </c>
      <c r="AC98" s="129">
        <f>VLOOKUP(A98,'2022_PAPI_Indicators'!A93:AB273,27,FALSE)</f>
        <v>7.4392595291137695</v>
      </c>
      <c r="AD98" s="129">
        <f>VLOOKUP(A98,'2022_PAPI_Indicators'!A93:AC273,28,FALSE)</f>
        <v>7.0631861686706543</v>
      </c>
      <c r="AE98" s="129">
        <f>VLOOKUP(A98,'2022_PAPI_Indicators'!A93:AD273,29,FALSE)</f>
        <v>7.3882136344909668</v>
      </c>
      <c r="AF98" s="129">
        <f>VLOOKUP(A98,'2022_PAPI_Indicators'!A93:AE273,30,FALSE)</f>
        <v>7.1305179595947266</v>
      </c>
      <c r="AG98" s="129">
        <f>VLOOKUP(A98,'2022_PAPI_Indicators'!A93:AF273,31,FALSE)</f>
        <v>6.9933686256408691</v>
      </c>
      <c r="AH98" s="129">
        <f>VLOOKUP(A98,'2022_PAPI_Indicators'!A93:AG273,32,FALSE)</f>
        <v>7.2938337326049805</v>
      </c>
      <c r="AI98" s="129">
        <f>VLOOKUP(A98,'2022_PAPI_Indicators'!A93:AH273,33,FALSE)</f>
        <v>7.3062219619750977</v>
      </c>
      <c r="AJ98" s="129">
        <f>VLOOKUP(A98,'2022_PAPI_Indicators'!A93:AI273,34,FALSE)</f>
        <v>7.1178221702575684</v>
      </c>
      <c r="AK98" s="129">
        <f>VLOOKUP(A98,'2022_PAPI_Indicators'!A93:AJ273,35,FALSE)</f>
        <v>7.178260326385498</v>
      </c>
      <c r="AL98" s="129">
        <f>VLOOKUP(A98,'2022_PAPI_Indicators'!A93:AK273,36,FALSE)</f>
        <v>7.0358519554138184</v>
      </c>
      <c r="AM98" s="129">
        <f>VLOOKUP(A98,'2022_PAPI_Indicators'!A93:AL273,37,FALSE)</f>
        <v>7.0172815322875977</v>
      </c>
      <c r="AN98" s="129">
        <f>VLOOKUP(A98,'2022_PAPI_Indicators'!A93:AM273,38,FALSE)</f>
        <v>7.3427681922912598</v>
      </c>
      <c r="AO98" s="129">
        <f>VLOOKUP(A98,'2022_PAPI_Indicators'!A93:AN273,39,FALSE)</f>
        <v>7.5295376777648926</v>
      </c>
      <c r="AP98" s="129">
        <f>VLOOKUP(A98,'2022_PAPI_Indicators'!A93:AO273,40,FALSE)</f>
        <v>7.4387602806091309</v>
      </c>
      <c r="AQ98" s="122">
        <f>VLOOKUP(A98,'2022_PAPI_Indicators'!A93:AP273,41,FALSE)</f>
        <v>6.894007682800293</v>
      </c>
      <c r="AR98" s="129">
        <f>VLOOKUP(A98,'2022_PAPI_Indicators'!A93:AQ273,42,FALSE)</f>
        <v>6.6384882926940918</v>
      </c>
      <c r="AS98" s="129">
        <f>VLOOKUP(A98,'2022_PAPI_Indicators'!A93:AR273,43,FALSE)</f>
        <v>7.2450494766235352</v>
      </c>
      <c r="AT98" s="129">
        <f>VLOOKUP(A98,'2022_PAPI_Indicators'!A93:AS273,44,FALSE)</f>
        <v>7.254117488861084</v>
      </c>
      <c r="AU98" s="129">
        <f>VLOOKUP(A98,'2022_PAPI_Indicators'!A93:AT273,45,FALSE)</f>
        <v>7.2094426155090332</v>
      </c>
      <c r="AV98" s="129">
        <f>VLOOKUP(A98,'2022_PAPI_Indicators'!A93:AU273,46,FALSE)</f>
        <v>7.0778846740722656</v>
      </c>
      <c r="AW98" s="129">
        <f>VLOOKUP(A98,'2022_PAPI_Indicators'!A93:AV273,47,FALSE)</f>
        <v>6.5760350227355957</v>
      </c>
      <c r="AX98" s="129">
        <f>VLOOKUP(A98,'2022_PAPI_Indicators'!A93:AW273,48,FALSE)</f>
        <v>7.4758787155151367</v>
      </c>
      <c r="AY98" s="129">
        <f>VLOOKUP(A98,'2022_PAPI_Indicators'!A93:AX273,49,FALSE)</f>
        <v>7.1641297340393066</v>
      </c>
      <c r="AZ98" s="129">
        <f>VLOOKUP(A98,'2022_PAPI_Indicators'!A93:AY273,50,FALSE)</f>
        <v>7.0796189308166504</v>
      </c>
      <c r="BA98" s="129">
        <f>VLOOKUP(A98,'2022_PAPI_Indicators'!A93:AZ273,51,FALSE)</f>
        <v>7.1545886993408203</v>
      </c>
      <c r="BB98" s="129">
        <f>VLOOKUP(A98,'2022_PAPI_Indicators'!A93:BA273,52,FALSE)</f>
        <v>7.2193088531494141</v>
      </c>
      <c r="BC98" s="129">
        <f>VLOOKUP(A98,'2022_PAPI_Indicators'!A93:BB273,53,FALSE)</f>
        <v>7.1929783821105957</v>
      </c>
      <c r="BD98" s="129">
        <f>VLOOKUP(A98,'2022_PAPI_Indicators'!A93:BC273,54,FALSE)</f>
        <v>7.3836445808410645</v>
      </c>
      <c r="BE98" s="129">
        <f>VLOOKUP(A98,'2022_PAPI_Indicators'!A93:BD273,55,FALSE)</f>
        <v>7.2851505279541016</v>
      </c>
      <c r="BF98" s="129">
        <f>VLOOKUP(A98,'2022_PAPI_Indicators'!A93:BE273,56,FALSE)</f>
        <v>7.2795648574829102</v>
      </c>
      <c r="BG98" s="129">
        <f>VLOOKUP(A98,'2022_PAPI_Indicators'!A93:BF273,57,FALSE)</f>
        <v>7.580986499786377</v>
      </c>
      <c r="BH98" s="129">
        <f>VLOOKUP(A98,'2022_PAPI_Indicators'!A93:BG273,58,FALSE)</f>
        <v>7.0618629455566406</v>
      </c>
      <c r="BI98" s="129">
        <f>VLOOKUP(A98,'2022_PAPI_Indicators'!A93:BH273,59,FALSE)</f>
        <v>7.186039924621582</v>
      </c>
      <c r="BJ98" s="129">
        <f>VLOOKUP(A98,'2022_PAPI_Indicators'!A93:BI273,60,FALSE)</f>
        <v>7.0766887664794922</v>
      </c>
      <c r="BK98" s="129">
        <f>VLOOKUP(A98,'2022_PAPI_Indicators'!A93:BJ273,61,FALSE)</f>
        <v>7.2648205757141113</v>
      </c>
      <c r="BL98" s="129">
        <f>VLOOKUP(A98,'2022_PAPI_Indicators'!A93:BK273,62,FALSE)</f>
        <v>7.4120903015136719</v>
      </c>
      <c r="BM98" s="129">
        <f>VLOOKUP(A98,'2022_PAPI_Indicators'!A93:BL273,63,FALSE)</f>
        <v>7.4739141464233398</v>
      </c>
      <c r="BN98" s="129">
        <f>VLOOKUP(A98,'2022_PAPI_Indicators'!A93:BM273,64,FALSE)</f>
        <v>7.3368282318115234</v>
      </c>
    </row>
    <row r="99" spans="1:66" s="112" customFormat="1" x14ac:dyDescent="0.2">
      <c r="A99" s="77" t="s">
        <v>263</v>
      </c>
      <c r="B99" s="77" t="s">
        <v>264</v>
      </c>
      <c r="C99" s="92" t="s">
        <v>449</v>
      </c>
      <c r="D99" s="131">
        <f>VLOOKUP(A99,'2022_PAPI_Indicators'!A94:B274,2,)</f>
        <v>2.5001900196075439</v>
      </c>
      <c r="E99" s="131">
        <f>VLOOKUP(A99,'2022_PAPI_Indicators'!A94:C274,3,FALSE)</f>
        <v>2.4748642444610596</v>
      </c>
      <c r="F99" s="131">
        <f>VLOOKUP(A99,'2022_PAPI_Indicators'!A94:D274,4,FALSE)</f>
        <v>2.4116997718811035</v>
      </c>
      <c r="G99" s="131">
        <f>VLOOKUP(A99,'2022_PAPI_Indicators'!A94:E274,5,FALSE)</f>
        <v>2.573563814163208</v>
      </c>
      <c r="H99" s="131">
        <f>VLOOKUP(A99,'2022_PAPI_Indicators'!A94:F274,6,FALSE)</f>
        <v>2.5161044597625732</v>
      </c>
      <c r="I99" s="131">
        <f>VLOOKUP(A99,'2022_PAPI_Indicators'!A94:G274,7,FALSE)</f>
        <v>2.4963574409484863</v>
      </c>
      <c r="J99" s="131">
        <f>VLOOKUP(A99,'2022_PAPI_Indicators'!A94:H274,8,FALSE)</f>
        <v>2.4955332279205322</v>
      </c>
      <c r="K99" s="131">
        <f>VLOOKUP(A99,'2022_PAPI_Indicators'!A94:I274,9,FALSE)</f>
        <v>2.438805103302002</v>
      </c>
      <c r="L99" s="131">
        <f>VLOOKUP(A99,'2022_PAPI_Indicators'!A94:J274,10,FALSE)</f>
        <v>2.4512801170349121</v>
      </c>
      <c r="M99" s="131">
        <f>VLOOKUP(A99,'2022_PAPI_Indicators'!A94:K274,11,FALSE)</f>
        <v>2.5893228054046631</v>
      </c>
      <c r="N99" s="131">
        <f>VLOOKUP(A99,'2022_PAPI_Indicators'!A94:L274,12,FALSE)</f>
        <v>2.3912980556488037</v>
      </c>
      <c r="O99" s="131">
        <f>VLOOKUP(A99,'2022_PAPI_Indicators'!A94:M274,13,FALSE)</f>
        <v>2.4963390827178955</v>
      </c>
      <c r="P99" s="131">
        <f>VLOOKUP(A99,'2022_PAPI_Indicators'!A94:N274,14,FALSE)</f>
        <v>2.5001235008239746</v>
      </c>
      <c r="Q99" s="131">
        <f>VLOOKUP(A99,'2022_PAPI_Indicators'!A94:O274,15,FALSE)</f>
        <v>2.6361923217773437</v>
      </c>
      <c r="R99" s="132">
        <f>VLOOKUP(A99,'2022_PAPI_Indicators'!A94:P274,16,FALSE)</f>
        <v>0</v>
      </c>
      <c r="S99" s="131">
        <f>VLOOKUP(A99,'2022_PAPI_Indicators'!A94:R274,17,FALSE)</f>
        <v>2.4944777488708496</v>
      </c>
      <c r="T99" s="131">
        <f>VLOOKUP(A99,'2022_PAPI_Indicators'!A94:S274,18,FALSE)</f>
        <v>2.4452745914459229</v>
      </c>
      <c r="U99" s="132">
        <f>VLOOKUP(A99,'2022_PAPI_Indicators'!A94:T274,19,FALSE)</f>
        <v>2.5532879829406738</v>
      </c>
      <c r="V99" s="131">
        <f>VLOOKUP(A99,'2022_PAPI_Indicators'!A94:U274,20,FALSE)</f>
        <v>2.388167142868042</v>
      </c>
      <c r="W99" s="131">
        <f>VLOOKUP(A99,'2022_PAPI_Indicators'!A94:V274,21,FALSE)</f>
        <v>2.5148863792419434</v>
      </c>
      <c r="X99" s="131">
        <f>VLOOKUP(A99,'2022_PAPI_Indicators'!A94:W274,22,FALSE)</f>
        <v>2.6078004837036133</v>
      </c>
      <c r="Y99" s="131">
        <f>VLOOKUP(A99,'2022_PAPI_Indicators'!A94:X274,23,FALSE)</f>
        <v>2.4095909595489502</v>
      </c>
      <c r="Z99" s="131">
        <f>VLOOKUP(A99,'2022_PAPI_Indicators'!A94:Y274,24,FALSE)</f>
        <v>2.4674272537231445</v>
      </c>
      <c r="AA99" s="131">
        <f>VLOOKUP(A99,'2022_PAPI_Indicators'!A94:Z274,25,FALSE)</f>
        <v>2.4781394004821777</v>
      </c>
      <c r="AB99" s="131">
        <f>VLOOKUP(A99,'2022_PAPI_Indicators'!A94:AA274,26,FALSE)</f>
        <v>2.5139491558074951</v>
      </c>
      <c r="AC99" s="131">
        <f>VLOOKUP(A99,'2022_PAPI_Indicators'!A94:AB274,27,FALSE)</f>
        <v>2.567255973815918</v>
      </c>
      <c r="AD99" s="131">
        <f>VLOOKUP(A99,'2022_PAPI_Indicators'!A94:AC274,28,FALSE)</f>
        <v>2.3788332939147949</v>
      </c>
      <c r="AE99" s="131">
        <f>VLOOKUP(A99,'2022_PAPI_Indicators'!A94:AD274,29,FALSE)</f>
        <v>2.5374319553375244</v>
      </c>
      <c r="AF99" s="131">
        <f>VLOOKUP(A99,'2022_PAPI_Indicators'!A94:AE274,30,FALSE)</f>
        <v>2.3708858489990234</v>
      </c>
      <c r="AG99" s="131">
        <f>VLOOKUP(A99,'2022_PAPI_Indicators'!A94:AF274,31,FALSE)</f>
        <v>2.3357524871826172</v>
      </c>
      <c r="AH99" s="131">
        <f>VLOOKUP(A99,'2022_PAPI_Indicators'!A94:AG274,32,FALSE)</f>
        <v>2.5294897556304932</v>
      </c>
      <c r="AI99" s="131">
        <f>VLOOKUP(A99,'2022_PAPI_Indicators'!A94:AH274,33,FALSE)</f>
        <v>2.4272365570068359</v>
      </c>
      <c r="AJ99" s="131">
        <f>VLOOKUP(A99,'2022_PAPI_Indicators'!A94:AI274,34,FALSE)</f>
        <v>2.3328802585601807</v>
      </c>
      <c r="AK99" s="131">
        <f>VLOOKUP(A99,'2022_PAPI_Indicators'!A94:AJ274,35,FALSE)</f>
        <v>2.4362337589263916</v>
      </c>
      <c r="AL99" s="131">
        <f>VLOOKUP(A99,'2022_PAPI_Indicators'!A94:AK274,36,FALSE)</f>
        <v>2.3866379261016846</v>
      </c>
      <c r="AM99" s="131">
        <f>VLOOKUP(A99,'2022_PAPI_Indicators'!A94:AL274,37,FALSE)</f>
        <v>2.3699014186859131</v>
      </c>
      <c r="AN99" s="131">
        <f>VLOOKUP(A99,'2022_PAPI_Indicators'!A94:AM274,38,FALSE)</f>
        <v>2.4229435920715332</v>
      </c>
      <c r="AO99" s="131">
        <f>VLOOKUP(A99,'2022_PAPI_Indicators'!A94:AN274,39,FALSE)</f>
        <v>2.5028789043426514</v>
      </c>
      <c r="AP99" s="131">
        <f>VLOOKUP(A99,'2022_PAPI_Indicators'!A94:AO274,40,FALSE)</f>
        <v>2.5449676513671875</v>
      </c>
      <c r="AQ99" s="159">
        <f>VLOOKUP(A99,'2022_PAPI_Indicators'!A94:AP274,41,FALSE)</f>
        <v>2.3141446113586426</v>
      </c>
      <c r="AR99" s="131">
        <f>VLOOKUP(A99,'2022_PAPI_Indicators'!A94:AQ274,42,FALSE)</f>
        <v>2.2610373497009277</v>
      </c>
      <c r="AS99" s="131">
        <f>VLOOKUP(A99,'2022_PAPI_Indicators'!A94:AR274,43,FALSE)</f>
        <v>2.4104037284851074</v>
      </c>
      <c r="AT99" s="131">
        <f>VLOOKUP(A99,'2022_PAPI_Indicators'!A94:AS274,44,FALSE)</f>
        <v>2.4284472465515137</v>
      </c>
      <c r="AU99" s="131">
        <f>VLOOKUP(A99,'2022_PAPI_Indicators'!A94:AT274,45,FALSE)</f>
        <v>2.3543980121612549</v>
      </c>
      <c r="AV99" s="131">
        <f>VLOOKUP(A99,'2022_PAPI_Indicators'!A94:AU274,46,FALSE)</f>
        <v>2.4267749786376953</v>
      </c>
      <c r="AW99" s="131">
        <f>VLOOKUP(A99,'2022_PAPI_Indicators'!A94:AV274,47,FALSE)</f>
        <v>2.2091338634490967</v>
      </c>
      <c r="AX99" s="131">
        <f>VLOOKUP(A99,'2022_PAPI_Indicators'!A94:AW274,48,FALSE)</f>
        <v>2.5849614143371582</v>
      </c>
      <c r="AY99" s="131">
        <f>VLOOKUP(A99,'2022_PAPI_Indicators'!A94:AX274,49,FALSE)</f>
        <v>2.3292365074157715</v>
      </c>
      <c r="AZ99" s="131">
        <f>VLOOKUP(A99,'2022_PAPI_Indicators'!A94:AY274,50,FALSE)</f>
        <v>2.4058656692504883</v>
      </c>
      <c r="BA99" s="131">
        <f>VLOOKUP(A99,'2022_PAPI_Indicators'!A94:AZ274,51,FALSE)</f>
        <v>2.4208881855010986</v>
      </c>
      <c r="BB99" s="131">
        <f>VLOOKUP(A99,'2022_PAPI_Indicators'!A94:BA274,52,FALSE)</f>
        <v>2.3953356742858887</v>
      </c>
      <c r="BC99" s="131">
        <f>VLOOKUP(A99,'2022_PAPI_Indicators'!A94:BB274,53,FALSE)</f>
        <v>2.2991642951965332</v>
      </c>
      <c r="BD99" s="131">
        <f>VLOOKUP(A99,'2022_PAPI_Indicators'!A94:BC274,54,FALSE)</f>
        <v>2.4416346549987793</v>
      </c>
      <c r="BE99" s="131">
        <f>VLOOKUP(A99,'2022_PAPI_Indicators'!A94:BD274,55,FALSE)</f>
        <v>2.3737308979034424</v>
      </c>
      <c r="BF99" s="131">
        <f>VLOOKUP(A99,'2022_PAPI_Indicators'!A94:BE274,56,FALSE)</f>
        <v>2.477628231048584</v>
      </c>
      <c r="BG99" s="131">
        <f>VLOOKUP(A99,'2022_PAPI_Indicators'!A94:BF274,57,FALSE)</f>
        <v>2.490729808807373</v>
      </c>
      <c r="BH99" s="131">
        <f>VLOOKUP(A99,'2022_PAPI_Indicators'!A94:BG274,58,FALSE)</f>
        <v>2.3158168792724609</v>
      </c>
      <c r="BI99" s="131">
        <f>VLOOKUP(A99,'2022_PAPI_Indicators'!A94:BH274,59,FALSE)</f>
        <v>2.3677494525909424</v>
      </c>
      <c r="BJ99" s="131">
        <f>VLOOKUP(A99,'2022_PAPI_Indicators'!A94:BI274,60,FALSE)</f>
        <v>2.3218441009521484</v>
      </c>
      <c r="BK99" s="131">
        <f>VLOOKUP(A99,'2022_PAPI_Indicators'!A94:BJ274,61,FALSE)</f>
        <v>2.3934700489044189</v>
      </c>
      <c r="BL99" s="131">
        <f>VLOOKUP(A99,'2022_PAPI_Indicators'!A94:BK274,62,FALSE)</f>
        <v>2.4041471481323242</v>
      </c>
      <c r="BM99" s="131">
        <f>VLOOKUP(A99,'2022_PAPI_Indicators'!A94:BL274,63,FALSE)</f>
        <v>2.5663864612579346</v>
      </c>
      <c r="BN99" s="131">
        <f>VLOOKUP(A99,'2022_PAPI_Indicators'!A94:BM274,64,FALSE)</f>
        <v>2.4191136360168457</v>
      </c>
    </row>
    <row r="100" spans="1:66" x14ac:dyDescent="0.2">
      <c r="A100" s="70" t="s">
        <v>265</v>
      </c>
      <c r="B100" s="70" t="s">
        <v>266</v>
      </c>
      <c r="C100" s="89" t="s">
        <v>90</v>
      </c>
      <c r="D100" s="133">
        <v>0.36</v>
      </c>
      <c r="E100" s="134">
        <v>0.37861749529838562</v>
      </c>
      <c r="F100" s="134">
        <v>0.33881902694702148</v>
      </c>
      <c r="G100" s="134">
        <v>0.43544545769691467</v>
      </c>
      <c r="H100" s="134">
        <v>0.41740095615386963</v>
      </c>
      <c r="I100" s="134">
        <v>0.44934454560279846</v>
      </c>
      <c r="J100" s="134">
        <v>0.46677497029304504</v>
      </c>
      <c r="K100" s="134">
        <v>0.36077964305877686</v>
      </c>
      <c r="L100" s="134">
        <v>0.36084103584289551</v>
      </c>
      <c r="M100" s="134">
        <v>0.50322222709655762</v>
      </c>
      <c r="N100" s="134">
        <v>0.29475542902946472</v>
      </c>
      <c r="O100" s="134">
        <v>0.43430113792419434</v>
      </c>
      <c r="P100" s="134">
        <v>0.37278932332992554</v>
      </c>
      <c r="Q100" s="134">
        <v>0.36052507162094116</v>
      </c>
      <c r="R100" s="135">
        <v>0</v>
      </c>
      <c r="S100" s="134">
        <v>0.38095682859420776</v>
      </c>
      <c r="T100" s="134">
        <v>0.29379865527153015</v>
      </c>
      <c r="U100" s="136">
        <v>0.39883884787559509</v>
      </c>
      <c r="V100" s="134">
        <v>0.27605864405632019</v>
      </c>
      <c r="W100" s="134">
        <v>0.35987132787704468</v>
      </c>
      <c r="X100" s="134">
        <v>0.40960589051246643</v>
      </c>
      <c r="Y100" s="134">
        <v>0.35690027475357056</v>
      </c>
      <c r="Z100" s="134">
        <v>0.29144707322120667</v>
      </c>
      <c r="AA100" s="134">
        <v>0.36603844165802002</v>
      </c>
      <c r="AB100" s="134">
        <v>0.37358549237251282</v>
      </c>
      <c r="AC100" s="134">
        <v>0.38003844022750854</v>
      </c>
      <c r="AD100" s="134">
        <v>0.28812378644943237</v>
      </c>
      <c r="AE100" s="134">
        <v>0.43458274006843567</v>
      </c>
      <c r="AF100" s="134">
        <v>0.28479573130607605</v>
      </c>
      <c r="AG100" s="134">
        <v>0.24736751616001129</v>
      </c>
      <c r="AH100" s="134">
        <v>0.34470805525779724</v>
      </c>
      <c r="AI100" s="134">
        <v>0.31370845437049866</v>
      </c>
      <c r="AJ100" s="134">
        <v>0.18347324430942535</v>
      </c>
      <c r="AK100" s="134">
        <v>0.32326114177703857</v>
      </c>
      <c r="AL100" s="134">
        <v>0.21124006807804108</v>
      </c>
      <c r="AM100" s="134">
        <v>0.25904113054275513</v>
      </c>
      <c r="AN100" s="134">
        <v>0.27846771478652954</v>
      </c>
      <c r="AO100" s="134">
        <v>0.29470252990722656</v>
      </c>
      <c r="AP100" s="134">
        <v>0.34572497010231018</v>
      </c>
      <c r="AQ100" s="160">
        <v>0.27196460962295532</v>
      </c>
      <c r="AR100" s="134">
        <v>0.2484963983297348</v>
      </c>
      <c r="AS100" s="134">
        <v>0.27944949269294739</v>
      </c>
      <c r="AT100" s="134">
        <v>0.32571929693222046</v>
      </c>
      <c r="AU100" s="134">
        <v>0.24934875965118408</v>
      </c>
      <c r="AV100" s="134">
        <v>0.29919910430908203</v>
      </c>
      <c r="AW100" s="134">
        <v>0.20852425694465637</v>
      </c>
      <c r="AX100" s="134">
        <v>0.35209682583808899</v>
      </c>
      <c r="AY100" s="134">
        <v>0.27236932516098022</v>
      </c>
      <c r="AZ100" s="134">
        <v>0.30663961172103882</v>
      </c>
      <c r="BA100" s="134">
        <v>0.25212636590003967</v>
      </c>
      <c r="BB100" s="134">
        <v>0.28317952156066895</v>
      </c>
      <c r="BC100" s="134">
        <v>0.19257932901382446</v>
      </c>
      <c r="BD100" s="134">
        <v>0.24251319468021393</v>
      </c>
      <c r="BE100" s="134">
        <v>0.22014941275119781</v>
      </c>
      <c r="BF100" s="134">
        <v>0.29335376620292664</v>
      </c>
      <c r="BG100" s="134">
        <v>0.26530089974403381</v>
      </c>
      <c r="BH100" s="134">
        <v>0.15648332238197327</v>
      </c>
      <c r="BI100" s="134">
        <v>0.194645956158638</v>
      </c>
      <c r="BJ100" s="134">
        <v>0.24112395942211151</v>
      </c>
      <c r="BK100" s="134">
        <v>0.193574458360672</v>
      </c>
      <c r="BL100" s="134">
        <v>0.20299112796783447</v>
      </c>
      <c r="BM100" s="134">
        <v>0.30558034777641296</v>
      </c>
      <c r="BN100" s="134">
        <v>0.17473277449607849</v>
      </c>
    </row>
    <row r="101" spans="1:66" x14ac:dyDescent="0.2">
      <c r="A101" s="70" t="s">
        <v>267</v>
      </c>
      <c r="B101" s="70" t="s">
        <v>268</v>
      </c>
      <c r="C101" s="89" t="s">
        <v>269</v>
      </c>
      <c r="D101" s="124">
        <v>3.83</v>
      </c>
      <c r="E101" s="142">
        <v>3.7174246311187744</v>
      </c>
      <c r="F101" s="142">
        <v>3.6505732536315918</v>
      </c>
      <c r="G101" s="142">
        <v>3.9085612297058105</v>
      </c>
      <c r="H101" s="142">
        <v>3.7932009696960449</v>
      </c>
      <c r="I101" s="142">
        <v>3.6814141273498535</v>
      </c>
      <c r="J101" s="142">
        <v>3.5365567207336426</v>
      </c>
      <c r="K101" s="142">
        <v>3.7793889045715332</v>
      </c>
      <c r="L101" s="142">
        <v>3.7599081993103027</v>
      </c>
      <c r="M101" s="142">
        <v>3.66339111328125</v>
      </c>
      <c r="N101" s="142">
        <v>3.7289581298828125</v>
      </c>
      <c r="O101" s="142">
        <v>3.7483093738555908</v>
      </c>
      <c r="P101" s="142">
        <v>3.8345627784729004</v>
      </c>
      <c r="Q101" s="142">
        <v>3.9809262752532959</v>
      </c>
      <c r="R101" s="125">
        <v>0</v>
      </c>
      <c r="S101" s="142">
        <v>3.8749525547027588</v>
      </c>
      <c r="T101" s="142">
        <v>3.8444437980651855</v>
      </c>
      <c r="U101" s="143">
        <v>3.7374763488769531</v>
      </c>
      <c r="V101" s="142">
        <v>3.7983522415161133</v>
      </c>
      <c r="W101" s="142">
        <v>3.9150931835174561</v>
      </c>
      <c r="X101" s="142">
        <v>3.9191792011260986</v>
      </c>
      <c r="Y101" s="142">
        <v>3.6979086399078369</v>
      </c>
      <c r="Z101" s="142">
        <v>3.7989108562469482</v>
      </c>
      <c r="AA101" s="142">
        <v>3.7674925327301025</v>
      </c>
      <c r="AB101" s="142">
        <v>3.8782110214233398</v>
      </c>
      <c r="AC101" s="142">
        <v>3.8534178733825684</v>
      </c>
      <c r="AD101" s="142">
        <v>3.8070423603057861</v>
      </c>
      <c r="AE101" s="142">
        <v>3.8460826873779297</v>
      </c>
      <c r="AF101" s="142">
        <v>3.8333332538604736</v>
      </c>
      <c r="AG101" s="142">
        <v>3.7934184074401855</v>
      </c>
      <c r="AH101" s="142">
        <v>3.8657300472259521</v>
      </c>
      <c r="AI101" s="142">
        <v>3.8658475875854492</v>
      </c>
      <c r="AJ101" s="142">
        <v>3.8689260482788086</v>
      </c>
      <c r="AK101" s="142">
        <v>3.851508617401123</v>
      </c>
      <c r="AL101" s="142">
        <v>3.9295597076416016</v>
      </c>
      <c r="AM101" s="142">
        <v>3.7585382461547852</v>
      </c>
      <c r="AN101" s="142">
        <v>3.8919076919555664</v>
      </c>
      <c r="AO101" s="142">
        <v>3.8367724418640137</v>
      </c>
      <c r="AP101" s="142">
        <v>3.8869509696960449</v>
      </c>
      <c r="AQ101" s="164">
        <v>3.7720305919647217</v>
      </c>
      <c r="AR101" s="142">
        <v>3.4937396049499512</v>
      </c>
      <c r="AS101" s="142">
        <v>3.8263125419616699</v>
      </c>
      <c r="AT101" s="142">
        <v>3.7467184066772461</v>
      </c>
      <c r="AU101" s="142">
        <v>3.7252037525177002</v>
      </c>
      <c r="AV101" s="142">
        <v>3.9419155120849609</v>
      </c>
      <c r="AW101" s="142">
        <v>3.6029131412506104</v>
      </c>
      <c r="AX101" s="142">
        <v>3.9684762954711914</v>
      </c>
      <c r="AY101" s="142">
        <v>3.7366340160369873</v>
      </c>
      <c r="AZ101" s="142">
        <v>3.7800681591033936</v>
      </c>
      <c r="BA101" s="142">
        <v>3.8934011459350586</v>
      </c>
      <c r="BB101" s="142">
        <v>3.8181416988372803</v>
      </c>
      <c r="BC101" s="142">
        <v>3.7692019939422607</v>
      </c>
      <c r="BD101" s="142">
        <v>3.8599786758422852</v>
      </c>
      <c r="BE101" s="142">
        <v>3.7876265048980713</v>
      </c>
      <c r="BF101" s="142">
        <v>3.7685451507568359</v>
      </c>
      <c r="BG101" s="142">
        <v>3.9416294097900391</v>
      </c>
      <c r="BH101" s="142">
        <v>3.8817718029022217</v>
      </c>
      <c r="BI101" s="142">
        <v>3.8887972831726074</v>
      </c>
      <c r="BJ101" s="142">
        <v>3.7029476165771484</v>
      </c>
      <c r="BK101" s="142">
        <v>3.8318579196929932</v>
      </c>
      <c r="BL101" s="142">
        <v>3.9179122447967529</v>
      </c>
      <c r="BM101" s="142">
        <v>3.9221320152282715</v>
      </c>
      <c r="BN101" s="142">
        <v>3.8641588687896729</v>
      </c>
    </row>
    <row r="102" spans="1:66" x14ac:dyDescent="0.2">
      <c r="A102" s="70" t="s">
        <v>270</v>
      </c>
      <c r="B102" s="70" t="s">
        <v>271</v>
      </c>
      <c r="C102" s="89" t="s">
        <v>272</v>
      </c>
      <c r="D102" s="124">
        <v>4.1900000000000004</v>
      </c>
      <c r="E102" s="142">
        <v>4.1239914894104004</v>
      </c>
      <c r="F102" s="142">
        <v>4.0254344940185547</v>
      </c>
      <c r="G102" s="142">
        <v>4.1089563369750977</v>
      </c>
      <c r="H102" s="142">
        <v>4.1029019355773926</v>
      </c>
      <c r="I102" s="142">
        <v>3.8726263046264648</v>
      </c>
      <c r="J102" s="142">
        <v>3.9743633270263672</v>
      </c>
      <c r="K102" s="142">
        <v>4.0335955619812012</v>
      </c>
      <c r="L102" s="142">
        <v>4.030522346496582</v>
      </c>
      <c r="M102" s="142">
        <v>4.0992307662963867</v>
      </c>
      <c r="N102" s="142">
        <v>4.1247539520263672</v>
      </c>
      <c r="O102" s="142">
        <v>3.9763081073760986</v>
      </c>
      <c r="P102" s="142">
        <v>4.1422505378723145</v>
      </c>
      <c r="Q102" s="142">
        <v>4.5633649826049805</v>
      </c>
      <c r="R102" s="125">
        <v>0</v>
      </c>
      <c r="S102" s="142">
        <v>4.1100559234619141</v>
      </c>
      <c r="T102" s="142">
        <v>4.2333345413208008</v>
      </c>
      <c r="U102" s="143">
        <v>4.303919792175293</v>
      </c>
      <c r="V102" s="142">
        <v>4.1996421813964844</v>
      </c>
      <c r="W102" s="142">
        <v>4.1457138061523437</v>
      </c>
      <c r="X102" s="142">
        <v>4.3916707038879395</v>
      </c>
      <c r="Y102" s="142">
        <v>3.9796919822692871</v>
      </c>
      <c r="Z102" s="142">
        <v>4.2601394653320313</v>
      </c>
      <c r="AA102" s="142">
        <v>4.0699930191040039</v>
      </c>
      <c r="AB102" s="142">
        <v>4.084681510925293</v>
      </c>
      <c r="AC102" s="142">
        <v>4.4200491905212402</v>
      </c>
      <c r="AD102" s="142">
        <v>4.0252866744995117</v>
      </c>
      <c r="AE102" s="142">
        <v>3.9729161262512207</v>
      </c>
      <c r="AF102" s="142">
        <v>3.9224798679351807</v>
      </c>
      <c r="AG102" s="142">
        <v>4.040496826171875</v>
      </c>
      <c r="AH102" s="142">
        <v>4.3515081405639648</v>
      </c>
      <c r="AI102" s="142">
        <v>4.0835871696472168</v>
      </c>
      <c r="AJ102" s="142">
        <v>4.3071441650390625</v>
      </c>
      <c r="AK102" s="142">
        <v>4.0475234985351562</v>
      </c>
      <c r="AL102" s="142">
        <v>4.2274961471557617</v>
      </c>
      <c r="AM102" s="142">
        <v>4.0204696655273437</v>
      </c>
      <c r="AN102" s="142">
        <v>4.1810793876647949</v>
      </c>
      <c r="AO102" s="142">
        <v>4.4429740905761719</v>
      </c>
      <c r="AP102" s="142">
        <v>4.308049201965332</v>
      </c>
      <c r="AQ102" s="164">
        <v>3.9571800231933594</v>
      </c>
      <c r="AR102" s="142">
        <v>3.930497407913208</v>
      </c>
      <c r="AS102" s="142">
        <v>4.1871242523193359</v>
      </c>
      <c r="AT102" s="142">
        <v>4.1489052772521973</v>
      </c>
      <c r="AU102" s="142">
        <v>4.1653246879577637</v>
      </c>
      <c r="AV102" s="142">
        <v>4.1515583992004395</v>
      </c>
      <c r="AW102" s="142">
        <v>3.9219841957092285</v>
      </c>
      <c r="AX102" s="142">
        <v>4.3763132095336914</v>
      </c>
      <c r="AY102" s="142">
        <v>4.0234103202819824</v>
      </c>
      <c r="AZ102" s="142">
        <v>4.1454644203186035</v>
      </c>
      <c r="BA102" s="142">
        <v>4.2796673774719238</v>
      </c>
      <c r="BB102" s="142">
        <v>4.1185464859008789</v>
      </c>
      <c r="BC102" s="142">
        <v>4.2305140495300293</v>
      </c>
      <c r="BD102" s="142">
        <v>4.3103647232055664</v>
      </c>
      <c r="BE102" s="142">
        <v>4.1454429626464844</v>
      </c>
      <c r="BF102" s="142">
        <v>4.4371528625488281</v>
      </c>
      <c r="BG102" s="142">
        <v>4.3901853561401367</v>
      </c>
      <c r="BH102" s="142">
        <v>4.3396968841552734</v>
      </c>
      <c r="BI102" s="142">
        <v>4.2665119171142578</v>
      </c>
      <c r="BJ102" s="142">
        <v>4.009739875793457</v>
      </c>
      <c r="BK102" s="142">
        <v>4.4425539970397949</v>
      </c>
      <c r="BL102" s="142">
        <v>4.4677667617797852</v>
      </c>
      <c r="BM102" s="142">
        <v>4.5941014289855957</v>
      </c>
      <c r="BN102" s="142">
        <v>4.5282793045043945</v>
      </c>
    </row>
    <row r="103" spans="1:66" s="112" customFormat="1" x14ac:dyDescent="0.2">
      <c r="A103" s="77" t="s">
        <v>286</v>
      </c>
      <c r="B103" s="77" t="s">
        <v>287</v>
      </c>
      <c r="C103" s="92" t="s">
        <v>449</v>
      </c>
      <c r="D103" s="131">
        <f>VLOOKUP(A103,'2022_PAPI_Indicators'!A98:B278,2,)</f>
        <v>2.3353848457336426</v>
      </c>
      <c r="E103" s="131">
        <f>VLOOKUP(A103,'2022_PAPI_Indicators'!A98:C278,3,FALSE)</f>
        <v>2.2494912147521973</v>
      </c>
      <c r="F103" s="131">
        <f>VLOOKUP(A103,'2022_PAPI_Indicators'!A98:D278,4,FALSE)</f>
        <v>2.2790231704711914</v>
      </c>
      <c r="G103" s="131">
        <f>VLOOKUP(A103,'2022_PAPI_Indicators'!A98:E278,5,FALSE)</f>
        <v>2.3453352451324463</v>
      </c>
      <c r="H103" s="131">
        <f>VLOOKUP(A103,'2022_PAPI_Indicators'!A98:F278,6,FALSE)</f>
        <v>2.0999727249145508</v>
      </c>
      <c r="I103" s="131">
        <f>VLOOKUP(A103,'2022_PAPI_Indicators'!A98:G278,7,FALSE)</f>
        <v>2.4018657207489014</v>
      </c>
      <c r="J103" s="131">
        <f>VLOOKUP(A103,'2022_PAPI_Indicators'!A98:H278,8,FALSE)</f>
        <v>2.2172038555145264</v>
      </c>
      <c r="K103" s="131">
        <f>VLOOKUP(A103,'2022_PAPI_Indicators'!A98:I278,9,FALSE)</f>
        <v>2.3386673927307129</v>
      </c>
      <c r="L103" s="131">
        <f>VLOOKUP(A103,'2022_PAPI_Indicators'!A98:J278,10,FALSE)</f>
        <v>2.4523892402648926</v>
      </c>
      <c r="M103" s="131">
        <f>VLOOKUP(A103,'2022_PAPI_Indicators'!A98:K278,11,FALSE)</f>
        <v>2.1180682182312012</v>
      </c>
      <c r="N103" s="131">
        <f>VLOOKUP(A103,'2022_PAPI_Indicators'!A98:L278,12,FALSE)</f>
        <v>2.0142731666564941</v>
      </c>
      <c r="O103" s="131">
        <f>VLOOKUP(A103,'2022_PAPI_Indicators'!A98:M278,13,FALSE)</f>
        <v>2.3557252883911133</v>
      </c>
      <c r="P103" s="131">
        <f>VLOOKUP(A103,'2022_PAPI_Indicators'!A98:N278,14,FALSE)</f>
        <v>2.3156163692474365</v>
      </c>
      <c r="Q103" s="131">
        <f>VLOOKUP(A103,'2022_PAPI_Indicators'!A98:O278,15,FALSE)</f>
        <v>2.4906156063079834</v>
      </c>
      <c r="R103" s="132">
        <v>0</v>
      </c>
      <c r="S103" s="131">
        <f>VLOOKUP(A103,'2022_PAPI_Indicators'!A98:R278,17,FALSE)</f>
        <v>2.313584566116333</v>
      </c>
      <c r="T103" s="131">
        <f>VLOOKUP(A103,'2022_PAPI_Indicators'!A98:S278,18,FALSE)</f>
        <v>2.2333228588104248</v>
      </c>
      <c r="U103" s="132">
        <f>VLOOKUP(A103,'2022_PAPI_Indicators'!A98:T278,19,FALSE)</f>
        <v>2.4212143421173096</v>
      </c>
      <c r="V103" s="131">
        <f>VLOOKUP(A103,'2022_PAPI_Indicators'!A98:U278,20,FALSE)</f>
        <v>2.397284984588623</v>
      </c>
      <c r="W103" s="131">
        <f>VLOOKUP(A103,'2022_PAPI_Indicators'!A98:V278,21,FALSE)</f>
        <v>2.0579934120178223</v>
      </c>
      <c r="X103" s="131">
        <f>VLOOKUP(A103,'2022_PAPI_Indicators'!A98:W278,22,FALSE)</f>
        <v>2.4665939807891846</v>
      </c>
      <c r="Y103" s="131">
        <f>VLOOKUP(A103,'2022_PAPI_Indicators'!A98:X278,23,FALSE)</f>
        <v>2.2404618263244629</v>
      </c>
      <c r="Z103" s="131">
        <f>VLOOKUP(A103,'2022_PAPI_Indicators'!A98:Y278,24,FALSE)</f>
        <v>2.3223798274993896</v>
      </c>
      <c r="AA103" s="131">
        <f>VLOOKUP(A103,'2022_PAPI_Indicators'!A98:Z278,25,FALSE)</f>
        <v>2.3751635551452637</v>
      </c>
      <c r="AB103" s="131">
        <f>VLOOKUP(A103,'2022_PAPI_Indicators'!A98:AA278,26,FALSE)</f>
        <v>2.5146231651306152</v>
      </c>
      <c r="AC103" s="131">
        <f>VLOOKUP(A103,'2022_PAPI_Indicators'!A98:AB278,27,FALSE)</f>
        <v>2.3642401695251465</v>
      </c>
      <c r="AD103" s="131">
        <f>VLOOKUP(A103,'2022_PAPI_Indicators'!A98:AC278,28,FALSE)</f>
        <v>2.2424135208129883</v>
      </c>
      <c r="AE103" s="131">
        <f>VLOOKUP(A103,'2022_PAPI_Indicators'!A98:AD278,29,FALSE)</f>
        <v>2.3886466026306152</v>
      </c>
      <c r="AF103" s="131">
        <f>VLOOKUP(A103,'2022_PAPI_Indicators'!A98:AE278,30,FALSE)</f>
        <v>2.3702445030212402</v>
      </c>
      <c r="AG103" s="131">
        <f>VLOOKUP(A103,'2022_PAPI_Indicators'!A98:AF278,31,FALSE)</f>
        <v>2.292921781539917</v>
      </c>
      <c r="AH103" s="131">
        <f>VLOOKUP(A103,'2022_PAPI_Indicators'!A98:AG278,32,FALSE)</f>
        <v>2.3646664619445801</v>
      </c>
      <c r="AI103" s="131">
        <f>VLOOKUP(A103,'2022_PAPI_Indicators'!A98:AH278,33,FALSE)</f>
        <v>2.436826229095459</v>
      </c>
      <c r="AJ103" s="131">
        <f>VLOOKUP(A103,'2022_PAPI_Indicators'!A98:AI278,34,FALSE)</f>
        <v>2.2860217094421387</v>
      </c>
      <c r="AK103" s="131">
        <f>VLOOKUP(A103,'2022_PAPI_Indicators'!A98:AJ278,35,FALSE)</f>
        <v>2.3783543109893799</v>
      </c>
      <c r="AL103" s="131">
        <f>VLOOKUP(A103,'2022_PAPI_Indicators'!A98:AK278,36,FALSE)</f>
        <v>2.1849822998046875</v>
      </c>
      <c r="AM103" s="131">
        <f>VLOOKUP(A103,'2022_PAPI_Indicators'!A98:AL278,37,FALSE)</f>
        <v>2.2796132564544678</v>
      </c>
      <c r="AN103" s="131">
        <f>VLOOKUP(A103,'2022_PAPI_Indicators'!A98:AM278,38,FALSE)</f>
        <v>2.4584341049194336</v>
      </c>
      <c r="AO103" s="131">
        <f>VLOOKUP(A103,'2022_PAPI_Indicators'!A98:AN278,39,FALSE)</f>
        <v>2.5092215538024902</v>
      </c>
      <c r="AP103" s="131">
        <f>VLOOKUP(A103,'2022_PAPI_Indicators'!A98:AO278,40,FALSE)</f>
        <v>2.3823463916778564</v>
      </c>
      <c r="AQ103" s="159">
        <f>VLOOKUP(A103,'2022_PAPI_Indicators'!A98:AP278,41,FALSE)</f>
        <v>2.2058308124542236</v>
      </c>
      <c r="AR103" s="131">
        <f>VLOOKUP(A103,'2022_PAPI_Indicators'!A98:AQ278,42,FALSE)</f>
        <v>2.1442172527313232</v>
      </c>
      <c r="AS103" s="131">
        <f>VLOOKUP(A103,'2022_PAPI_Indicators'!A98:AR278,43,FALSE)</f>
        <v>2.3291902542114258</v>
      </c>
      <c r="AT103" s="131">
        <f>VLOOKUP(A103,'2022_PAPI_Indicators'!A98:AS278,44,FALSE)</f>
        <v>2.4015481472015381</v>
      </c>
      <c r="AU103" s="131">
        <f>VLOOKUP(A103,'2022_PAPI_Indicators'!A98:AT278,45,FALSE)</f>
        <v>2.3808791637420654</v>
      </c>
      <c r="AV103" s="131">
        <f>VLOOKUP(A103,'2022_PAPI_Indicators'!A98:AU278,46,FALSE)</f>
        <v>2.1240167617797852</v>
      </c>
      <c r="AW103" s="131">
        <f>VLOOKUP(A103,'2022_PAPI_Indicators'!A98:AV278,47,FALSE)</f>
        <v>1.9856302738189697</v>
      </c>
      <c r="AX103" s="131">
        <f>VLOOKUP(A103,'2022_PAPI_Indicators'!A98:AW278,48,FALSE)</f>
        <v>2.3912234306335449</v>
      </c>
      <c r="AY103" s="131">
        <f>VLOOKUP(A103,'2022_PAPI_Indicators'!A98:AX278,49,FALSE)</f>
        <v>2.3982622623443604</v>
      </c>
      <c r="AZ103" s="131">
        <f>VLOOKUP(A103,'2022_PAPI_Indicators'!A98:AY278,50,FALSE)</f>
        <v>2.2861616611480713</v>
      </c>
      <c r="BA103" s="131">
        <f>VLOOKUP(A103,'2022_PAPI_Indicators'!A98:AZ278,51,FALSE)</f>
        <v>2.3369643688201904</v>
      </c>
      <c r="BB103" s="131">
        <f>VLOOKUP(A103,'2022_PAPI_Indicators'!A98:BA278,52,FALSE)</f>
        <v>2.3745594024658203</v>
      </c>
      <c r="BC103" s="131">
        <f>VLOOKUP(A103,'2022_PAPI_Indicators'!A98:BB278,53,FALSE)</f>
        <v>2.3968930244445801</v>
      </c>
      <c r="BD103" s="131">
        <f>VLOOKUP(A103,'2022_PAPI_Indicators'!A98:BC278,54,FALSE)</f>
        <v>2.4443907737731934</v>
      </c>
      <c r="BE103" s="131">
        <f>VLOOKUP(A103,'2022_PAPI_Indicators'!A98:BD278,55,FALSE)</f>
        <v>2.405240535736084</v>
      </c>
      <c r="BF103" s="131">
        <f>VLOOKUP(A103,'2022_PAPI_Indicators'!A98:BE278,56,FALSE)</f>
        <v>2.3584191799163818</v>
      </c>
      <c r="BG103" s="131">
        <f>VLOOKUP(A103,'2022_PAPI_Indicators'!A98:BF278,57,FALSE)</f>
        <v>2.5448386669158936</v>
      </c>
      <c r="BH103" s="131">
        <f>VLOOKUP(A103,'2022_PAPI_Indicators'!A98:BG278,58,FALSE)</f>
        <v>2.2580647468566895</v>
      </c>
      <c r="BI103" s="131">
        <f>VLOOKUP(A103,'2022_PAPI_Indicators'!A98:BH278,59,FALSE)</f>
        <v>2.2031288146972656</v>
      </c>
      <c r="BJ103" s="131">
        <f>VLOOKUP(A103,'2022_PAPI_Indicators'!A98:BI278,60,FALSE)</f>
        <v>2.2722513675689697</v>
      </c>
      <c r="BK103" s="131">
        <f>VLOOKUP(A103,'2022_PAPI_Indicators'!A98:BJ278,61,FALSE)</f>
        <v>2.3977100849151611</v>
      </c>
      <c r="BL103" s="131">
        <f>VLOOKUP(A103,'2022_PAPI_Indicators'!A98:BK278,62,FALSE)</f>
        <v>2.3645215034484863</v>
      </c>
      <c r="BM103" s="131">
        <f>VLOOKUP(A103,'2022_PAPI_Indicators'!A98:BL278,63,FALSE)</f>
        <v>2.3279213905334473</v>
      </c>
      <c r="BN103" s="131">
        <f>VLOOKUP(A103,'2022_PAPI_Indicators'!A98:BM278,64,FALSE)</f>
        <v>2.423907995223999</v>
      </c>
    </row>
    <row r="104" spans="1:66" x14ac:dyDescent="0.2">
      <c r="A104" s="70" t="s">
        <v>288</v>
      </c>
      <c r="B104" s="70" t="s">
        <v>289</v>
      </c>
      <c r="C104" s="89" t="s">
        <v>90</v>
      </c>
      <c r="D104" s="133">
        <v>0.09</v>
      </c>
      <c r="E104" s="134">
        <v>9.8947241902351379E-2</v>
      </c>
      <c r="F104" s="134">
        <v>0.11733118444681168</v>
      </c>
      <c r="G104" s="134">
        <v>0.20596522092819214</v>
      </c>
      <c r="H104" s="134">
        <v>0.11111123859882355</v>
      </c>
      <c r="I104" s="134">
        <v>9.9237427115440369E-2</v>
      </c>
      <c r="J104" s="134">
        <v>7.2131656110286713E-2</v>
      </c>
      <c r="K104" s="134">
        <v>8.1228233873844147E-2</v>
      </c>
      <c r="L104" s="134">
        <v>5.6420266628265381E-2</v>
      </c>
      <c r="M104" s="134">
        <v>0.10740858316421509</v>
      </c>
      <c r="N104" s="134">
        <v>4.2577516287565231E-2</v>
      </c>
      <c r="O104" s="134">
        <v>0.22871515154838562</v>
      </c>
      <c r="P104" s="134">
        <v>0.11048033088445663</v>
      </c>
      <c r="Q104" s="134">
        <v>0.15217027068138123</v>
      </c>
      <c r="R104" s="135">
        <v>0</v>
      </c>
      <c r="S104" s="134">
        <v>0.15377576649188995</v>
      </c>
      <c r="T104" s="134">
        <v>0.12122929096221924</v>
      </c>
      <c r="U104" s="136">
        <v>0.10347582399845123</v>
      </c>
      <c r="V104" s="134">
        <v>0.15454673767089844</v>
      </c>
      <c r="W104" s="134">
        <v>7.2701491415500641E-2</v>
      </c>
      <c r="X104" s="134">
        <v>6.7826859652996063E-2</v>
      </c>
      <c r="Y104" s="134">
        <v>0.15217973291873932</v>
      </c>
      <c r="Z104" s="134">
        <v>0.10412587970495224</v>
      </c>
      <c r="AA104" s="134">
        <v>0.15402884781360626</v>
      </c>
      <c r="AB104" s="134">
        <v>0.13226594030857086</v>
      </c>
      <c r="AC104" s="134">
        <v>0.15254083275794983</v>
      </c>
      <c r="AD104" s="134">
        <v>0.12964248657226563</v>
      </c>
      <c r="AE104" s="134">
        <v>0.20666605234146118</v>
      </c>
      <c r="AF104" s="134">
        <v>0.14821097254753113</v>
      </c>
      <c r="AG104" s="134">
        <v>0.14651978015899658</v>
      </c>
      <c r="AH104" s="134">
        <v>0.1242842823266983</v>
      </c>
      <c r="AI104" s="134">
        <v>9.6892565488815308E-2</v>
      </c>
      <c r="AJ104" s="134">
        <v>0.14243356883525848</v>
      </c>
      <c r="AK104" s="134">
        <v>0.16943074762821198</v>
      </c>
      <c r="AL104" s="134">
        <v>5.1256094127893448E-2</v>
      </c>
      <c r="AM104" s="134">
        <v>0.11182467639446259</v>
      </c>
      <c r="AN104" s="134">
        <v>0.1347123384475708</v>
      </c>
      <c r="AO104" s="134">
        <v>0.15960554778575897</v>
      </c>
      <c r="AP104" s="134">
        <v>7.5860731303691864E-2</v>
      </c>
      <c r="AQ104" s="160">
        <v>0.10457441955804825</v>
      </c>
      <c r="AR104" s="134">
        <v>0.19890196621417999</v>
      </c>
      <c r="AS104" s="134">
        <v>0.24671526253223419</v>
      </c>
      <c r="AT104" s="134">
        <v>0.17471645772457123</v>
      </c>
      <c r="AU104" s="134">
        <v>0.16167736053466797</v>
      </c>
      <c r="AV104" s="134">
        <v>0.30426764488220215</v>
      </c>
      <c r="AW104" s="134">
        <v>0.18031556904315948</v>
      </c>
      <c r="AX104" s="134">
        <v>5.8010391891002655E-2</v>
      </c>
      <c r="AY104" s="134">
        <v>0.16309691965579987</v>
      </c>
      <c r="AZ104" s="134">
        <v>0.11797487735748291</v>
      </c>
      <c r="BA104" s="134">
        <v>2.7415566146373749E-2</v>
      </c>
      <c r="BB104" s="134">
        <v>9.6021436154842377E-2</v>
      </c>
      <c r="BC104" s="134">
        <v>0.17523147165775299</v>
      </c>
      <c r="BD104" s="134">
        <v>6.8958580493927002E-2</v>
      </c>
      <c r="BE104" s="134">
        <v>0.17759837210178375</v>
      </c>
      <c r="BF104" s="134">
        <v>0.15662282705307007</v>
      </c>
      <c r="BG104" s="134">
        <v>0.11022384464740753</v>
      </c>
      <c r="BH104" s="134">
        <v>9.9012255668640137E-2</v>
      </c>
      <c r="BI104" s="134">
        <v>0.13157956302165985</v>
      </c>
      <c r="BJ104" s="134">
        <v>6.5595142543315887E-2</v>
      </c>
      <c r="BK104" s="134">
        <v>0.13906800746917725</v>
      </c>
      <c r="BL104" s="134">
        <v>5.9037499129772186E-2</v>
      </c>
      <c r="BM104" s="134">
        <v>8.6537078022956848E-2</v>
      </c>
      <c r="BN104" s="134">
        <v>0.1482185423374176</v>
      </c>
    </row>
    <row r="105" spans="1:66" x14ac:dyDescent="0.2">
      <c r="A105" s="70" t="s">
        <v>290</v>
      </c>
      <c r="B105" s="70" t="s">
        <v>291</v>
      </c>
      <c r="C105" s="89" t="s">
        <v>90</v>
      </c>
      <c r="D105" s="133">
        <v>0.91</v>
      </c>
      <c r="E105" s="134">
        <v>0.92332983016967773</v>
      </c>
      <c r="F105" s="134">
        <v>0.78830820322036743</v>
      </c>
      <c r="G105" s="134">
        <v>0.95781385898590088</v>
      </c>
      <c r="H105" s="134">
        <v>0.787128746509552</v>
      </c>
      <c r="I105" s="134">
        <v>0.86047166585922241</v>
      </c>
      <c r="J105" s="134">
        <v>0.86387258768081665</v>
      </c>
      <c r="K105" s="134">
        <v>0.86700528860092163</v>
      </c>
      <c r="L105" s="134">
        <v>0.8676726222038269</v>
      </c>
      <c r="M105" s="134">
        <v>0.75037431716918945</v>
      </c>
      <c r="N105" s="134">
        <v>0.41395238041877747</v>
      </c>
      <c r="O105" s="134">
        <v>0.74502122402191162</v>
      </c>
      <c r="P105" s="134">
        <v>0.9042741060256958</v>
      </c>
      <c r="Q105" s="134">
        <v>0.94660234451293945</v>
      </c>
      <c r="R105" s="135">
        <v>0</v>
      </c>
      <c r="S105" s="134">
        <v>0.80482697486877441</v>
      </c>
      <c r="T105" s="134">
        <v>0.8599008321762085</v>
      </c>
      <c r="U105" s="136">
        <v>0.85234415531158447</v>
      </c>
      <c r="V105" s="134">
        <v>0.85730224847793579</v>
      </c>
      <c r="W105" s="134">
        <v>0.80098980665206909</v>
      </c>
      <c r="X105" s="134">
        <v>1</v>
      </c>
      <c r="Y105" s="134">
        <v>0.83932340145111084</v>
      </c>
      <c r="Z105" s="134">
        <v>0.85502529144287109</v>
      </c>
      <c r="AA105" s="134">
        <v>0.84423184394836426</v>
      </c>
      <c r="AB105" s="134">
        <v>0.89013129472732544</v>
      </c>
      <c r="AC105" s="134">
        <v>0.9525752067565918</v>
      </c>
      <c r="AD105" s="134">
        <v>0.85781395435333252</v>
      </c>
      <c r="AE105" s="134">
        <v>0.76575905084609985</v>
      </c>
      <c r="AF105" s="134">
        <v>0.87999570369720459</v>
      </c>
      <c r="AG105" s="134">
        <v>0.67437005043029785</v>
      </c>
      <c r="AH105" s="134">
        <v>0.74113768339157104</v>
      </c>
      <c r="AI105" s="134">
        <v>0.9213520884513855</v>
      </c>
      <c r="AJ105" s="134">
        <v>0.63543754816055298</v>
      </c>
      <c r="AK105" s="134">
        <v>0.82844048738479614</v>
      </c>
      <c r="AL105" s="134">
        <v>0.691581130027771</v>
      </c>
      <c r="AM105" s="134">
        <v>0.81096172332763672</v>
      </c>
      <c r="AN105" s="134">
        <v>1</v>
      </c>
      <c r="AO105" s="134">
        <v>0.9031975269317627</v>
      </c>
      <c r="AP105" s="134">
        <v>0.8484838604927063</v>
      </c>
      <c r="AQ105" s="160">
        <v>0.76337271928787231</v>
      </c>
      <c r="AR105" s="134">
        <v>0.74080443382263184</v>
      </c>
      <c r="AS105" s="134">
        <v>0.78662765026092529</v>
      </c>
      <c r="AT105" s="134">
        <v>0.82893002033233643</v>
      </c>
      <c r="AU105" s="134">
        <v>0.7695164680480957</v>
      </c>
      <c r="AV105" s="134">
        <v>0.55929869413375854</v>
      </c>
      <c r="AW105" s="134">
        <v>0.5113486647605896</v>
      </c>
      <c r="AX105" s="134">
        <v>0.96616244316101074</v>
      </c>
      <c r="AY105" s="134">
        <v>0.90326970815658569</v>
      </c>
      <c r="AZ105" s="134">
        <v>0.83969438076019287</v>
      </c>
      <c r="BA105" s="134">
        <v>0.91461092233657837</v>
      </c>
      <c r="BB105" s="134">
        <v>0.9246029257774353</v>
      </c>
      <c r="BC105" s="134">
        <v>0.82192981243133545</v>
      </c>
      <c r="BD105" s="134">
        <v>0.87982046604156494</v>
      </c>
      <c r="BE105" s="134">
        <v>0.86288213729858398</v>
      </c>
      <c r="BF105" s="134">
        <v>0.86225259304046631</v>
      </c>
      <c r="BG105" s="134">
        <v>0.79891622066497803</v>
      </c>
      <c r="BH105" s="134">
        <v>0.77127975225448608</v>
      </c>
      <c r="BI105" s="134">
        <v>0.5448993444442749</v>
      </c>
      <c r="BJ105" s="134">
        <v>0.60947465896606445</v>
      </c>
      <c r="BK105" s="134">
        <v>0.88414686918258667</v>
      </c>
      <c r="BL105" s="134">
        <v>0.86039799451828003</v>
      </c>
      <c r="BM105" s="134">
        <v>0.78521668910980225</v>
      </c>
      <c r="BN105" s="134">
        <v>0.76871073246002197</v>
      </c>
    </row>
    <row r="106" spans="1:66" x14ac:dyDescent="0.2">
      <c r="A106" s="70" t="s">
        <v>292</v>
      </c>
      <c r="B106" s="70" t="s">
        <v>293</v>
      </c>
      <c r="C106" s="89" t="s">
        <v>90</v>
      </c>
      <c r="D106" s="133">
        <v>0.83</v>
      </c>
      <c r="E106" s="134">
        <v>0.67903858423233032</v>
      </c>
      <c r="F106" s="134">
        <v>0.90068161487579346</v>
      </c>
      <c r="G106" s="134">
        <v>0.69277328252792358</v>
      </c>
      <c r="H106" s="134">
        <v>0.59406018257141113</v>
      </c>
      <c r="I106" s="134">
        <v>0.76458680629730225</v>
      </c>
      <c r="J106" s="134">
        <v>0.7722548246383667</v>
      </c>
      <c r="K106" s="134">
        <v>0.86700528860092163</v>
      </c>
      <c r="L106" s="134">
        <v>0.98771530389785767</v>
      </c>
      <c r="M106" s="134">
        <v>0.65309745073318481</v>
      </c>
      <c r="N106" s="134">
        <v>0.97727447748184204</v>
      </c>
      <c r="O106" s="134">
        <v>0.79234886169433594</v>
      </c>
      <c r="P106" s="134">
        <v>0.86857688426971436</v>
      </c>
      <c r="Q106" s="134">
        <v>0.90412646532058716</v>
      </c>
      <c r="R106" s="135">
        <v>0</v>
      </c>
      <c r="S106" s="134">
        <v>0.88230115175247192</v>
      </c>
      <c r="T106" s="134">
        <v>0.80492991209030151</v>
      </c>
      <c r="U106" s="136">
        <v>0.86846864223480225</v>
      </c>
      <c r="V106" s="134">
        <v>0.8637816309928894</v>
      </c>
      <c r="W106" s="134">
        <v>0.80098980665206909</v>
      </c>
      <c r="X106" s="134">
        <v>0.98878055810928345</v>
      </c>
      <c r="Y106" s="134">
        <v>0.76186287403106689</v>
      </c>
      <c r="Z106" s="134">
        <v>0.78994941711425781</v>
      </c>
      <c r="AA106" s="134">
        <v>0.89134782552719116</v>
      </c>
      <c r="AB106" s="134">
        <v>0.94506567716598511</v>
      </c>
      <c r="AC106" s="134">
        <v>0.72563260793685913</v>
      </c>
      <c r="AD106" s="134">
        <v>0.72340059280395508</v>
      </c>
      <c r="AE106" s="134">
        <v>0.85514938831329346</v>
      </c>
      <c r="AF106" s="134">
        <v>0.76446586847305298</v>
      </c>
      <c r="AG106" s="134">
        <v>0.89335912466049194</v>
      </c>
      <c r="AH106" s="134">
        <v>0.93921798467636108</v>
      </c>
      <c r="AI106" s="134">
        <v>0.96322226524353027</v>
      </c>
      <c r="AJ106" s="134">
        <v>0.89782100915908813</v>
      </c>
      <c r="AK106" s="134">
        <v>0.87369900941848755</v>
      </c>
      <c r="AL106" s="134">
        <v>0.73278778791427612</v>
      </c>
      <c r="AM106" s="134">
        <v>0.81096172332763672</v>
      </c>
      <c r="AN106" s="134">
        <v>0.83803433179855347</v>
      </c>
      <c r="AO106" s="134">
        <v>0.88348585367202759</v>
      </c>
      <c r="AP106" s="134">
        <v>0.89802712202072144</v>
      </c>
      <c r="AQ106" s="160">
        <v>0.82252955436706543</v>
      </c>
      <c r="AR106" s="134">
        <v>0.79854577779769897</v>
      </c>
      <c r="AS106" s="134">
        <v>0.83449381589889526</v>
      </c>
      <c r="AT106" s="134">
        <v>0.89808499813079834</v>
      </c>
      <c r="AU106" s="134">
        <v>0.9066542387008667</v>
      </c>
      <c r="AV106" s="134">
        <v>0.72896271944046021</v>
      </c>
      <c r="AW106" s="134">
        <v>0.75260812044143677</v>
      </c>
      <c r="AX106" s="134">
        <v>0.92225593328475952</v>
      </c>
      <c r="AY106" s="134">
        <v>0.8642202615737915</v>
      </c>
      <c r="AZ106" s="134">
        <v>0.77557212114334106</v>
      </c>
      <c r="BA106" s="134">
        <v>0.84924942255020142</v>
      </c>
      <c r="BB106" s="134">
        <v>0.79941445589065552</v>
      </c>
      <c r="BC106" s="134">
        <v>0.83029592037200928</v>
      </c>
      <c r="BD106" s="134">
        <v>0.89271402359008789</v>
      </c>
      <c r="BE106" s="134">
        <v>0.90622031688690186</v>
      </c>
      <c r="BF106" s="134">
        <v>0.82439965009689331</v>
      </c>
      <c r="BG106" s="134">
        <v>0.93297207355499268</v>
      </c>
      <c r="BH106" s="134">
        <v>0.80850839614868164</v>
      </c>
      <c r="BI106" s="134">
        <v>0.82528918981552124</v>
      </c>
      <c r="BJ106" s="134">
        <v>0.91284531354904175</v>
      </c>
      <c r="BK106" s="134">
        <v>0.84393370151519775</v>
      </c>
      <c r="BL106" s="134">
        <v>0.86166650056838989</v>
      </c>
      <c r="BM106" s="134">
        <v>0.9666258692741394</v>
      </c>
      <c r="BN106" s="134">
        <v>0.85940772294998169</v>
      </c>
    </row>
    <row r="107" spans="1:66" x14ac:dyDescent="0.2">
      <c r="A107" s="70" t="s">
        <v>294</v>
      </c>
      <c r="B107" s="70" t="s">
        <v>295</v>
      </c>
      <c r="C107" s="89" t="s">
        <v>269</v>
      </c>
      <c r="D107" s="124">
        <v>3.47</v>
      </c>
      <c r="E107" s="142">
        <v>3.1949453353881836</v>
      </c>
      <c r="F107" s="142">
        <v>3.1335089206695557</v>
      </c>
      <c r="G107" s="142">
        <v>3.3140368461608887</v>
      </c>
      <c r="H107" s="142">
        <v>2.9504983425140381</v>
      </c>
      <c r="I107" s="142">
        <v>3.9166667461395264</v>
      </c>
      <c r="J107" s="142">
        <v>2.6669111251831055</v>
      </c>
      <c r="K107" s="142">
        <v>3.6010158061981201</v>
      </c>
      <c r="L107" s="142">
        <v>3.6030178070068359</v>
      </c>
      <c r="M107" s="142">
        <v>3.2198436260223389</v>
      </c>
      <c r="N107" s="142">
        <v>3.1681842803955078</v>
      </c>
      <c r="O107" s="142">
        <v>3.5971012115478516</v>
      </c>
      <c r="P107" s="142">
        <v>3.3128700256347656</v>
      </c>
      <c r="Q107" s="142">
        <v>3.6601929664611816</v>
      </c>
      <c r="R107" s="125">
        <v>0</v>
      </c>
      <c r="S107" s="142">
        <v>3.6096539497375488</v>
      </c>
      <c r="T107" s="142">
        <v>3.0336449146270752</v>
      </c>
      <c r="U107" s="143">
        <v>3.2206869125366211</v>
      </c>
      <c r="V107" s="142">
        <v>3.3576755523681641</v>
      </c>
      <c r="W107" s="142">
        <v>2.7064337730407715</v>
      </c>
      <c r="X107" s="142">
        <v>3.668658971786499</v>
      </c>
      <c r="Y107" s="142">
        <v>3.2976274490356445</v>
      </c>
      <c r="Z107" s="142">
        <v>3.2899494171142578</v>
      </c>
      <c r="AA107" s="142">
        <v>3.6158623695373535</v>
      </c>
      <c r="AB107" s="142">
        <v>3.6703939437866211</v>
      </c>
      <c r="AC107" s="142">
        <v>3.553001880645752</v>
      </c>
      <c r="AD107" s="142">
        <v>3.5428352355957031</v>
      </c>
      <c r="AE107" s="142">
        <v>3.3812050819396973</v>
      </c>
      <c r="AF107" s="142">
        <v>3.6925604343414307</v>
      </c>
      <c r="AG107" s="142">
        <v>3.3460996150970459</v>
      </c>
      <c r="AH107" s="142">
        <v>3.4529616832733154</v>
      </c>
      <c r="AI107" s="142">
        <v>3.5364425182342529</v>
      </c>
      <c r="AJ107" s="142">
        <v>3.5554473400115967</v>
      </c>
      <c r="AK107" s="142">
        <v>3.5408334732055664</v>
      </c>
      <c r="AL107" s="142">
        <v>3.1983633041381836</v>
      </c>
      <c r="AM107" s="142">
        <v>3.1808340549468994</v>
      </c>
      <c r="AN107" s="142">
        <v>3.4921574592590332</v>
      </c>
      <c r="AO107" s="142">
        <v>3.6512999534606934</v>
      </c>
      <c r="AP107" s="142">
        <v>3.4238839149475098</v>
      </c>
      <c r="AQ107" s="164">
        <v>3.5267455577850342</v>
      </c>
      <c r="AR107" s="142">
        <v>2.9575364589691162</v>
      </c>
      <c r="AS107" s="142">
        <v>3.4438745975494385</v>
      </c>
      <c r="AT107" s="142">
        <v>3.547785758972168</v>
      </c>
      <c r="AU107" s="142">
        <v>3.5178689956665039</v>
      </c>
      <c r="AV107" s="142">
        <v>2.7941808700561523</v>
      </c>
      <c r="AW107" s="142">
        <v>2.8893446922302246</v>
      </c>
      <c r="AX107" s="142">
        <v>3.6415109634399414</v>
      </c>
      <c r="AY107" s="142">
        <v>3.2403371334075928</v>
      </c>
      <c r="AZ107" s="142">
        <v>3.2946553230285645</v>
      </c>
      <c r="BA107" s="142">
        <v>3.51564621925354</v>
      </c>
      <c r="BB107" s="142">
        <v>3.2211806774139404</v>
      </c>
      <c r="BC107" s="142">
        <v>3.6075348854064941</v>
      </c>
      <c r="BD107" s="142">
        <v>3.34480881690979</v>
      </c>
      <c r="BE107" s="142">
        <v>3.0625832080841064</v>
      </c>
      <c r="BF107" s="142">
        <v>3.2097983360290527</v>
      </c>
      <c r="BG107" s="142">
        <v>3.791215181350708</v>
      </c>
      <c r="BH107" s="142">
        <v>3.2449972629547119</v>
      </c>
      <c r="BI107" s="142">
        <v>3.5080440044403076</v>
      </c>
      <c r="BJ107" s="142">
        <v>3.4735352993011475</v>
      </c>
      <c r="BK107" s="142">
        <v>3.2312164306640625</v>
      </c>
      <c r="BL107" s="142">
        <v>3.0474984645843506</v>
      </c>
      <c r="BM107" s="142">
        <v>3.4348244667053223</v>
      </c>
      <c r="BN107" s="142">
        <v>3.7656795978546143</v>
      </c>
    </row>
    <row r="108" spans="1:66" x14ac:dyDescent="0.2">
      <c r="A108" s="70" t="s">
        <v>296</v>
      </c>
      <c r="B108" s="70" t="s">
        <v>271</v>
      </c>
      <c r="C108" s="89" t="s">
        <v>272</v>
      </c>
      <c r="D108" s="124">
        <v>3.78</v>
      </c>
      <c r="E108" s="142">
        <v>3.2712090015411377</v>
      </c>
      <c r="F108" s="142">
        <v>3.6782069206237793</v>
      </c>
      <c r="G108" s="142">
        <v>3.8429815769195557</v>
      </c>
      <c r="H108" s="142">
        <v>3.2910072803497314</v>
      </c>
      <c r="I108" s="142">
        <v>3.6312813758850098</v>
      </c>
      <c r="J108" s="142">
        <v>3.4985337257385254</v>
      </c>
      <c r="K108" s="142">
        <v>3.6337344646453857</v>
      </c>
      <c r="L108" s="142">
        <v>3.8676726818084717</v>
      </c>
      <c r="M108" s="142">
        <v>3.103710412979126</v>
      </c>
      <c r="N108" s="142">
        <v>3.8863725662231445</v>
      </c>
      <c r="O108" s="142">
        <v>3.7880966663360596</v>
      </c>
      <c r="P108" s="142">
        <v>3.6871299743652344</v>
      </c>
      <c r="Q108" s="142">
        <v>3.9466023445129395</v>
      </c>
      <c r="R108" s="125">
        <v>0</v>
      </c>
      <c r="S108" s="142">
        <v>3.5387370586395264</v>
      </c>
      <c r="T108" s="142">
        <v>3.8497662544250488</v>
      </c>
      <c r="U108" s="143">
        <v>3.7839689254760742</v>
      </c>
      <c r="V108" s="142">
        <v>3.6500284671783447</v>
      </c>
      <c r="W108" s="142">
        <v>3</v>
      </c>
      <c r="X108" s="142">
        <v>4.370976448059082</v>
      </c>
      <c r="Y108" s="142">
        <v>3.5893235206604004</v>
      </c>
      <c r="Z108" s="142">
        <v>4.0854601860046387</v>
      </c>
      <c r="AA108" s="142">
        <v>3.6701884269714355</v>
      </c>
      <c r="AB108" s="142">
        <v>3.793724536895752</v>
      </c>
      <c r="AC108" s="142">
        <v>3.8810145854949951</v>
      </c>
      <c r="AD108" s="142">
        <v>3.681605339050293</v>
      </c>
      <c r="AE108" s="142">
        <v>3.7890834808349609</v>
      </c>
      <c r="AF108" s="142">
        <v>4.0305743217468262</v>
      </c>
      <c r="AG108" s="142">
        <v>3.6213052272796631</v>
      </c>
      <c r="AH108" s="142">
        <v>3.676422119140625</v>
      </c>
      <c r="AI108" s="142">
        <v>3.9278361797332764</v>
      </c>
      <c r="AJ108" s="142">
        <v>3.75980544090271</v>
      </c>
      <c r="AK108" s="142">
        <v>3.8068451881408691</v>
      </c>
      <c r="AL108" s="142">
        <v>3.7289528846740723</v>
      </c>
      <c r="AM108" s="142">
        <v>3.5726127624511719</v>
      </c>
      <c r="AN108" s="142">
        <v>3.85323166847229</v>
      </c>
      <c r="AO108" s="142">
        <v>4.1707191467285156</v>
      </c>
      <c r="AP108" s="142">
        <v>3.8567192554473877</v>
      </c>
      <c r="AQ108" s="164">
        <v>3.2690386772155762</v>
      </c>
      <c r="AR108" s="142">
        <v>3.3557901382446289</v>
      </c>
      <c r="AS108" s="142">
        <v>3.4372177124023438</v>
      </c>
      <c r="AT108" s="142">
        <v>3.9359586238861084</v>
      </c>
      <c r="AU108" s="142">
        <v>3.6380183696746826</v>
      </c>
      <c r="AV108" s="142">
        <v>3.4984986782073975</v>
      </c>
      <c r="AW108" s="142">
        <v>3.1736767292022705</v>
      </c>
      <c r="AX108" s="142">
        <v>3.99519944190979</v>
      </c>
      <c r="AY108" s="142">
        <v>3.9768400192260742</v>
      </c>
      <c r="AZ108" s="142">
        <v>3.6778748035430908</v>
      </c>
      <c r="BA108" s="142">
        <v>4.0387253761291504</v>
      </c>
      <c r="BB108" s="142">
        <v>3.8870046138763428</v>
      </c>
      <c r="BC108" s="142">
        <v>4.1478676795959473</v>
      </c>
      <c r="BD108" s="142">
        <v>4.417668342590332</v>
      </c>
      <c r="BE108" s="142">
        <v>4.0114130973815918</v>
      </c>
      <c r="BF108" s="142">
        <v>3.7434389591217041</v>
      </c>
      <c r="BG108" s="142">
        <v>4.5439248085021973</v>
      </c>
      <c r="BH108" s="142">
        <v>4.0051488876342773</v>
      </c>
      <c r="BI108" s="142">
        <v>3.9919559955596924</v>
      </c>
      <c r="BJ108" s="142">
        <v>3.7087705135345459</v>
      </c>
      <c r="BK108" s="142">
        <v>3.8150396347045898</v>
      </c>
      <c r="BL108" s="142">
        <v>4.1244711875915527</v>
      </c>
      <c r="BM108" s="142">
        <v>4.1633052825927734</v>
      </c>
      <c r="BN108" s="142">
        <v>4.1734671592712402</v>
      </c>
    </row>
    <row r="109" spans="1:66" s="112" customFormat="1" x14ac:dyDescent="0.2">
      <c r="A109" s="77" t="s">
        <v>297</v>
      </c>
      <c r="B109" s="77" t="s">
        <v>298</v>
      </c>
      <c r="C109" s="92" t="s">
        <v>449</v>
      </c>
      <c r="D109" s="131">
        <f>VLOOKUP(A109,'2022_PAPI_Indicators'!A104:B284,2,)</f>
        <v>2.4745140075683594</v>
      </c>
      <c r="E109" s="131">
        <f>VLOOKUP(A109,'2022_PAPI_Indicators'!A104:C284,3,FALSE)</f>
        <v>2.4600114822387695</v>
      </c>
      <c r="F109" s="131">
        <f>VLOOKUP(A109,'2022_PAPI_Indicators'!A104:D284,4,FALSE)</f>
        <v>2.3706743717193604</v>
      </c>
      <c r="G109" s="131">
        <f>VLOOKUP(A109,'2022_PAPI_Indicators'!A104:E284,5,FALSE)</f>
        <v>2.4585464000701904</v>
      </c>
      <c r="H109" s="131">
        <f>VLOOKUP(A109,'2022_PAPI_Indicators'!A104:F284,6,FALSE)</f>
        <v>2.5195016860961914</v>
      </c>
      <c r="I109" s="131">
        <f>VLOOKUP(A109,'2022_PAPI_Indicators'!A104:G284,7,FALSE)</f>
        <v>2.3737971782684326</v>
      </c>
      <c r="J109" s="131">
        <f>VLOOKUP(A109,'2022_PAPI_Indicators'!A104:H284,8,FALSE)</f>
        <v>2.2998862266540527</v>
      </c>
      <c r="K109" s="131">
        <f>VLOOKUP(A109,'2022_PAPI_Indicators'!A104:I284,9,FALSE)</f>
        <v>2.4076125621795654</v>
      </c>
      <c r="L109" s="131">
        <f>VLOOKUP(A109,'2022_PAPI_Indicators'!A104:J284,10,FALSE)</f>
        <v>2.477726936340332</v>
      </c>
      <c r="M109" s="131">
        <f>VLOOKUP(A109,'2022_PAPI_Indicators'!A104:K284,11,FALSE)</f>
        <v>2.501666784286499</v>
      </c>
      <c r="N109" s="131">
        <f>VLOOKUP(A109,'2022_PAPI_Indicators'!A104:L284,12,FALSE)</f>
        <v>2.2412309646606445</v>
      </c>
      <c r="O109" s="131">
        <f>VLOOKUP(A109,'2022_PAPI_Indicators'!A104:M284,13,FALSE)</f>
        <v>2.3521485328674316</v>
      </c>
      <c r="P109" s="131">
        <f>VLOOKUP(A109,'2022_PAPI_Indicators'!A104:N284,14,FALSE)</f>
        <v>2.4469680786132813</v>
      </c>
      <c r="Q109" s="131">
        <f>VLOOKUP(A109,'2022_PAPI_Indicators'!A104:O284,15,FALSE)</f>
        <v>2.5282680988311768</v>
      </c>
      <c r="R109" s="132">
        <f>VLOOKUP(A109,'2022_PAPI_Indicators'!A104:P284,16,FALSE)</f>
        <v>0</v>
      </c>
      <c r="S109" s="131">
        <f>VLOOKUP(A109,'2022_PAPI_Indicators'!A104:R284,17,FALSE)</f>
        <v>2.4669432640075684</v>
      </c>
      <c r="T109" s="131">
        <f>VLOOKUP(A109,'2022_PAPI_Indicators'!A104:S284,18,FALSE)</f>
        <v>2.4793384075164795</v>
      </c>
      <c r="U109" s="132">
        <f>VLOOKUP(A109,'2022_PAPI_Indicators'!A104:T284,19,FALSE)</f>
        <v>2.6075866222381592</v>
      </c>
      <c r="V109" s="131">
        <f>VLOOKUP(A109,'2022_PAPI_Indicators'!A104:U284,20,FALSE)</f>
        <v>2.4744045734405518</v>
      </c>
      <c r="W109" s="131">
        <f>VLOOKUP(A109,'2022_PAPI_Indicators'!A104:V284,21,FALSE)</f>
        <v>2.5386655330657959</v>
      </c>
      <c r="X109" s="131">
        <f>VLOOKUP(A109,'2022_PAPI_Indicators'!A104:W284,22,FALSE)</f>
        <v>2.5531680583953857</v>
      </c>
      <c r="Y109" s="131">
        <f>VLOOKUP(A109,'2022_PAPI_Indicators'!A104:X284,23,FALSE)</f>
        <v>2.4330167770385742</v>
      </c>
      <c r="Z109" s="131">
        <f>VLOOKUP(A109,'2022_PAPI_Indicators'!A104:Y284,24,FALSE)</f>
        <v>2.4506919384002686</v>
      </c>
      <c r="AA109" s="131">
        <f>VLOOKUP(A109,'2022_PAPI_Indicators'!A104:Z284,25,FALSE)</f>
        <v>2.5113072395324707</v>
      </c>
      <c r="AB109" s="131">
        <f>VLOOKUP(A109,'2022_PAPI_Indicators'!A104:AA284,26,FALSE)</f>
        <v>2.4075188636779785</v>
      </c>
      <c r="AC109" s="131">
        <f>VLOOKUP(A109,'2022_PAPI_Indicators'!A104:AB284,27,FALSE)</f>
        <v>2.507763147354126</v>
      </c>
      <c r="AD109" s="131">
        <f>VLOOKUP(A109,'2022_PAPI_Indicators'!A104:AC284,28,FALSE)</f>
        <v>2.4419393539428711</v>
      </c>
      <c r="AE109" s="131">
        <f>VLOOKUP(A109,'2022_PAPI_Indicators'!A104:AD284,29,FALSE)</f>
        <v>2.4621345996856689</v>
      </c>
      <c r="AF109" s="131">
        <f>VLOOKUP(A109,'2022_PAPI_Indicators'!A104:AE284,30,FALSE)</f>
        <v>2.3893876075744629</v>
      </c>
      <c r="AG109" s="131">
        <f>VLOOKUP(A109,'2022_PAPI_Indicators'!A104:AF284,31,FALSE)</f>
        <v>2.3646941184997559</v>
      </c>
      <c r="AH109" s="131">
        <f>VLOOKUP(A109,'2022_PAPI_Indicators'!A104:AG284,32,FALSE)</f>
        <v>2.3996772766113281</v>
      </c>
      <c r="AI109" s="131">
        <f>VLOOKUP(A109,'2022_PAPI_Indicators'!A104:AH284,33,FALSE)</f>
        <v>2.4421594142913818</v>
      </c>
      <c r="AJ109" s="131">
        <f>VLOOKUP(A109,'2022_PAPI_Indicators'!A104:AI284,34,FALSE)</f>
        <v>2.498920202255249</v>
      </c>
      <c r="AK109" s="131">
        <f>VLOOKUP(A109,'2022_PAPI_Indicators'!A104:AJ284,35,FALSE)</f>
        <v>2.3636722564697266</v>
      </c>
      <c r="AL109" s="131">
        <f>VLOOKUP(A109,'2022_PAPI_Indicators'!A104:AK284,36,FALSE)</f>
        <v>2.4642319679260254</v>
      </c>
      <c r="AM109" s="131">
        <f>VLOOKUP(A109,'2022_PAPI_Indicators'!A104:AL284,37,FALSE)</f>
        <v>2.3677666187286377</v>
      </c>
      <c r="AN109" s="131">
        <f>VLOOKUP(A109,'2022_PAPI_Indicators'!A104:AM284,38,FALSE)</f>
        <v>2.4613902568817139</v>
      </c>
      <c r="AO109" s="131">
        <f>VLOOKUP(A109,'2022_PAPI_Indicators'!A104:AN284,39,FALSE)</f>
        <v>2.517437219619751</v>
      </c>
      <c r="AP109" s="131">
        <f>VLOOKUP(A109,'2022_PAPI_Indicators'!A104:AO284,40,FALSE)</f>
        <v>2.5114462375640869</v>
      </c>
      <c r="AQ109" s="159">
        <f>VLOOKUP(A109,'2022_PAPI_Indicators'!A104:AP284,41,FALSE)</f>
        <v>2.3740320205688477</v>
      </c>
      <c r="AR109" s="131">
        <f>VLOOKUP(A109,'2022_PAPI_Indicators'!A104:AQ284,42,FALSE)</f>
        <v>2.2332336902618408</v>
      </c>
      <c r="AS109" s="131">
        <f>VLOOKUP(A109,'2022_PAPI_Indicators'!A104:AR284,43,FALSE)</f>
        <v>2.505455493927002</v>
      </c>
      <c r="AT109" s="131">
        <f>VLOOKUP(A109,'2022_PAPI_Indicators'!A104:AS284,44,FALSE)</f>
        <v>2.4241223335266113</v>
      </c>
      <c r="AU109" s="131">
        <f>VLOOKUP(A109,'2022_PAPI_Indicators'!A104:AT284,45,FALSE)</f>
        <v>2.4741654396057129</v>
      </c>
      <c r="AV109" s="131">
        <f>VLOOKUP(A109,'2022_PAPI_Indicators'!A104:AU284,46,FALSE)</f>
        <v>2.5270926952362061</v>
      </c>
      <c r="AW109" s="131">
        <f>VLOOKUP(A109,'2022_PAPI_Indicators'!A104:AV284,47,FALSE)</f>
        <v>2.3812706470489502</v>
      </c>
      <c r="AX109" s="131">
        <f>VLOOKUP(A109,'2022_PAPI_Indicators'!A104:AW284,48,FALSE)</f>
        <v>2.4996938705444336</v>
      </c>
      <c r="AY109" s="131">
        <f>VLOOKUP(A109,'2022_PAPI_Indicators'!A104:AX284,49,FALSE)</f>
        <v>2.4366309642791748</v>
      </c>
      <c r="AZ109" s="131">
        <f>VLOOKUP(A109,'2022_PAPI_Indicators'!A104:AY284,50,FALSE)</f>
        <v>2.3875916004180908</v>
      </c>
      <c r="BA109" s="131">
        <f>VLOOKUP(A109,'2022_PAPI_Indicators'!A104:AZ284,51,FALSE)</f>
        <v>2.3967361450195313</v>
      </c>
      <c r="BB109" s="131">
        <f>VLOOKUP(A109,'2022_PAPI_Indicators'!A104:BA284,52,FALSE)</f>
        <v>2.4494137763977051</v>
      </c>
      <c r="BC109" s="131">
        <f>VLOOKUP(A109,'2022_PAPI_Indicators'!A104:BB284,53,FALSE)</f>
        <v>2.4969210624694824</v>
      </c>
      <c r="BD109" s="131">
        <f>VLOOKUP(A109,'2022_PAPI_Indicators'!A104:BC284,54,FALSE)</f>
        <v>2.4976189136505127</v>
      </c>
      <c r="BE109" s="131">
        <f>VLOOKUP(A109,'2022_PAPI_Indicators'!A104:BD284,55,FALSE)</f>
        <v>2.5061793327331543</v>
      </c>
      <c r="BF109" s="131">
        <f>VLOOKUP(A109,'2022_PAPI_Indicators'!A104:BE284,56,FALSE)</f>
        <v>2.4435176849365234</v>
      </c>
      <c r="BG109" s="131">
        <f>VLOOKUP(A109,'2022_PAPI_Indicators'!A104:BF284,57,FALSE)</f>
        <v>2.5454180240631104</v>
      </c>
      <c r="BH109" s="131">
        <f>VLOOKUP(A109,'2022_PAPI_Indicators'!A104:BG284,58,FALSE)</f>
        <v>2.4879813194274902</v>
      </c>
      <c r="BI109" s="131">
        <f>VLOOKUP(A109,'2022_PAPI_Indicators'!A104:BH284,59,FALSE)</f>
        <v>2.615161657333374</v>
      </c>
      <c r="BJ109" s="131">
        <f>VLOOKUP(A109,'2022_PAPI_Indicators'!A104:BI284,60,FALSE)</f>
        <v>2.482593297958374</v>
      </c>
      <c r="BK109" s="131">
        <f>VLOOKUP(A109,'2022_PAPI_Indicators'!A104:BJ284,61,FALSE)</f>
        <v>2.4736404418945313</v>
      </c>
      <c r="BL109" s="131">
        <f>VLOOKUP(A109,'2022_PAPI_Indicators'!A104:BK284,62,FALSE)</f>
        <v>2.6434214115142822</v>
      </c>
      <c r="BM109" s="131">
        <f>VLOOKUP(A109,'2022_PAPI_Indicators'!A104:BL284,63,FALSE)</f>
        <v>2.579606294631958</v>
      </c>
      <c r="BN109" s="131">
        <f>VLOOKUP(A109,'2022_PAPI_Indicators'!A104:BM284,64,FALSE)</f>
        <v>2.4938066005706787</v>
      </c>
    </row>
    <row r="110" spans="1:66" x14ac:dyDescent="0.2">
      <c r="A110" s="70" t="s">
        <v>299</v>
      </c>
      <c r="B110" s="70" t="s">
        <v>300</v>
      </c>
      <c r="C110" s="89" t="s">
        <v>90</v>
      </c>
      <c r="D110" s="133">
        <f>VLOOKUP(A110,'2022_PAPI_Indicators'!A105:B285,2,)</f>
        <v>0.15148293972015381</v>
      </c>
      <c r="E110" s="133">
        <f>VLOOKUP(A110,'2022_PAPI_Indicators'!A105:C285,3,FALSE)</f>
        <v>0.30321604013442993</v>
      </c>
      <c r="F110" s="133">
        <f>VLOOKUP(A110,'2022_PAPI_Indicators'!A105:D285,4,FALSE)</f>
        <v>0.27909880876541138</v>
      </c>
      <c r="G110" s="133">
        <f>VLOOKUP(A110,'2022_PAPI_Indicators'!A105:E285,5,FALSE)</f>
        <v>0.23112280666828156</v>
      </c>
      <c r="H110" s="133">
        <f>VLOOKUP(A110,'2022_PAPI_Indicators'!A105:F285,6,FALSE)</f>
        <v>0.20352047681808472</v>
      </c>
      <c r="I110" s="133">
        <f>VLOOKUP(A110,'2022_PAPI_Indicators'!A105:G285,7,FALSE)</f>
        <v>0.30328783392906189</v>
      </c>
      <c r="J110" s="133">
        <f>VLOOKUP(A110,'2022_PAPI_Indicators'!A105:H285,8,FALSE)</f>
        <v>0.33992424607276917</v>
      </c>
      <c r="K110" s="133">
        <f>VLOOKUP(A110,'2022_PAPI_Indicators'!A105:I285,9,FALSE)</f>
        <v>0.23187358677387238</v>
      </c>
      <c r="L110" s="133">
        <f>VLOOKUP(A110,'2022_PAPI_Indicators'!A105:J285,10,FALSE)</f>
        <v>0.2791706919670105</v>
      </c>
      <c r="M110" s="133">
        <f>VLOOKUP(A110,'2022_PAPI_Indicators'!A105:K285,11,FALSE)</f>
        <v>0.3291059136390686</v>
      </c>
      <c r="N110" s="133">
        <f>VLOOKUP(A110,'2022_PAPI_Indicators'!A105:L285,12,FALSE)</f>
        <v>0.16527989506721497</v>
      </c>
      <c r="O110" s="133">
        <f>VLOOKUP(A110,'2022_PAPI_Indicators'!A105:M285,13,FALSE)</f>
        <v>0.15521402657032013</v>
      </c>
      <c r="P110" s="133">
        <f>VLOOKUP(A110,'2022_PAPI_Indicators'!A105:N285,14,FALSE)</f>
        <v>0.28346067667007446</v>
      </c>
      <c r="Q110" s="133">
        <f>VLOOKUP(A110,'2022_PAPI_Indicators'!A105:O285,15,FALSE)</f>
        <v>0.16694365441799164</v>
      </c>
      <c r="R110" s="135">
        <f>VLOOKUP(A110,'2022_PAPI_Indicators'!A105:P285,16,FALSE)</f>
        <v>0</v>
      </c>
      <c r="S110" s="133">
        <f>VLOOKUP(A110,'2022_PAPI_Indicators'!A105:R285,17,FALSE)</f>
        <v>0.17558634281158447</v>
      </c>
      <c r="T110" s="133">
        <f>VLOOKUP(A110,'2022_PAPI_Indicators'!A105:S285,18,FALSE)</f>
        <v>0.15276023745536804</v>
      </c>
      <c r="U110" s="135">
        <f>VLOOKUP(A110,'2022_PAPI_Indicators'!A105:T285,19,FALSE)</f>
        <v>0.29155996441841125</v>
      </c>
      <c r="V110" s="133">
        <f>VLOOKUP(A110,'2022_PAPI_Indicators'!A105:U285,20,FALSE)</f>
        <v>0.22078105807304382</v>
      </c>
      <c r="W110" s="133">
        <f>VLOOKUP(A110,'2022_PAPI_Indicators'!A105:V285,21,FALSE)</f>
        <v>0.2137487381696701</v>
      </c>
      <c r="X110" s="133">
        <f>VLOOKUP(A110,'2022_PAPI_Indicators'!A105:W285,22,FALSE)</f>
        <v>0.25058320164680481</v>
      </c>
      <c r="Y110" s="133">
        <f>VLOOKUP(A110,'2022_PAPI_Indicators'!A105:X285,23,FALSE)</f>
        <v>0.20020730793476105</v>
      </c>
      <c r="Z110" s="133">
        <f>VLOOKUP(A110,'2022_PAPI_Indicators'!A105:Y285,24,FALSE)</f>
        <v>0.23226922750473022</v>
      </c>
      <c r="AA110" s="133">
        <f>VLOOKUP(A110,'2022_PAPI_Indicators'!A105:Z285,25,FALSE)</f>
        <v>0.25896155834197998</v>
      </c>
      <c r="AB110" s="133">
        <f>VLOOKUP(A110,'2022_PAPI_Indicators'!A105:AA285,26,FALSE)</f>
        <v>0.20749746263027191</v>
      </c>
      <c r="AC110" s="133">
        <f>VLOOKUP(A110,'2022_PAPI_Indicators'!A105:AB285,27,FALSE)</f>
        <v>0.2243804931640625</v>
      </c>
      <c r="AD110" s="133">
        <f>VLOOKUP(A110,'2022_PAPI_Indicators'!A105:AC285,28,FALSE)</f>
        <v>0.25269266963005066</v>
      </c>
      <c r="AE110" s="133">
        <f>VLOOKUP(A110,'2022_PAPI_Indicators'!A105:AD285,29,FALSE)</f>
        <v>0.24539998173713684</v>
      </c>
      <c r="AF110" s="133">
        <f>VLOOKUP(A110,'2022_PAPI_Indicators'!A105:AE285,30,FALSE)</f>
        <v>0.29066532850265503</v>
      </c>
      <c r="AG110" s="133">
        <f>VLOOKUP(A110,'2022_PAPI_Indicators'!A105:AF285,31,FALSE)</f>
        <v>0.35092326998710632</v>
      </c>
      <c r="AH110" s="133">
        <f>VLOOKUP(A110,'2022_PAPI_Indicators'!A105:AG285,32,FALSE)</f>
        <v>0.23884905874729156</v>
      </c>
      <c r="AI110" s="133">
        <f>VLOOKUP(A110,'2022_PAPI_Indicators'!A105:AH285,33,FALSE)</f>
        <v>0.20130138099193573</v>
      </c>
      <c r="AJ110" s="133">
        <f>VLOOKUP(A110,'2022_PAPI_Indicators'!A105:AI285,34,FALSE)</f>
        <v>0.23037658631801605</v>
      </c>
      <c r="AK110" s="133">
        <f>VLOOKUP(A110,'2022_PAPI_Indicators'!A105:AJ285,35,FALSE)</f>
        <v>0.20795603096485138</v>
      </c>
      <c r="AL110" s="133">
        <f>VLOOKUP(A110,'2022_PAPI_Indicators'!A105:AK285,36,FALSE)</f>
        <v>0.18613959848880768</v>
      </c>
      <c r="AM110" s="133">
        <f>VLOOKUP(A110,'2022_PAPI_Indicators'!A105:AL285,37,FALSE)</f>
        <v>0.24203617870807648</v>
      </c>
      <c r="AN110" s="133">
        <f>VLOOKUP(A110,'2022_PAPI_Indicators'!A105:AM285,38,FALSE)</f>
        <v>0.22142520546913147</v>
      </c>
      <c r="AO110" s="133">
        <f>VLOOKUP(A110,'2022_PAPI_Indicators'!A105:AN285,39,FALSE)</f>
        <v>0.2860335111618042</v>
      </c>
      <c r="AP110" s="133">
        <f>VLOOKUP(A110,'2022_PAPI_Indicators'!A105:AO285,40,FALSE)</f>
        <v>0.21422146260738373</v>
      </c>
      <c r="AQ110" s="161">
        <f>VLOOKUP(A110,'2022_PAPI_Indicators'!A105:AP285,41,FALSE)</f>
        <v>0.28584989905357361</v>
      </c>
      <c r="AR110" s="133">
        <f>VLOOKUP(A110,'2022_PAPI_Indicators'!A105:AQ285,42,FALSE)</f>
        <v>0.188935786485672</v>
      </c>
      <c r="AS110" s="133">
        <f>VLOOKUP(A110,'2022_PAPI_Indicators'!A105:AR285,43,FALSE)</f>
        <v>0.24831989407539368</v>
      </c>
      <c r="AT110" s="133">
        <f>VLOOKUP(A110,'2022_PAPI_Indicators'!A105:AS285,44,FALSE)</f>
        <v>0.21078701317310333</v>
      </c>
      <c r="AU110" s="133">
        <f>VLOOKUP(A110,'2022_PAPI_Indicators'!A105:AT285,45,FALSE)</f>
        <v>0.2267773300409317</v>
      </c>
      <c r="AV110" s="133">
        <f>VLOOKUP(A110,'2022_PAPI_Indicators'!A105:AU285,46,FALSE)</f>
        <v>0.39857745170593262</v>
      </c>
      <c r="AW110" s="133">
        <f>VLOOKUP(A110,'2022_PAPI_Indicators'!A105:AV285,47,FALSE)</f>
        <v>0.23527050018310547</v>
      </c>
      <c r="AX110" s="133">
        <f>VLOOKUP(A110,'2022_PAPI_Indicators'!A105:AW285,48,FALSE)</f>
        <v>0.18332211673259735</v>
      </c>
      <c r="AY110" s="133">
        <f>VLOOKUP(A110,'2022_PAPI_Indicators'!A105:AX285,49,FALSE)</f>
        <v>0.23956029117107391</v>
      </c>
      <c r="AZ110" s="133">
        <f>VLOOKUP(A110,'2022_PAPI_Indicators'!A105:AY285,50,FALSE)</f>
        <v>0.22717852890491486</v>
      </c>
      <c r="BA110" s="133">
        <f>VLOOKUP(A110,'2022_PAPI_Indicators'!A105:AZ285,51,FALSE)</f>
        <v>0.14056606590747833</v>
      </c>
      <c r="BB110" s="133">
        <f>VLOOKUP(A110,'2022_PAPI_Indicators'!A105:BA285,52,FALSE)</f>
        <v>0.28407219052314758</v>
      </c>
      <c r="BC110" s="133">
        <f>VLOOKUP(A110,'2022_PAPI_Indicators'!A105:BB285,53,FALSE)</f>
        <v>0.34279659390449524</v>
      </c>
      <c r="BD110" s="133">
        <f>VLOOKUP(A110,'2022_PAPI_Indicators'!A105:BC285,54,FALSE)</f>
        <v>0.22879429161548615</v>
      </c>
      <c r="BE110" s="133">
        <f>VLOOKUP(A110,'2022_PAPI_Indicators'!A105:BD285,55,FALSE)</f>
        <v>0.31083932518959045</v>
      </c>
      <c r="BF110" s="133">
        <f>VLOOKUP(A110,'2022_PAPI_Indicators'!A105:BE285,56,FALSE)</f>
        <v>0.24448809027671814</v>
      </c>
      <c r="BG110" s="133">
        <f>VLOOKUP(A110,'2022_PAPI_Indicators'!A105:BF285,57,FALSE)</f>
        <v>0.35767731070518494</v>
      </c>
      <c r="BH110" s="133">
        <f>VLOOKUP(A110,'2022_PAPI_Indicators'!A105:BG285,58,FALSE)</f>
        <v>0.31980440020561218</v>
      </c>
      <c r="BI110" s="133">
        <f>VLOOKUP(A110,'2022_PAPI_Indicators'!A105:BH285,59,FALSE)</f>
        <v>0.32138523459434509</v>
      </c>
      <c r="BJ110" s="133">
        <f>VLOOKUP(A110,'2022_PAPI_Indicators'!A105:BI285,60,FALSE)</f>
        <v>0.28025084733963013</v>
      </c>
      <c r="BK110" s="133">
        <f>VLOOKUP(A110,'2022_PAPI_Indicators'!A105:BJ285,61,FALSE)</f>
        <v>0.29581937193870544</v>
      </c>
      <c r="BL110" s="133">
        <f>VLOOKUP(A110,'2022_PAPI_Indicators'!A105:BK285,62,FALSE)</f>
        <v>0.38148167729377747</v>
      </c>
      <c r="BM110" s="133">
        <f>VLOOKUP(A110,'2022_PAPI_Indicators'!A105:BL285,63,FALSE)</f>
        <v>0.30418774485588074</v>
      </c>
      <c r="BN110" s="133">
        <f>VLOOKUP(A110,'2022_PAPI_Indicators'!A105:BM285,64,FALSE)</f>
        <v>0.2899402379989624</v>
      </c>
    </row>
    <row r="111" spans="1:66" x14ac:dyDescent="0.2">
      <c r="A111" s="70" t="s">
        <v>301</v>
      </c>
      <c r="B111" s="70" t="s">
        <v>302</v>
      </c>
      <c r="C111" s="89" t="s">
        <v>90</v>
      </c>
      <c r="D111" s="133">
        <f>VLOOKUP(A111,'2022_PAPI_Indicators'!A106:B286,2,)</f>
        <v>0.99418604373931885</v>
      </c>
      <c r="E111" s="133">
        <f>VLOOKUP(A111,'2022_PAPI_Indicators'!A106:C286,3,FALSE)</f>
        <v>0.92857140302658081</v>
      </c>
      <c r="F111" s="133">
        <f>VLOOKUP(A111,'2022_PAPI_Indicators'!A106:D286,4,FALSE)</f>
        <v>0.9375</v>
      </c>
      <c r="G111" s="133">
        <f>VLOOKUP(A111,'2022_PAPI_Indicators'!A106:E286,5,FALSE)</f>
        <v>1</v>
      </c>
      <c r="H111" s="133">
        <f>VLOOKUP(A111,'2022_PAPI_Indicators'!A106:F286,6,FALSE)</f>
        <v>0.97560977935791016</v>
      </c>
      <c r="I111" s="133">
        <f>VLOOKUP(A111,'2022_PAPI_Indicators'!A106:G286,7,FALSE)</f>
        <v>0.90163934230804443</v>
      </c>
      <c r="J111" s="133">
        <f>VLOOKUP(A111,'2022_PAPI_Indicators'!A106:H286,8,FALSE)</f>
        <v>0.875</v>
      </c>
      <c r="K111" s="133">
        <f>VLOOKUP(A111,'2022_PAPI_Indicators'!A106:I286,9,FALSE)</f>
        <v>0.95161288976669312</v>
      </c>
      <c r="L111" s="133">
        <f>VLOOKUP(A111,'2022_PAPI_Indicators'!A106:J286,10,FALSE)</f>
        <v>0.98113209009170532</v>
      </c>
      <c r="M111" s="133">
        <f>VLOOKUP(A111,'2022_PAPI_Indicators'!A106:K286,11,FALSE)</f>
        <v>1</v>
      </c>
      <c r="N111" s="133">
        <f>VLOOKUP(A111,'2022_PAPI_Indicators'!A106:L286,12,FALSE)</f>
        <v>0.96666663885116577</v>
      </c>
      <c r="O111" s="133">
        <f>VLOOKUP(A111,'2022_PAPI_Indicators'!A106:M286,13,FALSE)</f>
        <v>0.94545453786849976</v>
      </c>
      <c r="P111" s="133">
        <f>VLOOKUP(A111,'2022_PAPI_Indicators'!A106:N286,14,FALSE)</f>
        <v>0.94642859697341919</v>
      </c>
      <c r="Q111" s="133">
        <f>VLOOKUP(A111,'2022_PAPI_Indicators'!A106:O286,15,FALSE)</f>
        <v>1</v>
      </c>
      <c r="R111" s="135">
        <f>VLOOKUP(A111,'2022_PAPI_Indicators'!A106:P286,16,FALSE)</f>
        <v>0</v>
      </c>
      <c r="S111" s="133">
        <f>VLOOKUP(A111,'2022_PAPI_Indicators'!A106:R286,17,FALSE)</f>
        <v>0.97619044780731201</v>
      </c>
      <c r="T111" s="133">
        <f>VLOOKUP(A111,'2022_PAPI_Indicators'!A106:S286,18,FALSE)</f>
        <v>0.94444441795349121</v>
      </c>
      <c r="U111" s="135">
        <f>VLOOKUP(A111,'2022_PAPI_Indicators'!A106:T286,19,FALSE)</f>
        <v>0.97647058963775635</v>
      </c>
      <c r="V111" s="133">
        <f>VLOOKUP(A111,'2022_PAPI_Indicators'!A106:U286,20,FALSE)</f>
        <v>0.97674417495727539</v>
      </c>
      <c r="W111" s="133">
        <f>VLOOKUP(A111,'2022_PAPI_Indicators'!A106:V286,21,FALSE)</f>
        <v>0.97435897588729858</v>
      </c>
      <c r="X111" s="133">
        <f>VLOOKUP(A111,'2022_PAPI_Indicators'!A106:W286,22,FALSE)</f>
        <v>1</v>
      </c>
      <c r="Y111" s="133">
        <f>VLOOKUP(A111,'2022_PAPI_Indicators'!A106:X286,23,FALSE)</f>
        <v>1</v>
      </c>
      <c r="Z111" s="133">
        <f>VLOOKUP(A111,'2022_PAPI_Indicators'!A106:Y286,24,FALSE)</f>
        <v>0.9047619104385376</v>
      </c>
      <c r="AA111" s="133">
        <f>VLOOKUP(A111,'2022_PAPI_Indicators'!A106:Z286,25,FALSE)</f>
        <v>0.97777777910232544</v>
      </c>
      <c r="AB111" s="133">
        <f>VLOOKUP(A111,'2022_PAPI_Indicators'!A106:AA286,26,FALSE)</f>
        <v>0.93181818723678589</v>
      </c>
      <c r="AC111" s="133">
        <f>VLOOKUP(A111,'2022_PAPI_Indicators'!A106:AB286,27,FALSE)</f>
        <v>0.95652174949645996</v>
      </c>
      <c r="AD111" s="133">
        <f>VLOOKUP(A111,'2022_PAPI_Indicators'!A106:AC286,28,FALSE)</f>
        <v>0.94999998807907104</v>
      </c>
      <c r="AE111" s="133">
        <f>VLOOKUP(A111,'2022_PAPI_Indicators'!A106:AD286,29,FALSE)</f>
        <v>0.90909093618392944</v>
      </c>
      <c r="AF111" s="133">
        <f>VLOOKUP(A111,'2022_PAPI_Indicators'!A106:AE286,30,FALSE)</f>
        <v>0.94642859697341919</v>
      </c>
      <c r="AG111" s="133">
        <f>VLOOKUP(A111,'2022_PAPI_Indicators'!A106:AF286,31,FALSE)</f>
        <v>0.89705884456634521</v>
      </c>
      <c r="AH111" s="133">
        <f>VLOOKUP(A111,'2022_PAPI_Indicators'!A106:AG286,32,FALSE)</f>
        <v>0.95555555820465088</v>
      </c>
      <c r="AI111" s="133">
        <f>VLOOKUP(A111,'2022_PAPI_Indicators'!A106:AH286,33,FALSE)</f>
        <v>0.98148149251937866</v>
      </c>
      <c r="AJ111" s="133">
        <f>VLOOKUP(A111,'2022_PAPI_Indicators'!A106:AI286,34,FALSE)</f>
        <v>0.97916668653488159</v>
      </c>
      <c r="AK111" s="133">
        <f>VLOOKUP(A111,'2022_PAPI_Indicators'!A106:AJ286,35,FALSE)</f>
        <v>0.90697675943374634</v>
      </c>
      <c r="AL111" s="133">
        <f>VLOOKUP(A111,'2022_PAPI_Indicators'!A106:AK286,36,FALSE)</f>
        <v>1</v>
      </c>
      <c r="AM111" s="133">
        <f>VLOOKUP(A111,'2022_PAPI_Indicators'!A106:AL286,37,FALSE)</f>
        <v>0.94230771064758301</v>
      </c>
      <c r="AN111" s="133">
        <f>VLOOKUP(A111,'2022_PAPI_Indicators'!A106:AM286,38,FALSE)</f>
        <v>0.9523809552192688</v>
      </c>
      <c r="AO111" s="133">
        <f>VLOOKUP(A111,'2022_PAPI_Indicators'!A106:AN286,39,FALSE)</f>
        <v>0.94444441795349121</v>
      </c>
      <c r="AP111" s="133">
        <f>VLOOKUP(A111,'2022_PAPI_Indicators'!A106:AO286,40,FALSE)</f>
        <v>0.95918369293212891</v>
      </c>
      <c r="AQ111" s="161">
        <f>VLOOKUP(A111,'2022_PAPI_Indicators'!A106:AP286,41,FALSE)</f>
        <v>0.96774190664291382</v>
      </c>
      <c r="AR111" s="133">
        <f>VLOOKUP(A111,'2022_PAPI_Indicators'!A106:AQ286,42,FALSE)</f>
        <v>0.837837815284729</v>
      </c>
      <c r="AS111" s="133">
        <f>VLOOKUP(A111,'2022_PAPI_Indicators'!A106:AR286,43,FALSE)</f>
        <v>0.97872340679168701</v>
      </c>
      <c r="AT111" s="133">
        <f>VLOOKUP(A111,'2022_PAPI_Indicators'!A106:AS286,44,FALSE)</f>
        <v>0.953125</v>
      </c>
      <c r="AU111" s="133">
        <f>VLOOKUP(A111,'2022_PAPI_Indicators'!A106:AT286,45,FALSE)</f>
        <v>0.98181819915771484</v>
      </c>
      <c r="AV111" s="133">
        <f>VLOOKUP(A111,'2022_PAPI_Indicators'!A106:AU286,46,FALSE)</f>
        <v>0.95945948362350464</v>
      </c>
      <c r="AW111" s="133">
        <f>VLOOKUP(A111,'2022_PAPI_Indicators'!A106:AV286,47,FALSE)</f>
        <v>0.95999997854232788</v>
      </c>
      <c r="AX111" s="133">
        <f>VLOOKUP(A111,'2022_PAPI_Indicators'!A106:AW286,48,FALSE)</f>
        <v>0.95081967115402222</v>
      </c>
      <c r="AY111" s="133">
        <f>VLOOKUP(A111,'2022_PAPI_Indicators'!A106:AX286,49,FALSE)</f>
        <v>0.94573640823364258</v>
      </c>
      <c r="AZ111" s="133">
        <f>VLOOKUP(A111,'2022_PAPI_Indicators'!A106:AY286,50,FALSE)</f>
        <v>0.96153843402862549</v>
      </c>
      <c r="BA111" s="133">
        <f>VLOOKUP(A111,'2022_PAPI_Indicators'!A106:AZ286,51,FALSE)</f>
        <v>0.96428573131561279</v>
      </c>
      <c r="BB111" s="133">
        <f>VLOOKUP(A111,'2022_PAPI_Indicators'!A106:BA286,52,FALSE)</f>
        <v>1</v>
      </c>
      <c r="BC111" s="133">
        <f>VLOOKUP(A111,'2022_PAPI_Indicators'!A106:BB286,53,FALSE)</f>
        <v>0.93548387289047241</v>
      </c>
      <c r="BD111" s="133">
        <f>VLOOKUP(A111,'2022_PAPI_Indicators'!A106:BC286,54,FALSE)</f>
        <v>1</v>
      </c>
      <c r="BE111" s="133">
        <f>VLOOKUP(A111,'2022_PAPI_Indicators'!A106:BD286,55,FALSE)</f>
        <v>0.953125</v>
      </c>
      <c r="BF111" s="133">
        <f>VLOOKUP(A111,'2022_PAPI_Indicators'!A106:BE286,56,FALSE)</f>
        <v>0.93617022037506104</v>
      </c>
      <c r="BG111" s="133">
        <f>VLOOKUP(A111,'2022_PAPI_Indicators'!A106:BF286,57,FALSE)</f>
        <v>0.97014927864074707</v>
      </c>
      <c r="BH111" s="133">
        <f>VLOOKUP(A111,'2022_PAPI_Indicators'!A106:BG286,58,FALSE)</f>
        <v>0.91735535860061646</v>
      </c>
      <c r="BI111" s="133">
        <f>VLOOKUP(A111,'2022_PAPI_Indicators'!A106:BH286,59,FALSE)</f>
        <v>0.953125</v>
      </c>
      <c r="BJ111" s="133">
        <f>VLOOKUP(A111,'2022_PAPI_Indicators'!A106:BI286,60,FALSE)</f>
        <v>0.95348834991455078</v>
      </c>
      <c r="BK111" s="133">
        <f>VLOOKUP(A111,'2022_PAPI_Indicators'!A106:BJ286,61,FALSE)</f>
        <v>0.9298245906829834</v>
      </c>
      <c r="BL111" s="133">
        <f>VLOOKUP(A111,'2022_PAPI_Indicators'!A106:BK286,62,FALSE)</f>
        <v>0.93589740991592407</v>
      </c>
      <c r="BM111" s="133">
        <f>VLOOKUP(A111,'2022_PAPI_Indicators'!A106:BL286,63,FALSE)</f>
        <v>0.953125</v>
      </c>
      <c r="BN111" s="133">
        <f>VLOOKUP(A111,'2022_PAPI_Indicators'!A106:BM286,64,FALSE)</f>
        <v>0.89090907573699951</v>
      </c>
    </row>
    <row r="112" spans="1:66" x14ac:dyDescent="0.2">
      <c r="A112" s="70" t="s">
        <v>303</v>
      </c>
      <c r="B112" s="70" t="s">
        <v>304</v>
      </c>
      <c r="C112" s="89" t="s">
        <v>269</v>
      </c>
      <c r="D112" s="124">
        <f>VLOOKUP(A112,'2022_PAPI_Indicators'!A107:B287,2,)</f>
        <v>3.8163995742797852</v>
      </c>
      <c r="E112" s="124">
        <f>VLOOKUP(A112,'2022_PAPI_Indicators'!A107:C287,3,FALSE)</f>
        <v>3.3975257873535156</v>
      </c>
      <c r="F112" s="124">
        <f>VLOOKUP(A112,'2022_PAPI_Indicators'!A107:D287,4,FALSE)</f>
        <v>3.1131477355957031</v>
      </c>
      <c r="G112" s="124">
        <f>VLOOKUP(A112,'2022_PAPI_Indicators'!A107:E287,5,FALSE)</f>
        <v>3.409369945526123</v>
      </c>
      <c r="H112" s="124">
        <f>VLOOKUP(A112,'2022_PAPI_Indicators'!A107:F287,6,FALSE)</f>
        <v>3.6783792972564697</v>
      </c>
      <c r="I112" s="124">
        <f>VLOOKUP(A112,'2022_PAPI_Indicators'!A107:G287,7,FALSE)</f>
        <v>3.3449268341064453</v>
      </c>
      <c r="J112" s="124">
        <f>VLOOKUP(A112,'2022_PAPI_Indicators'!A107:H287,8,FALSE)</f>
        <v>2.7454543113708496</v>
      </c>
      <c r="K112" s="124">
        <f>VLOOKUP(A112,'2022_PAPI_Indicators'!A107:I287,9,FALSE)</f>
        <v>3.3356533050537109</v>
      </c>
      <c r="L112" s="124">
        <f>VLOOKUP(A112,'2022_PAPI_Indicators'!A107:J287,10,FALSE)</f>
        <v>3.2244441509246826</v>
      </c>
      <c r="M112" s="124">
        <f>VLOOKUP(A112,'2022_PAPI_Indicators'!A107:K287,11,FALSE)</f>
        <v>3.3867831230163574</v>
      </c>
      <c r="N112" s="124">
        <f>VLOOKUP(A112,'2022_PAPI_Indicators'!A107:L287,12,FALSE)</f>
        <v>2.8817315101623535</v>
      </c>
      <c r="O112" s="124">
        <f>VLOOKUP(A112,'2022_PAPI_Indicators'!A107:M287,13,FALSE)</f>
        <v>3.3772659301757813</v>
      </c>
      <c r="P112" s="124">
        <f>VLOOKUP(A112,'2022_PAPI_Indicators'!A107:N287,14,FALSE)</f>
        <v>3.3741576671600342</v>
      </c>
      <c r="Q112" s="124">
        <f>VLOOKUP(A112,'2022_PAPI_Indicators'!A107:O287,15,FALSE)</f>
        <v>3.7378318309783936</v>
      </c>
      <c r="R112" s="125">
        <f>VLOOKUP(A112,'2022_PAPI_Indicators'!A107:P287,16,FALSE)</f>
        <v>0</v>
      </c>
      <c r="S112" s="124">
        <f>VLOOKUP(A112,'2022_PAPI_Indicators'!A107:R287,17,FALSE)</f>
        <v>3.7458257675170898</v>
      </c>
      <c r="T112" s="124">
        <f>VLOOKUP(A112,'2022_PAPI_Indicators'!A107:S287,18,FALSE)</f>
        <v>3.8967959880828857</v>
      </c>
      <c r="U112" s="125">
        <f>VLOOKUP(A112,'2022_PAPI_Indicators'!A107:T287,19,FALSE)</f>
        <v>3.785269021987915</v>
      </c>
      <c r="V112" s="124">
        <f>VLOOKUP(A112,'2022_PAPI_Indicators'!A107:U287,20,FALSE)</f>
        <v>3.6635684967041016</v>
      </c>
      <c r="W112" s="124">
        <f>VLOOKUP(A112,'2022_PAPI_Indicators'!A107:V287,21,FALSE)</f>
        <v>3.695401668548584</v>
      </c>
      <c r="X112" s="124">
        <f>VLOOKUP(A112,'2022_PAPI_Indicators'!A107:W287,22,FALSE)</f>
        <v>3.5520803928375244</v>
      </c>
      <c r="Y112" s="124">
        <f>VLOOKUP(A112,'2022_PAPI_Indicators'!A107:X287,23,FALSE)</f>
        <v>3.6516382694244385</v>
      </c>
      <c r="Z112" s="124">
        <f>VLOOKUP(A112,'2022_PAPI_Indicators'!A107:Y287,24,FALSE)</f>
        <v>3.6484601497650146</v>
      </c>
      <c r="AA112" s="124">
        <f>VLOOKUP(A112,'2022_PAPI_Indicators'!A107:Z287,25,FALSE)</f>
        <v>3.5235872268676758</v>
      </c>
      <c r="AB112" s="124">
        <f>VLOOKUP(A112,'2022_PAPI_Indicators'!A107:AA287,26,FALSE)</f>
        <v>3.5044937133789062</v>
      </c>
      <c r="AC112" s="124">
        <f>VLOOKUP(A112,'2022_PAPI_Indicators'!A107:AB287,27,FALSE)</f>
        <v>3.6916000843048096</v>
      </c>
      <c r="AD112" s="124">
        <f>VLOOKUP(A112,'2022_PAPI_Indicators'!A107:AC287,28,FALSE)</f>
        <v>3.6067631244659424</v>
      </c>
      <c r="AE112" s="124">
        <f>VLOOKUP(A112,'2022_PAPI_Indicators'!A107:AD287,29,FALSE)</f>
        <v>3.8673012256622314</v>
      </c>
      <c r="AF112" s="124">
        <f>VLOOKUP(A112,'2022_PAPI_Indicators'!A107:AE287,30,FALSE)</f>
        <v>3.2216639518737793</v>
      </c>
      <c r="AG112" s="124">
        <f>VLOOKUP(A112,'2022_PAPI_Indicators'!A107:AF287,31,FALSE)</f>
        <v>3.10504150390625</v>
      </c>
      <c r="AH112" s="124">
        <f>VLOOKUP(A112,'2022_PAPI_Indicators'!A107:AG287,32,FALSE)</f>
        <v>3.4427881240844727</v>
      </c>
      <c r="AI112" s="124">
        <f>VLOOKUP(A112,'2022_PAPI_Indicators'!A107:AH287,33,FALSE)</f>
        <v>3.6292984485626221</v>
      </c>
      <c r="AJ112" s="124">
        <f>VLOOKUP(A112,'2022_PAPI_Indicators'!A107:AI287,34,FALSE)</f>
        <v>3.6290414333343506</v>
      </c>
      <c r="AK112" s="124">
        <f>VLOOKUP(A112,'2022_PAPI_Indicators'!A107:AJ287,35,FALSE)</f>
        <v>3.2022168636322021</v>
      </c>
      <c r="AL112" s="124">
        <f>VLOOKUP(A112,'2022_PAPI_Indicators'!A107:AK287,36,FALSE)</f>
        <v>3.6967618465423584</v>
      </c>
      <c r="AM112" s="124">
        <f>VLOOKUP(A112,'2022_PAPI_Indicators'!A107:AL287,37,FALSE)</f>
        <v>3.1531848907470703</v>
      </c>
      <c r="AN112" s="124">
        <f>VLOOKUP(A112,'2022_PAPI_Indicators'!A107:AM287,38,FALSE)</f>
        <v>3.5511734485626221</v>
      </c>
      <c r="AO112" s="124">
        <f>VLOOKUP(A112,'2022_PAPI_Indicators'!A107:AN287,39,FALSE)</f>
        <v>3.4324893951416016</v>
      </c>
      <c r="AP112" s="124">
        <f>VLOOKUP(A112,'2022_PAPI_Indicators'!A107:AO287,40,FALSE)</f>
        <v>3.5591988563537598</v>
      </c>
      <c r="AQ112" s="157">
        <f>VLOOKUP(A112,'2022_PAPI_Indicators'!A107:AP287,41,FALSE)</f>
        <v>3.0999174118041992</v>
      </c>
      <c r="AR112" s="124">
        <f>VLOOKUP(A112,'2022_PAPI_Indicators'!A107:AQ287,42,FALSE)</f>
        <v>3.2485466003417969</v>
      </c>
      <c r="AS112" s="124">
        <f>VLOOKUP(A112,'2022_PAPI_Indicators'!A107:AR287,43,FALSE)</f>
        <v>3.6382088661193848</v>
      </c>
      <c r="AT112" s="124">
        <f>VLOOKUP(A112,'2022_PAPI_Indicators'!A107:AS287,44,FALSE)</f>
        <v>3.4567062854766846</v>
      </c>
      <c r="AU112" s="124">
        <f>VLOOKUP(A112,'2022_PAPI_Indicators'!A107:AT287,45,FALSE)</f>
        <v>3.5214147567749023</v>
      </c>
      <c r="AV112" s="124">
        <f>VLOOKUP(A112,'2022_PAPI_Indicators'!A107:AU287,46,FALSE)</f>
        <v>3.2002134323120117</v>
      </c>
      <c r="AW112" s="124">
        <f>VLOOKUP(A112,'2022_PAPI_Indicators'!A107:AV287,47,FALSE)</f>
        <v>3.1786601543426514</v>
      </c>
      <c r="AX112" s="124">
        <f>VLOOKUP(A112,'2022_PAPI_Indicators'!A107:AW287,48,FALSE)</f>
        <v>3.8397717475891113</v>
      </c>
      <c r="AY112" s="124">
        <f>VLOOKUP(A112,'2022_PAPI_Indicators'!A107:AX287,49,FALSE)</f>
        <v>3.5103232860565186</v>
      </c>
      <c r="AZ112" s="124">
        <f>VLOOKUP(A112,'2022_PAPI_Indicators'!A107:AY287,50,FALSE)</f>
        <v>3.2092223167419434</v>
      </c>
      <c r="BA112" s="124">
        <f>VLOOKUP(A112,'2022_PAPI_Indicators'!A107:AZ287,51,FALSE)</f>
        <v>3.5047657489776611</v>
      </c>
      <c r="BB112" s="124">
        <f>VLOOKUP(A112,'2022_PAPI_Indicators'!A107:BA287,52,FALSE)</f>
        <v>3.1104068756103516</v>
      </c>
      <c r="BC112" s="124">
        <f>VLOOKUP(A112,'2022_PAPI_Indicators'!A107:BB287,53,FALSE)</f>
        <v>3.2718441486358643</v>
      </c>
      <c r="BD112" s="124">
        <f>VLOOKUP(A112,'2022_PAPI_Indicators'!A107:BC287,54,FALSE)</f>
        <v>3.3221521377563477</v>
      </c>
      <c r="BE112" s="124">
        <f>VLOOKUP(A112,'2022_PAPI_Indicators'!A107:BD287,55,FALSE)</f>
        <v>3.2322571277618408</v>
      </c>
      <c r="BF112" s="124">
        <f>VLOOKUP(A112,'2022_PAPI_Indicators'!A107:BE287,56,FALSE)</f>
        <v>3.4200122356414795</v>
      </c>
      <c r="BG112" s="124">
        <f>VLOOKUP(A112,'2022_PAPI_Indicators'!A107:BF287,57,FALSE)</f>
        <v>3.2604377269744873</v>
      </c>
      <c r="BH112" s="124">
        <f>VLOOKUP(A112,'2022_PAPI_Indicators'!A107:BG287,58,FALSE)</f>
        <v>3.5588369369506836</v>
      </c>
      <c r="BI112" s="124">
        <f>VLOOKUP(A112,'2022_PAPI_Indicators'!A107:BH287,59,FALSE)</f>
        <v>3.7552917003631592</v>
      </c>
      <c r="BJ112" s="124">
        <f>VLOOKUP(A112,'2022_PAPI_Indicators'!A107:BI287,60,FALSE)</f>
        <v>3.2857069969177246</v>
      </c>
      <c r="BK112" s="124">
        <f>VLOOKUP(A112,'2022_PAPI_Indicators'!A107:BJ287,61,FALSE)</f>
        <v>3.3586955070495605</v>
      </c>
      <c r="BL112" s="124">
        <f>VLOOKUP(A112,'2022_PAPI_Indicators'!A107:BK287,62,FALSE)</f>
        <v>3.7314934730529785</v>
      </c>
      <c r="BM112" s="124">
        <f>VLOOKUP(A112,'2022_PAPI_Indicators'!A107:BL287,63,FALSE)</f>
        <v>3.7650494575500488</v>
      </c>
      <c r="BN112" s="124">
        <f>VLOOKUP(A112,'2022_PAPI_Indicators'!A107:BM287,64,FALSE)</f>
        <v>3.5168056488037109</v>
      </c>
    </row>
    <row r="113" spans="1:66" x14ac:dyDescent="0.2">
      <c r="A113" s="70" t="s">
        <v>305</v>
      </c>
      <c r="B113" s="70" t="s">
        <v>271</v>
      </c>
      <c r="C113" s="89" t="s">
        <v>272</v>
      </c>
      <c r="D113" s="124">
        <f>VLOOKUP(A113,'2022_PAPI_Indicators'!A108:B288,2,)</f>
        <v>4.2226719856262207</v>
      </c>
      <c r="E113" s="124">
        <f>VLOOKUP(A113,'2022_PAPI_Indicators'!A108:C288,3,FALSE)</f>
        <v>4.0334129333496094</v>
      </c>
      <c r="F113" s="124">
        <f>VLOOKUP(A113,'2022_PAPI_Indicators'!A108:D288,4,FALSE)</f>
        <v>3.9069321155548096</v>
      </c>
      <c r="G113" s="124">
        <f>VLOOKUP(A113,'2022_PAPI_Indicators'!A108:E288,5,FALSE)</f>
        <v>4.0798373222351074</v>
      </c>
      <c r="H113" s="124">
        <f>VLOOKUP(A113,'2022_PAPI_Indicators'!A108:F288,6,FALSE)</f>
        <v>4.2891898155212402</v>
      </c>
      <c r="I113" s="124">
        <f>VLOOKUP(A113,'2022_PAPI_Indicators'!A108:G288,7,FALSE)</f>
        <v>3.805727481842041</v>
      </c>
      <c r="J113" s="124">
        <f>VLOOKUP(A113,'2022_PAPI_Indicators'!A108:H288,8,FALSE)</f>
        <v>3.9380118846893311</v>
      </c>
      <c r="K113" s="124">
        <f>VLOOKUP(A113,'2022_PAPI_Indicators'!A108:I288,9,FALSE)</f>
        <v>4.1567840576171875</v>
      </c>
      <c r="L113" s="124">
        <f>VLOOKUP(A113,'2022_PAPI_Indicators'!A108:J288,10,FALSE)</f>
        <v>4.0273098945617676</v>
      </c>
      <c r="M113" s="124">
        <f>VLOOKUP(A113,'2022_PAPI_Indicators'!A108:K288,11,FALSE)</f>
        <v>3.9453568458557129</v>
      </c>
      <c r="N113" s="124">
        <f>VLOOKUP(A113,'2022_PAPI_Indicators'!A108:L288,12,FALSE)</f>
        <v>3.8362698554992676</v>
      </c>
      <c r="O113" s="124">
        <f>VLOOKUP(A113,'2022_PAPI_Indicators'!A108:M288,13,FALSE)</f>
        <v>4.1088361740112305</v>
      </c>
      <c r="P113" s="124">
        <f>VLOOKUP(A113,'2022_PAPI_Indicators'!A108:N288,14,FALSE)</f>
        <v>4.2142786979675293</v>
      </c>
      <c r="Q113" s="124">
        <f>VLOOKUP(A113,'2022_PAPI_Indicators'!A108:O288,15,FALSE)</f>
        <v>4.4006199836730957</v>
      </c>
      <c r="R113" s="125">
        <f>VLOOKUP(A113,'2022_PAPI_Indicators'!A108:P288,16,FALSE)</f>
        <v>0</v>
      </c>
      <c r="S113" s="124">
        <f>VLOOKUP(A113,'2022_PAPI_Indicators'!A108:R288,17,FALSE)</f>
        <v>4.2230839729309082</v>
      </c>
      <c r="T113" s="124">
        <f>VLOOKUP(A113,'2022_PAPI_Indicators'!A108:S288,18,FALSE)</f>
        <v>4.2833914756774902</v>
      </c>
      <c r="U113" s="125">
        <f>VLOOKUP(A113,'2022_PAPI_Indicators'!A108:T288,19,FALSE)</f>
        <v>4.4272079467773437</v>
      </c>
      <c r="V113" s="124">
        <f>VLOOKUP(A113,'2022_PAPI_Indicators'!A108:U288,20,FALSE)</f>
        <v>4.1260218620300293</v>
      </c>
      <c r="W113" s="124">
        <f>VLOOKUP(A113,'2022_PAPI_Indicators'!A108:V288,21,FALSE)</f>
        <v>4.3807034492492676</v>
      </c>
      <c r="X113" s="124">
        <f>VLOOKUP(A113,'2022_PAPI_Indicators'!A108:W288,22,FALSE)</f>
        <v>4.3335623741149902</v>
      </c>
      <c r="Y113" s="124">
        <f>VLOOKUP(A113,'2022_PAPI_Indicators'!A108:X288,23,FALSE)</f>
        <v>3.9909830093383789</v>
      </c>
      <c r="Z113" s="124">
        <f>VLOOKUP(A113,'2022_PAPI_Indicators'!A108:Y288,24,FALSE)</f>
        <v>4.3028345108032227</v>
      </c>
      <c r="AA113" s="124">
        <f>VLOOKUP(A113,'2022_PAPI_Indicators'!A108:Z288,25,FALSE)</f>
        <v>4.1572756767272949</v>
      </c>
      <c r="AB113" s="124">
        <f>VLOOKUP(A113,'2022_PAPI_Indicators'!A108:AA288,26,FALSE)</f>
        <v>3.9217019081115723</v>
      </c>
      <c r="AC113" s="124">
        <f>VLOOKUP(A113,'2022_PAPI_Indicators'!A108:AB288,27,FALSE)</f>
        <v>4.3333864212036133</v>
      </c>
      <c r="AD113" s="124">
        <f>VLOOKUP(A113,'2022_PAPI_Indicators'!A108:AC288,28,FALSE)</f>
        <v>3.9661355018615723</v>
      </c>
      <c r="AE113" s="124">
        <f>VLOOKUP(A113,'2022_PAPI_Indicators'!A108:AD288,29,FALSE)</f>
        <v>4.0382232666015625</v>
      </c>
      <c r="AF113" s="124">
        <f>VLOOKUP(A113,'2022_PAPI_Indicators'!A108:AE288,30,FALSE)</f>
        <v>3.8854057788848877</v>
      </c>
      <c r="AG113" s="124">
        <f>VLOOKUP(A113,'2022_PAPI_Indicators'!A108:AF288,31,FALSE)</f>
        <v>3.78839111328125</v>
      </c>
      <c r="AH113" s="124">
        <f>VLOOKUP(A113,'2022_PAPI_Indicators'!A108:AG288,32,FALSE)</f>
        <v>4.0653214454650879</v>
      </c>
      <c r="AI113" s="124">
        <f>VLOOKUP(A113,'2022_PAPI_Indicators'!A108:AH288,33,FALSE)</f>
        <v>4.0500226020812988</v>
      </c>
      <c r="AJ113" s="124">
        <f>VLOOKUP(A113,'2022_PAPI_Indicators'!A108:AI288,34,FALSE)</f>
        <v>4.1787276268005371</v>
      </c>
      <c r="AK113" s="124">
        <f>VLOOKUP(A113,'2022_PAPI_Indicators'!A108:AJ288,35,FALSE)</f>
        <v>4.1490898132324219</v>
      </c>
      <c r="AL113" s="124">
        <f>VLOOKUP(A113,'2022_PAPI_Indicators'!A108:AK288,36,FALSE)</f>
        <v>4.0088372230529785</v>
      </c>
      <c r="AM113" s="124">
        <f>VLOOKUP(A113,'2022_PAPI_Indicators'!A108:AL288,37,FALSE)</f>
        <v>3.8868050575256348</v>
      </c>
      <c r="AN113" s="124">
        <f>VLOOKUP(A113,'2022_PAPI_Indicators'!A108:AM288,38,FALSE)</f>
        <v>4.2218050956726074</v>
      </c>
      <c r="AO113" s="124">
        <f>VLOOKUP(A113,'2022_PAPI_Indicators'!A108:AN288,39,FALSE)</f>
        <v>4.4072685241699219</v>
      </c>
      <c r="AP113" s="124">
        <f>VLOOKUP(A113,'2022_PAPI_Indicators'!A108:AO288,40,FALSE)</f>
        <v>4.3980298042297363</v>
      </c>
      <c r="AQ113" s="157">
        <f>VLOOKUP(A113,'2022_PAPI_Indicators'!A108:AP288,41,FALSE)</f>
        <v>3.850283145904541</v>
      </c>
      <c r="AR113" s="124">
        <f>VLOOKUP(A113,'2022_PAPI_Indicators'!A108:AQ288,42,FALSE)</f>
        <v>3.7446997165679932</v>
      </c>
      <c r="AS113" s="124">
        <f>VLOOKUP(A113,'2022_PAPI_Indicators'!A108:AR288,43,FALSE)</f>
        <v>4.1503663063049316</v>
      </c>
      <c r="AT113" s="124">
        <f>VLOOKUP(A113,'2022_PAPI_Indicators'!A108:AS288,44,FALSE)</f>
        <v>4.1003389358520508</v>
      </c>
      <c r="AU113" s="124">
        <f>VLOOKUP(A113,'2022_PAPI_Indicators'!A108:AT288,45,FALSE)</f>
        <v>4.2025079727172852</v>
      </c>
      <c r="AV113" s="124">
        <f>VLOOKUP(A113,'2022_PAPI_Indicators'!A108:AU288,46,FALSE)</f>
        <v>4.2410736083984375</v>
      </c>
      <c r="AW113" s="124">
        <f>VLOOKUP(A113,'2022_PAPI_Indicators'!A108:AV288,47,FALSE)</f>
        <v>4.0985045433044434</v>
      </c>
      <c r="AX113" s="124">
        <f>VLOOKUP(A113,'2022_PAPI_Indicators'!A108:AW288,48,FALSE)</f>
        <v>4.3180837631225586</v>
      </c>
      <c r="AY113" s="124">
        <f>VLOOKUP(A113,'2022_PAPI_Indicators'!A108:AX288,49,FALSE)</f>
        <v>4.1556968688964844</v>
      </c>
      <c r="AZ113" s="124">
        <f>VLOOKUP(A113,'2022_PAPI_Indicators'!A108:AY288,50,FALSE)</f>
        <v>4.1227750778198242</v>
      </c>
      <c r="BA113" s="124">
        <f>VLOOKUP(A113,'2022_PAPI_Indicators'!A108:AZ288,51,FALSE)</f>
        <v>4.1733908653259277</v>
      </c>
      <c r="BB113" s="124">
        <f>VLOOKUP(A113,'2022_PAPI_Indicators'!A108:BA288,52,FALSE)</f>
        <v>4.0549502372741699</v>
      </c>
      <c r="BC113" s="124">
        <f>VLOOKUP(A113,'2022_PAPI_Indicators'!A108:BB288,53,FALSE)</f>
        <v>4.3292865753173828</v>
      </c>
      <c r="BD113" s="124">
        <f>VLOOKUP(A113,'2022_PAPI_Indicators'!A108:BC288,54,FALSE)</f>
        <v>4.4519252777099609</v>
      </c>
      <c r="BE113" s="124">
        <f>VLOOKUP(A113,'2022_PAPI_Indicators'!A108:BD288,55,FALSE)</f>
        <v>4.2866730690002441</v>
      </c>
      <c r="BF113" s="124">
        <f>VLOOKUP(A113,'2022_PAPI_Indicators'!A108:BE288,56,FALSE)</f>
        <v>4.2458858489990234</v>
      </c>
      <c r="BG113" s="124">
        <f>VLOOKUP(A113,'2022_PAPI_Indicators'!A108:BF288,57,FALSE)</f>
        <v>4.2586607933044434</v>
      </c>
      <c r="BH113" s="124">
        <f>VLOOKUP(A113,'2022_PAPI_Indicators'!A108:BG288,58,FALSE)</f>
        <v>4.1406188011169434</v>
      </c>
      <c r="BI113" s="124">
        <f>VLOOKUP(A113,'2022_PAPI_Indicators'!A108:BH288,59,FALSE)</f>
        <v>4.3944172859191895</v>
      </c>
      <c r="BJ113" s="124">
        <f>VLOOKUP(A113,'2022_PAPI_Indicators'!A108:BI288,60,FALSE)</f>
        <v>4.2765021324157715</v>
      </c>
      <c r="BK113" s="124">
        <f>VLOOKUP(A113,'2022_PAPI_Indicators'!A108:BJ288,61,FALSE)</f>
        <v>4.3439135551452637</v>
      </c>
      <c r="BL113" s="124">
        <f>VLOOKUP(A113,'2022_PAPI_Indicators'!A108:BK288,62,FALSE)</f>
        <v>4.5212182998657227</v>
      </c>
      <c r="BM113" s="124">
        <f>VLOOKUP(A113,'2022_PAPI_Indicators'!A108:BL288,63,FALSE)</f>
        <v>4.4003963470458984</v>
      </c>
      <c r="BN113" s="124">
        <f>VLOOKUP(A113,'2022_PAPI_Indicators'!A108:BM288,64,FALSE)</f>
        <v>4.4328937530517578</v>
      </c>
    </row>
    <row r="114" spans="1:66" s="83" customFormat="1" x14ac:dyDescent="0.2">
      <c r="A114" s="75" t="s">
        <v>306</v>
      </c>
      <c r="B114" s="76" t="s">
        <v>307</v>
      </c>
      <c r="C114" s="91" t="s">
        <v>447</v>
      </c>
      <c r="D114" s="144">
        <f>VLOOKUP(A114,'2022_PAPI_Indicators'!A109:B289,2,)</f>
        <v>7.2294011116027832</v>
      </c>
      <c r="E114" s="144">
        <f>VLOOKUP(A114,'2022_PAPI_Indicators'!A109:C289,3,FALSE)</f>
        <v>7.0711503028869629</v>
      </c>
      <c r="F114" s="144">
        <f>VLOOKUP(A114,'2022_PAPI_Indicators'!A109:D289,4,FALSE)</f>
        <v>6.6897745132446289</v>
      </c>
      <c r="G114" s="144">
        <f>VLOOKUP(A114,'2022_PAPI_Indicators'!A109:E289,5,FALSE)</f>
        <v>7.1490535736083984</v>
      </c>
      <c r="H114" s="144">
        <f>VLOOKUP(A114,'2022_PAPI_Indicators'!A109:F289,6,FALSE)</f>
        <v>7.3078618049621582</v>
      </c>
      <c r="I114" s="144">
        <f>VLOOKUP(A114,'2022_PAPI_Indicators'!A109:G289,7,FALSE)</f>
        <v>7.1087312698364258</v>
      </c>
      <c r="J114" s="144">
        <f>VLOOKUP(A114,'2022_PAPI_Indicators'!A109:H289,8,FALSE)</f>
        <v>6.8792991638183594</v>
      </c>
      <c r="K114" s="144">
        <f>VLOOKUP(A114,'2022_PAPI_Indicators'!A109:I289,9,FALSE)</f>
        <v>7.5264163017272949</v>
      </c>
      <c r="L114" s="144">
        <f>VLOOKUP(A114,'2022_PAPI_Indicators'!A109:J289,10,FALSE)</f>
        <v>7.0744414329528809</v>
      </c>
      <c r="M114" s="144">
        <f>VLOOKUP(A114,'2022_PAPI_Indicators'!A109:K289,11,FALSE)</f>
        <v>7.0694618225097656</v>
      </c>
      <c r="N114" s="144">
        <f>VLOOKUP(A114,'2022_PAPI_Indicators'!A109:L289,12,FALSE)</f>
        <v>7.3873591423034668</v>
      </c>
      <c r="O114" s="144">
        <f>VLOOKUP(A114,'2022_PAPI_Indicators'!A109:M289,13,FALSE)</f>
        <v>7.6107926368713379</v>
      </c>
      <c r="P114" s="144">
        <f>VLOOKUP(A114,'2022_PAPI_Indicators'!A109:N289,14,FALSE)</f>
        <v>7.7902917861938477</v>
      </c>
      <c r="Q114" s="144">
        <f>VLOOKUP(A114,'2022_PAPI_Indicators'!A109:O289,15,FALSE)</f>
        <v>8.2584390640258789</v>
      </c>
      <c r="R114" s="132">
        <f>VLOOKUP(A114,'2022_PAPI_Indicators'!A109:P289,16,FALSE)</f>
        <v>8.0849838256835938</v>
      </c>
      <c r="S114" s="144">
        <f>VLOOKUP(A114,'2022_PAPI_Indicators'!A109:R289,17,FALSE)</f>
        <v>7.537661075592041</v>
      </c>
      <c r="T114" s="144">
        <f>VLOOKUP(A114,'2022_PAPI_Indicators'!A109:S289,18,FALSE)</f>
        <v>8.3147811889648438</v>
      </c>
      <c r="U114" s="132">
        <f>VLOOKUP(A114,'2022_PAPI_Indicators'!A109:T289,19,FALSE)</f>
        <v>8.0850286483764648</v>
      </c>
      <c r="V114" s="144">
        <f>VLOOKUP(A114,'2022_PAPI_Indicators'!A109:U289,20,FALSE)</f>
        <v>7.8048596382141113</v>
      </c>
      <c r="W114" s="144">
        <f>VLOOKUP(A114,'2022_PAPI_Indicators'!A109:V289,21,FALSE)</f>
        <v>7.5640640258789062</v>
      </c>
      <c r="X114" s="144">
        <f>VLOOKUP(A114,'2022_PAPI_Indicators'!A109:W289,22,FALSE)</f>
        <v>7.5081648826599121</v>
      </c>
      <c r="Y114" s="144">
        <f>VLOOKUP(A114,'2022_PAPI_Indicators'!A109:X289,23,FALSE)</f>
        <v>8.2383460998535156</v>
      </c>
      <c r="Z114" s="144">
        <f>VLOOKUP(A114,'2022_PAPI_Indicators'!A109:Y289,24,FALSE)</f>
        <v>7.3287496566772461</v>
      </c>
      <c r="AA114" s="144">
        <f>VLOOKUP(A114,'2022_PAPI_Indicators'!A109:Z289,25,FALSE)</f>
        <v>7.4107065200805664</v>
      </c>
      <c r="AB114" s="144">
        <f>VLOOKUP(A114,'2022_PAPI_Indicators'!A109:AA289,26,FALSE)</f>
        <v>7.3283786773681641</v>
      </c>
      <c r="AC114" s="144">
        <f>VLOOKUP(A114,'2022_PAPI_Indicators'!A109:AB289,27,FALSE)</f>
        <v>7.9436860084533691</v>
      </c>
      <c r="AD114" s="144">
        <f>VLOOKUP(A114,'2022_PAPI_Indicators'!A109:AC289,28,FALSE)</f>
        <v>7.5846266746520996</v>
      </c>
      <c r="AE114" s="144">
        <f>VLOOKUP(A114,'2022_PAPI_Indicators'!A109:AD289,29,FALSE)</f>
        <v>8.0633621215820312</v>
      </c>
      <c r="AF114" s="144">
        <f>VLOOKUP(A114,'2022_PAPI_Indicators'!A109:AE289,30,FALSE)</f>
        <v>7.2321500778198242</v>
      </c>
      <c r="AG114" s="144">
        <f>VLOOKUP(A114,'2022_PAPI_Indicators'!A109:AF289,31,FALSE)</f>
        <v>7.2275285720825195</v>
      </c>
      <c r="AH114" s="144">
        <f>VLOOKUP(A114,'2022_PAPI_Indicators'!A109:AG289,32,FALSE)</f>
        <v>7.9557685852050781</v>
      </c>
      <c r="AI114" s="144">
        <f>VLOOKUP(A114,'2022_PAPI_Indicators'!A109:AH289,33,FALSE)</f>
        <v>8.2000370025634766</v>
      </c>
      <c r="AJ114" s="144">
        <f>VLOOKUP(A114,'2022_PAPI_Indicators'!A109:AI289,34,FALSE)</f>
        <v>8.0581121444702148</v>
      </c>
      <c r="AK114" s="144">
        <f>VLOOKUP(A114,'2022_PAPI_Indicators'!A109:AJ289,35,FALSE)</f>
        <v>7.5196456909179687</v>
      </c>
      <c r="AL114" s="144">
        <f>VLOOKUP(A114,'2022_PAPI_Indicators'!A109:AK289,36,FALSE)</f>
        <v>7.8058738708496094</v>
      </c>
      <c r="AM114" s="144">
        <f>VLOOKUP(A114,'2022_PAPI_Indicators'!A109:AL289,37,FALSE)</f>
        <v>7.6972818374633789</v>
      </c>
      <c r="AN114" s="144">
        <f>VLOOKUP(A114,'2022_PAPI_Indicators'!A109:AM289,38,FALSE)</f>
        <v>7.8071823120117187</v>
      </c>
      <c r="AO114" s="144">
        <f>VLOOKUP(A114,'2022_PAPI_Indicators'!A109:AN289,39,FALSE)</f>
        <v>8.0621366500854492</v>
      </c>
      <c r="AP114" s="144">
        <f>VLOOKUP(A114,'2022_PAPI_Indicators'!A109:AO289,40,FALSE)</f>
        <v>7.6982717514038086</v>
      </c>
      <c r="AQ114" s="159">
        <f>VLOOKUP(A114,'2022_PAPI_Indicators'!A109:AP289,41,FALSE)</f>
        <v>7.4359235763549805</v>
      </c>
      <c r="AR114" s="144">
        <f>VLOOKUP(A114,'2022_PAPI_Indicators'!A109:AQ289,42,FALSE)</f>
        <v>6.8515644073486328</v>
      </c>
      <c r="AS114" s="144">
        <f>VLOOKUP(A114,'2022_PAPI_Indicators'!A109:AR289,43,FALSE)</f>
        <v>7.4911584854125977</v>
      </c>
      <c r="AT114" s="144">
        <f>VLOOKUP(A114,'2022_PAPI_Indicators'!A109:AS289,44,FALSE)</f>
        <v>6.6208195686340332</v>
      </c>
      <c r="AU114" s="144">
        <f>VLOOKUP(A114,'2022_PAPI_Indicators'!A109:AT289,45,FALSE)</f>
        <v>6.6599292755126953</v>
      </c>
      <c r="AV114" s="144">
        <f>VLOOKUP(A114,'2022_PAPI_Indicators'!A109:AU289,46,FALSE)</f>
        <v>6.4132356643676758</v>
      </c>
      <c r="AW114" s="144">
        <f>VLOOKUP(A114,'2022_PAPI_Indicators'!A109:AV289,47,FALSE)</f>
        <v>7.5188827514648438</v>
      </c>
      <c r="AX114" s="144">
        <f>VLOOKUP(A114,'2022_PAPI_Indicators'!A109:AW289,48,FALSE)</f>
        <v>8.2064723968505859</v>
      </c>
      <c r="AY114" s="144">
        <f>VLOOKUP(A114,'2022_PAPI_Indicators'!A109:AX289,49,FALSE)</f>
        <v>7.661888599395752</v>
      </c>
      <c r="AZ114" s="144">
        <f>VLOOKUP(A114,'2022_PAPI_Indicators'!A109:AY289,50,FALSE)</f>
        <v>7.8578519821166992</v>
      </c>
      <c r="BA114" s="144">
        <f>VLOOKUP(A114,'2022_PAPI_Indicators'!A109:AZ289,51,FALSE)</f>
        <v>7.5172891616821289</v>
      </c>
      <c r="BB114" s="144">
        <f>VLOOKUP(A114,'2022_PAPI_Indicators'!A109:BA289,52,FALSE)</f>
        <v>6.8348021507263184</v>
      </c>
      <c r="BC114" s="144">
        <f>VLOOKUP(A114,'2022_PAPI_Indicators'!A109:BB289,53,FALSE)</f>
        <v>7.2705001831054687</v>
      </c>
      <c r="BD114" s="144">
        <f>VLOOKUP(A114,'2022_PAPI_Indicators'!A109:BC289,54,FALSE)</f>
        <v>7.7081160545349121</v>
      </c>
      <c r="BE114" s="144">
        <f>VLOOKUP(A114,'2022_PAPI_Indicators'!A109:BD289,55,FALSE)</f>
        <v>8.0594654083251953</v>
      </c>
      <c r="BF114" s="144">
        <f>VLOOKUP(A114,'2022_PAPI_Indicators'!A109:BE289,56,FALSE)</f>
        <v>8.2717876434326172</v>
      </c>
      <c r="BG114" s="144">
        <f>VLOOKUP(A114,'2022_PAPI_Indicators'!A109:BF289,57,FALSE)</f>
        <v>7.3747692108154297</v>
      </c>
      <c r="BH114" s="144">
        <f>VLOOKUP(A114,'2022_PAPI_Indicators'!A109:BG289,58,FALSE)</f>
        <v>7.6138014793395996</v>
      </c>
      <c r="BI114" s="144">
        <f>VLOOKUP(A114,'2022_PAPI_Indicators'!A109:BH289,59,FALSE)</f>
        <v>7.1472673416137695</v>
      </c>
      <c r="BJ114" s="144">
        <f>VLOOKUP(A114,'2022_PAPI_Indicators'!A109:BI289,60,FALSE)</f>
        <v>7.1980834007263184</v>
      </c>
      <c r="BK114" s="144">
        <f>VLOOKUP(A114,'2022_PAPI_Indicators'!A109:BJ289,61,FALSE)</f>
        <v>7.2057046890258789</v>
      </c>
      <c r="BL114" s="144">
        <f>VLOOKUP(A114,'2022_PAPI_Indicators'!A109:BK289,62,FALSE)</f>
        <v>7.2743773460388184</v>
      </c>
      <c r="BM114" s="144">
        <f>VLOOKUP(A114,'2022_PAPI_Indicators'!A109:BL289,63,FALSE)</f>
        <v>7.86895751953125</v>
      </c>
      <c r="BN114" s="144">
        <f>VLOOKUP(A114,'2022_PAPI_Indicators'!A109:BM289,64,FALSE)</f>
        <v>7.2511734962463379</v>
      </c>
    </row>
    <row r="115" spans="1:66" s="112" customFormat="1" x14ac:dyDescent="0.2">
      <c r="A115" s="77" t="s">
        <v>308</v>
      </c>
      <c r="B115" s="77" t="s">
        <v>309</v>
      </c>
      <c r="C115" s="92" t="s">
        <v>448</v>
      </c>
      <c r="D115" s="131">
        <f>VLOOKUP(A115,'2022_PAPI_Indicators'!A110:B290,2,)</f>
        <v>1.7344385385513306</v>
      </c>
      <c r="E115" s="131">
        <f>VLOOKUP(A115,'2022_PAPI_Indicators'!A110:C290,3,FALSE)</f>
        <v>2.0005133152008057</v>
      </c>
      <c r="F115" s="131">
        <f>VLOOKUP(A115,'2022_PAPI_Indicators'!A110:D290,4,FALSE)</f>
        <v>1.8266651630401611</v>
      </c>
      <c r="G115" s="131">
        <f>VLOOKUP(A115,'2022_PAPI_Indicators'!A110:E290,5,FALSE)</f>
        <v>2.077965259552002</v>
      </c>
      <c r="H115" s="131">
        <f>VLOOKUP(A115,'2022_PAPI_Indicators'!A110:F290,6,FALSE)</f>
        <v>2.020263671875</v>
      </c>
      <c r="I115" s="131">
        <f>VLOOKUP(A115,'2022_PAPI_Indicators'!A110:G290,7,FALSE)</f>
        <v>1.8228981494903564</v>
      </c>
      <c r="J115" s="131">
        <f>VLOOKUP(A115,'2022_PAPI_Indicators'!A110:H290,8,FALSE)</f>
        <v>1.976102352142334</v>
      </c>
      <c r="K115" s="131">
        <f>VLOOKUP(A115,'2022_PAPI_Indicators'!A110:I290,9,FALSE)</f>
        <v>1.8812037706375122</v>
      </c>
      <c r="L115" s="131">
        <f>VLOOKUP(A115,'2022_PAPI_Indicators'!A110:J290,10,FALSE)</f>
        <v>1.8815690279006958</v>
      </c>
      <c r="M115" s="131">
        <f>VLOOKUP(A115,'2022_PAPI_Indicators'!A110:K290,11,FALSE)</f>
        <v>1.9315230846405029</v>
      </c>
      <c r="N115" s="131">
        <f>VLOOKUP(A115,'2022_PAPI_Indicators'!A110:L290,12,FALSE)</f>
        <v>2.0445866584777832</v>
      </c>
      <c r="O115" s="131">
        <f>VLOOKUP(A115,'2022_PAPI_Indicators'!A110:M290,13,FALSE)</f>
        <v>1.8976337909698486</v>
      </c>
      <c r="P115" s="131">
        <f>VLOOKUP(A115,'2022_PAPI_Indicators'!A110:N290,14,FALSE)</f>
        <v>1.900079607963562</v>
      </c>
      <c r="Q115" s="131">
        <f>VLOOKUP(A115,'2022_PAPI_Indicators'!A110:O290,15,FALSE)</f>
        <v>2.0752325057983398</v>
      </c>
      <c r="R115" s="132">
        <f>VLOOKUP(A115,'2022_PAPI_Indicators'!A110:P290,16,FALSE)</f>
        <v>2.1459083557128906</v>
      </c>
      <c r="S115" s="131">
        <f>VLOOKUP(A115,'2022_PAPI_Indicators'!A110:R290,17,FALSE)</f>
        <v>1.9888483285903931</v>
      </c>
      <c r="T115" s="131">
        <f>VLOOKUP(A115,'2022_PAPI_Indicators'!A110:S290,18,FALSE)</f>
        <v>2.0846941471099854</v>
      </c>
      <c r="U115" s="132">
        <f>VLOOKUP(A115,'2022_PAPI_Indicators'!A110:T290,19,FALSE)</f>
        <v>2.1088063716888428</v>
      </c>
      <c r="V115" s="131">
        <f>VLOOKUP(A115,'2022_PAPI_Indicators'!A110:U290,20,FALSE)</f>
        <v>1.9172227382659912</v>
      </c>
      <c r="W115" s="131">
        <f>VLOOKUP(A115,'2022_PAPI_Indicators'!A110:V290,21,FALSE)</f>
        <v>1.9685796499252319</v>
      </c>
      <c r="X115" s="131">
        <f>VLOOKUP(A115,'2022_PAPI_Indicators'!A110:W290,22,FALSE)</f>
        <v>1.9800204038619995</v>
      </c>
      <c r="Y115" s="131">
        <f>VLOOKUP(A115,'2022_PAPI_Indicators'!A110:X290,23,FALSE)</f>
        <v>2.0173978805541992</v>
      </c>
      <c r="Z115" s="131">
        <f>VLOOKUP(A115,'2022_PAPI_Indicators'!A110:Y290,24,FALSE)</f>
        <v>1.9012398719787598</v>
      </c>
      <c r="AA115" s="131">
        <f>VLOOKUP(A115,'2022_PAPI_Indicators'!A110:Z290,25,FALSE)</f>
        <v>2.0351624488830566</v>
      </c>
      <c r="AB115" s="131">
        <f>VLOOKUP(A115,'2022_PAPI_Indicators'!A110:AA290,26,FALSE)</f>
        <v>1.9793684482574463</v>
      </c>
      <c r="AC115" s="131">
        <f>VLOOKUP(A115,'2022_PAPI_Indicators'!A110:AB290,27,FALSE)</f>
        <v>2.0697262287139893</v>
      </c>
      <c r="AD115" s="131">
        <f>VLOOKUP(A115,'2022_PAPI_Indicators'!A110:AC290,28,FALSE)</f>
        <v>1.9809277057647705</v>
      </c>
      <c r="AE115" s="131">
        <f>VLOOKUP(A115,'2022_PAPI_Indicators'!A110:AD290,29,FALSE)</f>
        <v>1.987227201461792</v>
      </c>
      <c r="AF115" s="131">
        <f>VLOOKUP(A115,'2022_PAPI_Indicators'!A110:AE290,30,FALSE)</f>
        <v>2.0263359546661377</v>
      </c>
      <c r="AG115" s="131">
        <f>VLOOKUP(A115,'2022_PAPI_Indicators'!A110:AF290,31,FALSE)</f>
        <v>1.9780130386352539</v>
      </c>
      <c r="AH115" s="131">
        <f>VLOOKUP(A115,'2022_PAPI_Indicators'!A110:AG290,32,FALSE)</f>
        <v>2.1084036827087402</v>
      </c>
      <c r="AI115" s="131">
        <f>VLOOKUP(A115,'2022_PAPI_Indicators'!A110:AH290,33,FALSE)</f>
        <v>1.989223837852478</v>
      </c>
      <c r="AJ115" s="131">
        <f>VLOOKUP(A115,'2022_PAPI_Indicators'!A110:AI290,34,FALSE)</f>
        <v>1.9720717668533325</v>
      </c>
      <c r="AK115" s="131">
        <f>VLOOKUP(A115,'2022_PAPI_Indicators'!A110:AJ290,35,FALSE)</f>
        <v>1.8975759744644165</v>
      </c>
      <c r="AL115" s="131">
        <f>VLOOKUP(A115,'2022_PAPI_Indicators'!A110:AK290,36,FALSE)</f>
        <v>1.9961612224578857</v>
      </c>
      <c r="AM115" s="131">
        <f>VLOOKUP(A115,'2022_PAPI_Indicators'!A110:AL290,37,FALSE)</f>
        <v>1.9355987310409546</v>
      </c>
      <c r="AN115" s="131">
        <f>VLOOKUP(A115,'2022_PAPI_Indicators'!A110:AM290,38,FALSE)</f>
        <v>1.8538877964019775</v>
      </c>
      <c r="AO115" s="131">
        <f>VLOOKUP(A115,'2022_PAPI_Indicators'!A110:AN290,39,FALSE)</f>
        <v>1.9930185079574585</v>
      </c>
      <c r="AP115" s="131">
        <f>VLOOKUP(A115,'2022_PAPI_Indicators'!A110:AO290,40,FALSE)</f>
        <v>2.0089788436889648</v>
      </c>
      <c r="AQ115" s="159">
        <f>VLOOKUP(A115,'2022_PAPI_Indicators'!A110:AP290,41,FALSE)</f>
        <v>1.8528509140014648</v>
      </c>
      <c r="AR115" s="131">
        <f>VLOOKUP(A115,'2022_PAPI_Indicators'!A110:AQ290,42,FALSE)</f>
        <v>1.8769270181655884</v>
      </c>
      <c r="AS115" s="131">
        <f>VLOOKUP(A115,'2022_PAPI_Indicators'!A110:AR290,43,FALSE)</f>
        <v>1.8938504457473755</v>
      </c>
      <c r="AT115" s="131">
        <f>VLOOKUP(A115,'2022_PAPI_Indicators'!A110:AS290,44,FALSE)</f>
        <v>1.8794499635696411</v>
      </c>
      <c r="AU115" s="131">
        <f>VLOOKUP(A115,'2022_PAPI_Indicators'!A110:AT290,45,FALSE)</f>
        <v>1.8769916296005249</v>
      </c>
      <c r="AV115" s="131">
        <f>VLOOKUP(A115,'2022_PAPI_Indicators'!A110:AU290,46,FALSE)</f>
        <v>1.7696183919906616</v>
      </c>
      <c r="AW115" s="131">
        <f>VLOOKUP(A115,'2022_PAPI_Indicators'!A110:AV290,47,FALSE)</f>
        <v>1.7817748785018921</v>
      </c>
      <c r="AX115" s="131">
        <f>VLOOKUP(A115,'2022_PAPI_Indicators'!A110:AW290,48,FALSE)</f>
        <v>1.9765661954879761</v>
      </c>
      <c r="AY115" s="131">
        <f>VLOOKUP(A115,'2022_PAPI_Indicators'!A110:AX290,49,FALSE)</f>
        <v>1.7566142082214355</v>
      </c>
      <c r="AZ115" s="131">
        <f>VLOOKUP(A115,'2022_PAPI_Indicators'!A110:AY290,50,FALSE)</f>
        <v>1.793134331703186</v>
      </c>
      <c r="BA115" s="131">
        <f>VLOOKUP(A115,'2022_PAPI_Indicators'!A110:AZ290,51,FALSE)</f>
        <v>1.8233405351638794</v>
      </c>
      <c r="BB115" s="131">
        <f>VLOOKUP(A115,'2022_PAPI_Indicators'!A110:BA290,52,FALSE)</f>
        <v>1.7664878368377686</v>
      </c>
      <c r="BC115" s="131">
        <f>VLOOKUP(A115,'2022_PAPI_Indicators'!A110:BB290,53,FALSE)</f>
        <v>1.8679795265197754</v>
      </c>
      <c r="BD115" s="131">
        <f>VLOOKUP(A115,'2022_PAPI_Indicators'!A110:BC290,54,FALSE)</f>
        <v>1.9493021965026855</v>
      </c>
      <c r="BE115" s="131">
        <f>VLOOKUP(A115,'2022_PAPI_Indicators'!A110:BD290,55,FALSE)</f>
        <v>1.9364694356918335</v>
      </c>
      <c r="BF115" s="131">
        <f>VLOOKUP(A115,'2022_PAPI_Indicators'!A110:BE290,56,FALSE)</f>
        <v>1.9988871812820435</v>
      </c>
      <c r="BG115" s="131">
        <f>VLOOKUP(A115,'2022_PAPI_Indicators'!A110:BF290,57,FALSE)</f>
        <v>2.022435188293457</v>
      </c>
      <c r="BH115" s="131">
        <f>VLOOKUP(A115,'2022_PAPI_Indicators'!A110:BG290,58,FALSE)</f>
        <v>1.9392154216766357</v>
      </c>
      <c r="BI115" s="131">
        <f>VLOOKUP(A115,'2022_PAPI_Indicators'!A110:BH290,59,FALSE)</f>
        <v>1.9228136539459229</v>
      </c>
      <c r="BJ115" s="131">
        <f>VLOOKUP(A115,'2022_PAPI_Indicators'!A110:BI290,60,FALSE)</f>
        <v>1.8861147165298462</v>
      </c>
      <c r="BK115" s="131">
        <f>VLOOKUP(A115,'2022_PAPI_Indicators'!A110:BJ290,61,FALSE)</f>
        <v>2.0232555866241455</v>
      </c>
      <c r="BL115" s="131">
        <f>VLOOKUP(A115,'2022_PAPI_Indicators'!A110:BK290,62,FALSE)</f>
        <v>1.906895637512207</v>
      </c>
      <c r="BM115" s="131">
        <f>VLOOKUP(A115,'2022_PAPI_Indicators'!A110:BL290,63,FALSE)</f>
        <v>2.0083825588226318</v>
      </c>
      <c r="BN115" s="131">
        <f>VLOOKUP(A115,'2022_PAPI_Indicators'!A110:BM290,64,FALSE)</f>
        <v>1.8723834753036499</v>
      </c>
    </row>
    <row r="116" spans="1:66" x14ac:dyDescent="0.2">
      <c r="A116" s="70" t="s">
        <v>310</v>
      </c>
      <c r="B116" s="70" t="s">
        <v>311</v>
      </c>
      <c r="C116" s="89" t="s">
        <v>90</v>
      </c>
      <c r="D116" s="133">
        <f>VLOOKUP(A116,'2022_PAPI_Indicators'!A111:B291,2,)</f>
        <v>0.91934078931808472</v>
      </c>
      <c r="E116" s="133">
        <f>VLOOKUP(A116,'2022_PAPI_Indicators'!A111:C291,3,FALSE)</f>
        <v>0.98294788599014282</v>
      </c>
      <c r="F116" s="133">
        <f>VLOOKUP(A116,'2022_PAPI_Indicators'!A111:D291,4,FALSE)</f>
        <v>0.93083924055099487</v>
      </c>
      <c r="G116" s="133">
        <f>VLOOKUP(A116,'2022_PAPI_Indicators'!A111:E291,5,FALSE)</f>
        <v>0.96886277198791504</v>
      </c>
      <c r="H116" s="133">
        <f>VLOOKUP(A116,'2022_PAPI_Indicators'!A111:F291,6,FALSE)</f>
        <v>0.92629271745681763</v>
      </c>
      <c r="I116" s="133">
        <f>VLOOKUP(A116,'2022_PAPI_Indicators'!A111:G291,7,FALSE)</f>
        <v>0.91627013683319092</v>
      </c>
      <c r="J116" s="133">
        <f>VLOOKUP(A116,'2022_PAPI_Indicators'!A111:H291,8,FALSE)</f>
        <v>0.95473027229309082</v>
      </c>
      <c r="K116" s="133">
        <f>VLOOKUP(A116,'2022_PAPI_Indicators'!A111:I291,9,FALSE)</f>
        <v>0.91336369514465332</v>
      </c>
      <c r="L116" s="133">
        <f>VLOOKUP(A116,'2022_PAPI_Indicators'!A111:J291,10,FALSE)</f>
        <v>0.84113579988479614</v>
      </c>
      <c r="M116" s="133">
        <f>VLOOKUP(A116,'2022_PAPI_Indicators'!A111:K291,11,FALSE)</f>
        <v>0.8364596962928772</v>
      </c>
      <c r="N116" s="133">
        <f>VLOOKUP(A116,'2022_PAPI_Indicators'!A111:L291,12,FALSE)</f>
        <v>0.85387980937957764</v>
      </c>
      <c r="O116" s="133">
        <f>VLOOKUP(A116,'2022_PAPI_Indicators'!A111:M291,13,FALSE)</f>
        <v>0.94764918088912964</v>
      </c>
      <c r="P116" s="133">
        <f>VLOOKUP(A116,'2022_PAPI_Indicators'!A111:N291,14,FALSE)</f>
        <v>0.90222418308258057</v>
      </c>
      <c r="Q116" s="133">
        <f>VLOOKUP(A116,'2022_PAPI_Indicators'!A111:O291,15,FALSE)</f>
        <v>0.94330555200576782</v>
      </c>
      <c r="R116" s="135">
        <f>VLOOKUP(A116,'2022_PAPI_Indicators'!A111:P291,16,FALSE)</f>
        <v>0.94650173187255859</v>
      </c>
      <c r="S116" s="133">
        <f>VLOOKUP(A116,'2022_PAPI_Indicators'!A111:R291,17,FALSE)</f>
        <v>0.84892719984054565</v>
      </c>
      <c r="T116" s="133">
        <f>VLOOKUP(A116,'2022_PAPI_Indicators'!A111:S291,18,FALSE)</f>
        <v>0.97716754674911499</v>
      </c>
      <c r="U116" s="135">
        <f>VLOOKUP(A116,'2022_PAPI_Indicators'!A111:T291,19,FALSE)</f>
        <v>0.91284048557281494</v>
      </c>
      <c r="V116" s="133">
        <f>VLOOKUP(A116,'2022_PAPI_Indicators'!A111:U291,20,FALSE)</f>
        <v>0.87865275144577026</v>
      </c>
      <c r="W116" s="133">
        <f>VLOOKUP(A116,'2022_PAPI_Indicators'!A111:V291,21,FALSE)</f>
        <v>0.92657887935638428</v>
      </c>
      <c r="X116" s="133">
        <f>VLOOKUP(A116,'2022_PAPI_Indicators'!A111:W291,22,FALSE)</f>
        <v>0.94641321897506714</v>
      </c>
      <c r="Y116" s="133">
        <f>VLOOKUP(A116,'2022_PAPI_Indicators'!A111:X291,23,FALSE)</f>
        <v>0.93930864334106445</v>
      </c>
      <c r="Z116" s="133">
        <f>VLOOKUP(A116,'2022_PAPI_Indicators'!A111:Y291,24,FALSE)</f>
        <v>0.91392379999160767</v>
      </c>
      <c r="AA116" s="133">
        <f>VLOOKUP(A116,'2022_PAPI_Indicators'!A111:Z291,25,FALSE)</f>
        <v>0.95416408777236938</v>
      </c>
      <c r="AB116" s="133">
        <f>VLOOKUP(A116,'2022_PAPI_Indicators'!A111:AA291,26,FALSE)</f>
        <v>0.92406123876571655</v>
      </c>
      <c r="AC116" s="133">
        <f>VLOOKUP(A116,'2022_PAPI_Indicators'!A111:AB291,27,FALSE)</f>
        <v>0.95188993215560913</v>
      </c>
      <c r="AD116" s="133">
        <f>VLOOKUP(A116,'2022_PAPI_Indicators'!A111:AC291,28,FALSE)</f>
        <v>0.94436407089233398</v>
      </c>
      <c r="AE116" s="133">
        <f>VLOOKUP(A116,'2022_PAPI_Indicators'!A111:AD291,29,FALSE)</f>
        <v>0.93133038282394409</v>
      </c>
      <c r="AF116" s="133">
        <f>VLOOKUP(A116,'2022_PAPI_Indicators'!A111:AE291,30,FALSE)</f>
        <v>0.93593913316726685</v>
      </c>
      <c r="AG116" s="133">
        <f>VLOOKUP(A116,'2022_PAPI_Indicators'!A111:AF291,31,FALSE)</f>
        <v>0.95278632640838623</v>
      </c>
      <c r="AH116" s="133">
        <f>VLOOKUP(A116,'2022_PAPI_Indicators'!A111:AG291,32,FALSE)</f>
        <v>0.91642254590988159</v>
      </c>
      <c r="AI116" s="133">
        <f>VLOOKUP(A116,'2022_PAPI_Indicators'!A111:AH291,33,FALSE)</f>
        <v>0.9441414475440979</v>
      </c>
      <c r="AJ116" s="133">
        <f>VLOOKUP(A116,'2022_PAPI_Indicators'!A111:AI291,34,FALSE)</f>
        <v>0.95758026838302612</v>
      </c>
      <c r="AK116" s="133">
        <f>VLOOKUP(A116,'2022_PAPI_Indicators'!A111:AJ291,35,FALSE)</f>
        <v>0.96852850914001465</v>
      </c>
      <c r="AL116" s="133">
        <f>VLOOKUP(A116,'2022_PAPI_Indicators'!A111:AK291,36,FALSE)</f>
        <v>0.96928828954696655</v>
      </c>
      <c r="AM116" s="133">
        <f>VLOOKUP(A116,'2022_PAPI_Indicators'!A111:AL291,37,FALSE)</f>
        <v>0.94209671020507813</v>
      </c>
      <c r="AN116" s="133">
        <f>VLOOKUP(A116,'2022_PAPI_Indicators'!A111:AM291,38,FALSE)</f>
        <v>0.91272491216659546</v>
      </c>
      <c r="AO116" s="133">
        <f>VLOOKUP(A116,'2022_PAPI_Indicators'!A111:AN291,39,FALSE)</f>
        <v>0.89720803499221802</v>
      </c>
      <c r="AP116" s="133">
        <f>VLOOKUP(A116,'2022_PAPI_Indicators'!A111:AO291,40,FALSE)</f>
        <v>0.81557244062423706</v>
      </c>
      <c r="AQ116" s="161">
        <f>VLOOKUP(A116,'2022_PAPI_Indicators'!A111:AP291,41,FALSE)</f>
        <v>0.90872788429260254</v>
      </c>
      <c r="AR116" s="133">
        <f>VLOOKUP(A116,'2022_PAPI_Indicators'!A111:AQ291,42,FALSE)</f>
        <v>0.81824314594268799</v>
      </c>
      <c r="AS116" s="133">
        <f>VLOOKUP(A116,'2022_PAPI_Indicators'!A111:AR291,43,FALSE)</f>
        <v>0.90523296594619751</v>
      </c>
      <c r="AT116" s="133">
        <f>VLOOKUP(A116,'2022_PAPI_Indicators'!A111:AS291,44,FALSE)</f>
        <v>0.8640824556350708</v>
      </c>
      <c r="AU116" s="133">
        <f>VLOOKUP(A116,'2022_PAPI_Indicators'!A111:AT291,45,FALSE)</f>
        <v>0.86890530586242676</v>
      </c>
      <c r="AV116" s="133">
        <f>VLOOKUP(A116,'2022_PAPI_Indicators'!A111:AU291,46,FALSE)</f>
        <v>0.91486483812332153</v>
      </c>
      <c r="AW116" s="133">
        <f>VLOOKUP(A116,'2022_PAPI_Indicators'!A111:AV291,47,FALSE)</f>
        <v>0.86874932050704956</v>
      </c>
      <c r="AX116" s="133">
        <f>VLOOKUP(A116,'2022_PAPI_Indicators'!A111:AW291,48,FALSE)</f>
        <v>0.90188330411911011</v>
      </c>
      <c r="AY116" s="133">
        <f>VLOOKUP(A116,'2022_PAPI_Indicators'!A111:AX291,49,FALSE)</f>
        <v>0.88125574588775635</v>
      </c>
      <c r="AZ116" s="133">
        <f>VLOOKUP(A116,'2022_PAPI_Indicators'!A111:AY291,50,FALSE)</f>
        <v>0.91017431020736694</v>
      </c>
      <c r="BA116" s="133">
        <f>VLOOKUP(A116,'2022_PAPI_Indicators'!A111:AZ291,51,FALSE)</f>
        <v>0.88762813806533813</v>
      </c>
      <c r="BB116" s="133">
        <f>VLOOKUP(A116,'2022_PAPI_Indicators'!A111:BA291,52,FALSE)</f>
        <v>0.90733349323272705</v>
      </c>
      <c r="BC116" s="133">
        <f>VLOOKUP(A116,'2022_PAPI_Indicators'!A111:BB291,53,FALSE)</f>
        <v>0.78175902366638184</v>
      </c>
      <c r="BD116" s="133">
        <f>VLOOKUP(A116,'2022_PAPI_Indicators'!A111:BC291,54,FALSE)</f>
        <v>0.90488988161087036</v>
      </c>
      <c r="BE116" s="133">
        <f>VLOOKUP(A116,'2022_PAPI_Indicators'!A111:BD291,55,FALSE)</f>
        <v>0.8575361967086792</v>
      </c>
      <c r="BF116" s="133">
        <f>VLOOKUP(A116,'2022_PAPI_Indicators'!A111:BE291,56,FALSE)</f>
        <v>0.90633022785186768</v>
      </c>
      <c r="BG116" s="133">
        <f>VLOOKUP(A116,'2022_PAPI_Indicators'!A111:BF291,57,FALSE)</f>
        <v>0.91299527883529663</v>
      </c>
      <c r="BH116" s="133">
        <f>VLOOKUP(A116,'2022_PAPI_Indicators'!A111:BG291,58,FALSE)</f>
        <v>0.84905678033828735</v>
      </c>
      <c r="BI116" s="133">
        <f>VLOOKUP(A116,'2022_PAPI_Indicators'!A111:BH291,59,FALSE)</f>
        <v>0.84860736131668091</v>
      </c>
      <c r="BJ116" s="133">
        <f>VLOOKUP(A116,'2022_PAPI_Indicators'!A111:BI291,60,FALSE)</f>
        <v>0.87535685300827026</v>
      </c>
      <c r="BK116" s="133">
        <f>VLOOKUP(A116,'2022_PAPI_Indicators'!A111:BJ291,61,FALSE)</f>
        <v>0.87861758470535278</v>
      </c>
      <c r="BL116" s="133">
        <f>VLOOKUP(A116,'2022_PAPI_Indicators'!A111:BK291,62,FALSE)</f>
        <v>0.78977674245834351</v>
      </c>
      <c r="BM116" s="133">
        <f>VLOOKUP(A116,'2022_PAPI_Indicators'!A111:BL291,63,FALSE)</f>
        <v>0.93024712800979614</v>
      </c>
      <c r="BN116" s="133">
        <f>VLOOKUP(A116,'2022_PAPI_Indicators'!A111:BM291,64,FALSE)</f>
        <v>0.92404186725616455</v>
      </c>
    </row>
    <row r="117" spans="1:66" x14ac:dyDescent="0.2">
      <c r="A117" s="70" t="s">
        <v>312</v>
      </c>
      <c r="B117" s="70" t="s">
        <v>313</v>
      </c>
      <c r="C117" s="89" t="s">
        <v>269</v>
      </c>
      <c r="D117" s="124">
        <f>VLOOKUP(A117,'2022_PAPI_Indicators'!A112:B292,2,)</f>
        <v>3.4290027618408203</v>
      </c>
      <c r="E117" s="124">
        <f>VLOOKUP(A117,'2022_PAPI_Indicators'!A112:C292,3,FALSE)</f>
        <v>3.6821701526641846</v>
      </c>
      <c r="F117" s="124">
        <f>VLOOKUP(A117,'2022_PAPI_Indicators'!A112:D292,4,FALSE)</f>
        <v>3.6271123886108398</v>
      </c>
      <c r="G117" s="124">
        <f>VLOOKUP(A117,'2022_PAPI_Indicators'!A112:E292,5,FALSE)</f>
        <v>3.7374999523162842</v>
      </c>
      <c r="H117" s="124">
        <f>VLOOKUP(A117,'2022_PAPI_Indicators'!A112:F292,6,FALSE)</f>
        <v>3.6361966133117676</v>
      </c>
      <c r="I117" s="124">
        <f>VLOOKUP(A117,'2022_PAPI_Indicators'!A112:G292,7,FALSE)</f>
        <v>3.3396811485290527</v>
      </c>
      <c r="J117" s="124">
        <f>VLOOKUP(A117,'2022_PAPI_Indicators'!A112:H292,8,FALSE)</f>
        <v>3.7664103507995605</v>
      </c>
      <c r="K117" s="124">
        <f>VLOOKUP(A117,'2022_PAPI_Indicators'!A112:I292,9,FALSE)</f>
        <v>3.633650541305542</v>
      </c>
      <c r="L117" s="124">
        <f>VLOOKUP(A117,'2022_PAPI_Indicators'!A112:J292,10,FALSE)</f>
        <v>3.6796402931213379</v>
      </c>
      <c r="M117" s="124">
        <f>VLOOKUP(A117,'2022_PAPI_Indicators'!A112:K292,11,FALSE)</f>
        <v>3.6814470291137695</v>
      </c>
      <c r="N117" s="124">
        <f>VLOOKUP(A117,'2022_PAPI_Indicators'!A112:L292,12,FALSE)</f>
        <v>3.6610379219055176</v>
      </c>
      <c r="O117" s="124">
        <f>VLOOKUP(A117,'2022_PAPI_Indicators'!A112:M292,13,FALSE)</f>
        <v>3.5175650119781494</v>
      </c>
      <c r="P117" s="124">
        <f>VLOOKUP(A117,'2022_PAPI_Indicators'!A112:N292,14,FALSE)</f>
        <v>3.5814659595489502</v>
      </c>
      <c r="Q117" s="124">
        <f>VLOOKUP(A117,'2022_PAPI_Indicators'!A112:O292,15,FALSE)</f>
        <v>3.7690751552581787</v>
      </c>
      <c r="R117" s="125">
        <f>VLOOKUP(A117,'2022_PAPI_Indicators'!A112:P292,16,FALSE)</f>
        <v>3.765601634979248</v>
      </c>
      <c r="S117" s="124">
        <f>VLOOKUP(A117,'2022_PAPI_Indicators'!A112:R292,17,FALSE)</f>
        <v>3.423187255859375</v>
      </c>
      <c r="T117" s="124">
        <f>VLOOKUP(A117,'2022_PAPI_Indicators'!A112:S292,18,FALSE)</f>
        <v>3.5509240627288818</v>
      </c>
      <c r="U117" s="125">
        <f>VLOOKUP(A117,'2022_PAPI_Indicators'!A112:T292,19,FALSE)</f>
        <v>3.7352659702301025</v>
      </c>
      <c r="V117" s="124">
        <f>VLOOKUP(A117,'2022_PAPI_Indicators'!A112:U292,20,FALSE)</f>
        <v>3.5483419895172119</v>
      </c>
      <c r="W117" s="124">
        <f>VLOOKUP(A117,'2022_PAPI_Indicators'!A112:V292,21,FALSE)</f>
        <v>3.4385578632354736</v>
      </c>
      <c r="X117" s="124">
        <f>VLOOKUP(A117,'2022_PAPI_Indicators'!A112:W292,22,FALSE)</f>
        <v>3.5253221988677979</v>
      </c>
      <c r="Y117" s="124">
        <f>VLOOKUP(A117,'2022_PAPI_Indicators'!A112:X292,23,FALSE)</f>
        <v>3.468815803527832</v>
      </c>
      <c r="Z117" s="124">
        <f>VLOOKUP(A117,'2022_PAPI_Indicators'!A112:Y292,24,FALSE)</f>
        <v>3.5336284637451172</v>
      </c>
      <c r="AA117" s="124">
        <f>VLOOKUP(A117,'2022_PAPI_Indicators'!A112:Z292,25,FALSE)</f>
        <v>3.5199248790740967</v>
      </c>
      <c r="AB117" s="124">
        <f>VLOOKUP(A117,'2022_PAPI_Indicators'!A112:AA292,26,FALSE)</f>
        <v>3.6066815853118896</v>
      </c>
      <c r="AC117" s="124">
        <f>VLOOKUP(A117,'2022_PAPI_Indicators'!A112:AB292,27,FALSE)</f>
        <v>3.6600415706634521</v>
      </c>
      <c r="AD117" s="124">
        <f>VLOOKUP(A117,'2022_PAPI_Indicators'!A112:AC292,28,FALSE)</f>
        <v>3.5973215103149414</v>
      </c>
      <c r="AE117" s="124">
        <f>VLOOKUP(A117,'2022_PAPI_Indicators'!A112:AD292,29,FALSE)</f>
        <v>3.5652570724487305</v>
      </c>
      <c r="AF117" s="124">
        <f>VLOOKUP(A117,'2022_PAPI_Indicators'!A112:AE292,30,FALSE)</f>
        <v>3.6446328163146973</v>
      </c>
      <c r="AG117" s="124">
        <f>VLOOKUP(A117,'2022_PAPI_Indicators'!A112:AF292,31,FALSE)</f>
        <v>3.5634655952453613</v>
      </c>
      <c r="AH117" s="124">
        <f>VLOOKUP(A117,'2022_PAPI_Indicators'!A112:AG292,32,FALSE)</f>
        <v>3.7198746204376221</v>
      </c>
      <c r="AI117" s="124">
        <f>VLOOKUP(A117,'2022_PAPI_Indicators'!A112:AH292,33,FALSE)</f>
        <v>3.4624924659729004</v>
      </c>
      <c r="AJ117" s="124">
        <f>VLOOKUP(A117,'2022_PAPI_Indicators'!A112:AI292,34,FALSE)</f>
        <v>3.6678242683410645</v>
      </c>
      <c r="AK117" s="124">
        <f>VLOOKUP(A117,'2022_PAPI_Indicators'!A112:AJ292,35,FALSE)</f>
        <v>3.4176030158996582</v>
      </c>
      <c r="AL117" s="124">
        <f>VLOOKUP(A117,'2022_PAPI_Indicators'!A112:AK292,36,FALSE)</f>
        <v>3.6475238800048828</v>
      </c>
      <c r="AM117" s="124">
        <f>VLOOKUP(A117,'2022_PAPI_Indicators'!A112:AL292,37,FALSE)</f>
        <v>3.5017256736755371</v>
      </c>
      <c r="AN117" s="124">
        <f>VLOOKUP(A117,'2022_PAPI_Indicators'!A112:AM292,38,FALSE)</f>
        <v>3.5887851715087891</v>
      </c>
      <c r="AO117" s="124">
        <f>VLOOKUP(A117,'2022_PAPI_Indicators'!A112:AN292,39,FALSE)</f>
        <v>3.7765951156616211</v>
      </c>
      <c r="AP117" s="124">
        <f>VLOOKUP(A117,'2022_PAPI_Indicators'!A112:AO292,40,FALSE)</f>
        <v>3.5727581977844238</v>
      </c>
      <c r="AQ117" s="157">
        <f>VLOOKUP(A117,'2022_PAPI_Indicators'!A112:AP292,41,FALSE)</f>
        <v>3.6287126541137695</v>
      </c>
      <c r="AR117" s="124">
        <f>VLOOKUP(A117,'2022_PAPI_Indicators'!A112:AQ292,42,FALSE)</f>
        <v>3.4606053829193115</v>
      </c>
      <c r="AS117" s="124">
        <f>VLOOKUP(A117,'2022_PAPI_Indicators'!A112:AR292,43,FALSE)</f>
        <v>3.6205043792724609</v>
      </c>
      <c r="AT117" s="124">
        <f>VLOOKUP(A117,'2022_PAPI_Indicators'!A112:AS292,44,FALSE)</f>
        <v>3.566342830657959</v>
      </c>
      <c r="AU117" s="124">
        <f>VLOOKUP(A117,'2022_PAPI_Indicators'!A112:AT292,45,FALSE)</f>
        <v>3.5893583297729492</v>
      </c>
      <c r="AV117" s="124">
        <f>VLOOKUP(A117,'2022_PAPI_Indicators'!A112:AU292,46,FALSE)</f>
        <v>3.5376112461090088</v>
      </c>
      <c r="AW117" s="124">
        <f>VLOOKUP(A117,'2022_PAPI_Indicators'!A112:AV292,47,FALSE)</f>
        <v>3.465503454208374</v>
      </c>
      <c r="AX117" s="124">
        <f>VLOOKUP(A117,'2022_PAPI_Indicators'!A112:AW292,48,FALSE)</f>
        <v>3.6901619434356689</v>
      </c>
      <c r="AY117" s="124">
        <f>VLOOKUP(A117,'2022_PAPI_Indicators'!A112:AX292,49,FALSE)</f>
        <v>3.4846160411834717</v>
      </c>
      <c r="AZ117" s="124">
        <f>VLOOKUP(A117,'2022_PAPI_Indicators'!A112:AY292,50,FALSE)</f>
        <v>3.5084958076477051</v>
      </c>
      <c r="BA117" s="124">
        <f>VLOOKUP(A117,'2022_PAPI_Indicators'!A112:AZ292,51,FALSE)</f>
        <v>3.5419015884399414</v>
      </c>
      <c r="BB117" s="124">
        <f>VLOOKUP(A117,'2022_PAPI_Indicators'!A112:BA292,52,FALSE)</f>
        <v>3.4313271045684814</v>
      </c>
      <c r="BC117" s="124">
        <f>VLOOKUP(A117,'2022_PAPI_Indicators'!A112:BB292,53,FALSE)</f>
        <v>3.6171700954437256</v>
      </c>
      <c r="BD117" s="124">
        <f>VLOOKUP(A117,'2022_PAPI_Indicators'!A112:BC292,54,FALSE)</f>
        <v>3.7436282634735107</v>
      </c>
      <c r="BE117" s="124">
        <f>VLOOKUP(A117,'2022_PAPI_Indicators'!A112:BD292,55,FALSE)</f>
        <v>3.5050387382507324</v>
      </c>
      <c r="BF117" s="124">
        <f>VLOOKUP(A117,'2022_PAPI_Indicators'!A112:BE292,56,FALSE)</f>
        <v>3.7124249935150146</v>
      </c>
      <c r="BG117" s="124">
        <f>VLOOKUP(A117,'2022_PAPI_Indicators'!A112:BF292,57,FALSE)</f>
        <v>3.5587570667266846</v>
      </c>
      <c r="BH117" s="124">
        <f>VLOOKUP(A117,'2022_PAPI_Indicators'!A112:BG292,58,FALSE)</f>
        <v>3.6558837890625</v>
      </c>
      <c r="BI117" s="124">
        <f>VLOOKUP(A117,'2022_PAPI_Indicators'!A112:BH292,59,FALSE)</f>
        <v>3.6941587924957275</v>
      </c>
      <c r="BJ117" s="124">
        <f>VLOOKUP(A117,'2022_PAPI_Indicators'!A112:BI292,60,FALSE)</f>
        <v>3.5374023914337158</v>
      </c>
      <c r="BK117" s="124">
        <f>VLOOKUP(A117,'2022_PAPI_Indicators'!A112:BJ292,61,FALSE)</f>
        <v>3.6347701549530029</v>
      </c>
      <c r="BL117" s="124">
        <f>VLOOKUP(A117,'2022_PAPI_Indicators'!A112:BK292,62,FALSE)</f>
        <v>3.7232842445373535</v>
      </c>
      <c r="BM117" s="124">
        <f>VLOOKUP(A117,'2022_PAPI_Indicators'!A112:BL292,63,FALSE)</f>
        <v>3.730999231338501</v>
      </c>
      <c r="BN117" s="124">
        <f>VLOOKUP(A117,'2022_PAPI_Indicators'!A112:BM292,64,FALSE)</f>
        <v>3.7131705284118652</v>
      </c>
    </row>
    <row r="118" spans="1:66" x14ac:dyDescent="0.2">
      <c r="A118" s="70" t="s">
        <v>314</v>
      </c>
      <c r="B118" s="70" t="s">
        <v>315</v>
      </c>
      <c r="C118" s="89" t="s">
        <v>245</v>
      </c>
      <c r="D118" s="124">
        <f>VLOOKUP(A118,'2022_PAPI_Indicators'!A113:B293,2,)</f>
        <v>4.0432529449462891</v>
      </c>
      <c r="E118" s="124">
        <f>VLOOKUP(A118,'2022_PAPI_Indicators'!A113:C293,3,FALSE)</f>
        <v>4.5163407325744629</v>
      </c>
      <c r="F118" s="124">
        <f>VLOOKUP(A118,'2022_PAPI_Indicators'!A113:D293,4,FALSE)</f>
        <v>3.836397647857666</v>
      </c>
      <c r="G118" s="124">
        <f>VLOOKUP(A118,'2022_PAPI_Indicators'!A113:E293,5,FALSE)</f>
        <v>4.3980836868286133</v>
      </c>
      <c r="H118" s="124">
        <f>VLOOKUP(A118,'2022_PAPI_Indicators'!A113:F293,6,FALSE)</f>
        <v>4.3107695579528809</v>
      </c>
      <c r="I118" s="124">
        <f>VLOOKUP(A118,'2022_PAPI_Indicators'!A113:G293,7,FALSE)</f>
        <v>3.9197919368743896</v>
      </c>
      <c r="J118" s="124">
        <f>VLOOKUP(A118,'2022_PAPI_Indicators'!A113:H293,8,FALSE)</f>
        <v>4.253117561340332</v>
      </c>
      <c r="K118" s="124">
        <f>VLOOKUP(A118,'2022_PAPI_Indicators'!A113:I293,9,FALSE)</f>
        <v>4.1278681755065918</v>
      </c>
      <c r="L118" s="124">
        <f>VLOOKUP(A118,'2022_PAPI_Indicators'!A113:J293,10,FALSE)</f>
        <v>4.1540579795837402</v>
      </c>
      <c r="M118" s="124">
        <f>VLOOKUP(A118,'2022_PAPI_Indicators'!A113:K293,11,FALSE)</f>
        <v>4.5371513366699219</v>
      </c>
      <c r="N118" s="124">
        <f>VLOOKUP(A118,'2022_PAPI_Indicators'!A113:L293,12,FALSE)</f>
        <v>4.4781250953674316</v>
      </c>
      <c r="O118" s="124">
        <f>VLOOKUP(A118,'2022_PAPI_Indicators'!A113:M293,13,FALSE)</f>
        <v>4.0971846580505371</v>
      </c>
      <c r="P118" s="124">
        <f>VLOOKUP(A118,'2022_PAPI_Indicators'!A113:N293,14,FALSE)</f>
        <v>4.2256546020507812</v>
      </c>
      <c r="Q118" s="124">
        <f>VLOOKUP(A118,'2022_PAPI_Indicators'!A113:O293,15,FALSE)</f>
        <v>4.3968758583068848</v>
      </c>
      <c r="R118" s="125">
        <f>VLOOKUP(A118,'2022_PAPI_Indicators'!A113:P293,16,FALSE)</f>
        <v>4.5748763084411621</v>
      </c>
      <c r="S118" s="124">
        <f>VLOOKUP(A118,'2022_PAPI_Indicators'!A113:R293,17,FALSE)</f>
        <v>4.317448616027832</v>
      </c>
      <c r="T118" s="124">
        <f>VLOOKUP(A118,'2022_PAPI_Indicators'!A113:S293,18,FALSE)</f>
        <v>4.3370800018310547</v>
      </c>
      <c r="U118" s="125">
        <f>VLOOKUP(A118,'2022_PAPI_Indicators'!A113:T293,19,FALSE)</f>
        <v>4.3152284622192383</v>
      </c>
      <c r="V118" s="124">
        <f>VLOOKUP(A118,'2022_PAPI_Indicators'!A113:U293,20,FALSE)</f>
        <v>3.9826738834381104</v>
      </c>
      <c r="W118" s="124">
        <f>VLOOKUP(A118,'2022_PAPI_Indicators'!A113:V293,21,FALSE)</f>
        <v>4.0070304870605469</v>
      </c>
      <c r="X118" s="124">
        <f>VLOOKUP(A118,'2022_PAPI_Indicators'!A113:W293,22,FALSE)</f>
        <v>3.9265480041503906</v>
      </c>
      <c r="Y118" s="124">
        <f>VLOOKUP(A118,'2022_PAPI_Indicators'!A113:X293,23,FALSE)</f>
        <v>4.0197973251342773</v>
      </c>
      <c r="Z118" s="124">
        <f>VLOOKUP(A118,'2022_PAPI_Indicators'!A113:Y293,24,FALSE)</f>
        <v>3.9785001277923584</v>
      </c>
      <c r="AA118" s="124">
        <f>VLOOKUP(A118,'2022_PAPI_Indicators'!A113:Z293,25,FALSE)</f>
        <v>3.8939521312713623</v>
      </c>
      <c r="AB118" s="124">
        <f>VLOOKUP(A118,'2022_PAPI_Indicators'!A113:AA293,26,FALSE)</f>
        <v>4.0090618133544922</v>
      </c>
      <c r="AC118" s="124">
        <f>VLOOKUP(A118,'2022_PAPI_Indicators'!A113:AB293,27,FALSE)</f>
        <v>4.3555712699890137</v>
      </c>
      <c r="AD118" s="124">
        <f>VLOOKUP(A118,'2022_PAPI_Indicators'!A113:AC293,28,FALSE)</f>
        <v>3.997685432434082</v>
      </c>
      <c r="AE118" s="124">
        <f>VLOOKUP(A118,'2022_PAPI_Indicators'!A113:AD293,29,FALSE)</f>
        <v>4.2065143585205078</v>
      </c>
      <c r="AF118" s="124">
        <f>VLOOKUP(A118,'2022_PAPI_Indicators'!A113:AE293,30,FALSE)</f>
        <v>3.9526240825653076</v>
      </c>
      <c r="AG118" s="124">
        <f>VLOOKUP(A118,'2022_PAPI_Indicators'!A113:AF293,31,FALSE)</f>
        <v>4.0567512512207031</v>
      </c>
      <c r="AH118" s="124">
        <f>VLOOKUP(A118,'2022_PAPI_Indicators'!A113:AG293,32,FALSE)</f>
        <v>4.3698444366455078</v>
      </c>
      <c r="AI118" s="124">
        <f>VLOOKUP(A118,'2022_PAPI_Indicators'!A113:AH293,33,FALSE)</f>
        <v>4.2440309524536133</v>
      </c>
      <c r="AJ118" s="124">
        <f>VLOOKUP(A118,'2022_PAPI_Indicators'!A113:AI293,34,FALSE)</f>
        <v>4.3047256469726562</v>
      </c>
      <c r="AK118" s="124">
        <f>VLOOKUP(A118,'2022_PAPI_Indicators'!A113:AJ293,35,FALSE)</f>
        <v>3.5586502552032471</v>
      </c>
      <c r="AL118" s="124">
        <f>VLOOKUP(A118,'2022_PAPI_Indicators'!A113:AK293,36,FALSE)</f>
        <v>4.2270712852478027</v>
      </c>
      <c r="AM118" s="124">
        <f>VLOOKUP(A118,'2022_PAPI_Indicators'!A113:AL293,37,FALSE)</f>
        <v>4.1127419471740723</v>
      </c>
      <c r="AN118" s="124">
        <f>VLOOKUP(A118,'2022_PAPI_Indicators'!A113:AM293,38,FALSE)</f>
        <v>4.3751096725463867</v>
      </c>
      <c r="AO118" s="124">
        <f>VLOOKUP(A118,'2022_PAPI_Indicators'!A113:AN293,39,FALSE)</f>
        <v>4.3752422332763672</v>
      </c>
      <c r="AP118" s="124">
        <f>VLOOKUP(A118,'2022_PAPI_Indicators'!A113:AO293,40,FALSE)</f>
        <v>4.152857780456543</v>
      </c>
      <c r="AQ118" s="157">
        <f>VLOOKUP(A118,'2022_PAPI_Indicators'!A113:AP293,41,FALSE)</f>
        <v>4.1305866241455078</v>
      </c>
      <c r="AR118" s="124">
        <f>VLOOKUP(A118,'2022_PAPI_Indicators'!A113:AQ293,42,FALSE)</f>
        <v>3.8148369789123535</v>
      </c>
      <c r="AS118" s="124">
        <f>VLOOKUP(A118,'2022_PAPI_Indicators'!A113:AR293,43,FALSE)</f>
        <v>4.169827938079834</v>
      </c>
      <c r="AT118" s="124">
        <f>VLOOKUP(A118,'2022_PAPI_Indicators'!A113:AS293,44,FALSE)</f>
        <v>4.1863727569580078</v>
      </c>
      <c r="AU118" s="124">
        <f>VLOOKUP(A118,'2022_PAPI_Indicators'!A113:AT293,45,FALSE)</f>
        <v>3.8876945972442627</v>
      </c>
      <c r="AV118" s="124">
        <f>VLOOKUP(A118,'2022_PAPI_Indicators'!A113:AU293,46,FALSE)</f>
        <v>4.0197534561157227</v>
      </c>
      <c r="AW118" s="124">
        <f>VLOOKUP(A118,'2022_PAPI_Indicators'!A113:AV293,47,FALSE)</f>
        <v>4</v>
      </c>
      <c r="AX118" s="124">
        <f>VLOOKUP(A118,'2022_PAPI_Indicators'!A113:AW293,48,FALSE)</f>
        <v>4.2049193382263184</v>
      </c>
      <c r="AY118" s="124">
        <f>VLOOKUP(A118,'2022_PAPI_Indicators'!A113:AX293,49,FALSE)</f>
        <v>4.1011795997619629</v>
      </c>
      <c r="AZ118" s="124">
        <f>VLOOKUP(A118,'2022_PAPI_Indicators'!A113:AY293,50,FALSE)</f>
        <v>3.9007627964019775</v>
      </c>
      <c r="BA118" s="124">
        <f>VLOOKUP(A118,'2022_PAPI_Indicators'!A113:AZ293,51,FALSE)</f>
        <v>4.2357258796691895</v>
      </c>
      <c r="BB118" s="124">
        <f>VLOOKUP(A118,'2022_PAPI_Indicators'!A113:BA293,52,FALSE)</f>
        <v>4.1910405158996582</v>
      </c>
      <c r="BC118" s="124">
        <f>VLOOKUP(A118,'2022_PAPI_Indicators'!A113:BB293,53,FALSE)</f>
        <v>4.3475484848022461</v>
      </c>
      <c r="BD118" s="124">
        <f>VLOOKUP(A118,'2022_PAPI_Indicators'!A113:BC293,54,FALSE)</f>
        <v>4.3447108268737793</v>
      </c>
      <c r="BE118" s="124">
        <f>VLOOKUP(A118,'2022_PAPI_Indicators'!A113:BD293,55,FALSE)</f>
        <v>4.7162718772888184</v>
      </c>
      <c r="BF118" s="124">
        <f>VLOOKUP(A118,'2022_PAPI_Indicators'!A113:BE293,56,FALSE)</f>
        <v>4.2101116180419922</v>
      </c>
      <c r="BG118" s="124">
        <f>VLOOKUP(A118,'2022_PAPI_Indicators'!A113:BF293,57,FALSE)</f>
        <v>4.2476944923400879</v>
      </c>
      <c r="BH118" s="124">
        <f>VLOOKUP(A118,'2022_PAPI_Indicators'!A113:BG293,58,FALSE)</f>
        <v>4.1023545265197754</v>
      </c>
      <c r="BI118" s="124">
        <f>VLOOKUP(A118,'2022_PAPI_Indicators'!A113:BH293,59,FALSE)</f>
        <v>4.478792667388916</v>
      </c>
      <c r="BJ118" s="124">
        <f>VLOOKUP(A118,'2022_PAPI_Indicators'!A113:BI293,60,FALSE)</f>
        <v>4.2413210868835449</v>
      </c>
      <c r="BK118" s="124">
        <f>VLOOKUP(A118,'2022_PAPI_Indicators'!A113:BJ293,61,FALSE)</f>
        <v>4.4499964714050293</v>
      </c>
      <c r="BL118" s="124">
        <f>VLOOKUP(A118,'2022_PAPI_Indicators'!A113:BK293,62,FALSE)</f>
        <v>4.4016251564025879</v>
      </c>
      <c r="BM118" s="124">
        <f>VLOOKUP(A118,'2022_PAPI_Indicators'!A113:BL293,63,FALSE)</f>
        <v>4.5857434272766113</v>
      </c>
      <c r="BN118" s="124">
        <f>VLOOKUP(A118,'2022_PAPI_Indicators'!A113:BM293,64,FALSE)</f>
        <v>4.4141731262207031</v>
      </c>
    </row>
    <row r="119" spans="1:66" x14ac:dyDescent="0.2">
      <c r="A119" s="70" t="s">
        <v>316</v>
      </c>
      <c r="B119" s="70" t="s">
        <v>317</v>
      </c>
      <c r="C119" s="89" t="s">
        <v>90</v>
      </c>
      <c r="D119" s="133">
        <f>VLOOKUP(A119,'2022_PAPI_Indicators'!A114:B294,2,)</f>
        <v>0.63251322507858276</v>
      </c>
      <c r="E119" s="133">
        <f>VLOOKUP(A119,'2022_PAPI_Indicators'!A114:C294,3,FALSE)</f>
        <v>0.73136651515960693</v>
      </c>
      <c r="F119" s="133">
        <f>VLOOKUP(A119,'2022_PAPI_Indicators'!A114:D294,4,FALSE)</f>
        <v>0.68695026636123657</v>
      </c>
      <c r="G119" s="133">
        <f>VLOOKUP(A119,'2022_PAPI_Indicators'!A114:E294,5,FALSE)</f>
        <v>0.7508663535118103</v>
      </c>
      <c r="H119" s="133">
        <f>VLOOKUP(A119,'2022_PAPI_Indicators'!A114:F294,6,FALSE)</f>
        <v>0.79207891225814819</v>
      </c>
      <c r="I119" s="133">
        <f>VLOOKUP(A119,'2022_PAPI_Indicators'!A114:G294,7,FALSE)</f>
        <v>0.65825837850570679</v>
      </c>
      <c r="J119" s="133">
        <f>VLOOKUP(A119,'2022_PAPI_Indicators'!A114:H294,8,FALSE)</f>
        <v>0.73215454816818237</v>
      </c>
      <c r="K119" s="133">
        <f>VLOOKUP(A119,'2022_PAPI_Indicators'!A114:I294,9,FALSE)</f>
        <v>0.67745703458786011</v>
      </c>
      <c r="L119" s="133">
        <f>VLOOKUP(A119,'2022_PAPI_Indicators'!A114:J294,10,FALSE)</f>
        <v>0.7010456919670105</v>
      </c>
      <c r="M119" s="133">
        <f>VLOOKUP(A119,'2022_PAPI_Indicators'!A114:K294,11,FALSE)</f>
        <v>0.62553238868713379</v>
      </c>
      <c r="N119" s="133">
        <f>VLOOKUP(A119,'2022_PAPI_Indicators'!A114:L294,12,FALSE)</f>
        <v>0.8182709813117981</v>
      </c>
      <c r="O119" s="133">
        <f>VLOOKUP(A119,'2022_PAPI_Indicators'!A114:M294,13,FALSE)</f>
        <v>0.74724364280700684</v>
      </c>
      <c r="P119" s="133">
        <f>VLOOKUP(A119,'2022_PAPI_Indicators'!A114:N294,14,FALSE)</f>
        <v>0.70438069105148315</v>
      </c>
      <c r="Q119" s="133">
        <f>VLOOKUP(A119,'2022_PAPI_Indicators'!A114:O294,15,FALSE)</f>
        <v>0.85355609655380249</v>
      </c>
      <c r="R119" s="135">
        <f>VLOOKUP(A119,'2022_PAPI_Indicators'!A114:P294,16,FALSE)</f>
        <v>0.8649248480796814</v>
      </c>
      <c r="S119" s="133">
        <f>VLOOKUP(A119,'2022_PAPI_Indicators'!A114:R294,17,FALSE)</f>
        <v>0.82890462875366211</v>
      </c>
      <c r="T119" s="133">
        <f>VLOOKUP(A119,'2022_PAPI_Indicators'!A114:S294,18,FALSE)</f>
        <v>0.78988814353942871</v>
      </c>
      <c r="U119" s="135">
        <f>VLOOKUP(A119,'2022_PAPI_Indicators'!A114:T294,19,FALSE)</f>
        <v>0.83202415704727173</v>
      </c>
      <c r="V119" s="133">
        <f>VLOOKUP(A119,'2022_PAPI_Indicators'!A114:U294,20,FALSE)</f>
        <v>0.76501959562301636</v>
      </c>
      <c r="W119" s="133">
        <f>VLOOKUP(A119,'2022_PAPI_Indicators'!A114:V294,21,FALSE)</f>
        <v>0.79240602254867554</v>
      </c>
      <c r="X119" s="133">
        <f>VLOOKUP(A119,'2022_PAPI_Indicators'!A114:W294,22,FALSE)</f>
        <v>0.87768834829330444</v>
      </c>
      <c r="Y119" s="133">
        <f>VLOOKUP(A119,'2022_PAPI_Indicators'!A114:X294,23,FALSE)</f>
        <v>0.81163418292999268</v>
      </c>
      <c r="Z119" s="133">
        <f>VLOOKUP(A119,'2022_PAPI_Indicators'!A114:Y294,24,FALSE)</f>
        <v>0.75752896070480347</v>
      </c>
      <c r="AA119" s="133">
        <f>VLOOKUP(A119,'2022_PAPI_Indicators'!A114:Z294,25,FALSE)</f>
        <v>0.86056256294250488</v>
      </c>
      <c r="AB119" s="133">
        <f>VLOOKUP(A119,'2022_PAPI_Indicators'!A114:AA294,26,FALSE)</f>
        <v>0.84915107488632202</v>
      </c>
      <c r="AC119" s="133">
        <f>VLOOKUP(A119,'2022_PAPI_Indicators'!A114:AB294,27,FALSE)</f>
        <v>0.81092554330825806</v>
      </c>
      <c r="AD119" s="133">
        <f>VLOOKUP(A119,'2022_PAPI_Indicators'!A114:AC294,28,FALSE)</f>
        <v>0.86632686853408813</v>
      </c>
      <c r="AE119" s="133">
        <f>VLOOKUP(A119,'2022_PAPI_Indicators'!A114:AD294,29,FALSE)</f>
        <v>0.84991961717605591</v>
      </c>
      <c r="AF119" s="133">
        <f>VLOOKUP(A119,'2022_PAPI_Indicators'!A114:AE294,30,FALSE)</f>
        <v>0.87530231475830078</v>
      </c>
      <c r="AG119" s="133">
        <f>VLOOKUP(A119,'2022_PAPI_Indicators'!A114:AF294,31,FALSE)</f>
        <v>0.79559653997421265</v>
      </c>
      <c r="AH119" s="133">
        <f>VLOOKUP(A119,'2022_PAPI_Indicators'!A114:AG294,32,FALSE)</f>
        <v>0.87932449579238892</v>
      </c>
      <c r="AI119" s="133">
        <f>VLOOKUP(A119,'2022_PAPI_Indicators'!A114:AH294,33,FALSE)</f>
        <v>0.82563942670822144</v>
      </c>
      <c r="AJ119" s="133">
        <f>VLOOKUP(A119,'2022_PAPI_Indicators'!A114:AI294,34,FALSE)</f>
        <v>0.71327072381973267</v>
      </c>
      <c r="AK119" s="133">
        <f>VLOOKUP(A119,'2022_PAPI_Indicators'!A114:AJ294,35,FALSE)</f>
        <v>0.81042486429214478</v>
      </c>
      <c r="AL119" s="133">
        <f>VLOOKUP(A119,'2022_PAPI_Indicators'!A114:AK294,36,FALSE)</f>
        <v>0.83877259492874146</v>
      </c>
      <c r="AM119" s="133">
        <f>VLOOKUP(A119,'2022_PAPI_Indicators'!A114:AL294,37,FALSE)</f>
        <v>0.75919342041015625</v>
      </c>
      <c r="AN119" s="133">
        <f>VLOOKUP(A119,'2022_PAPI_Indicators'!A114:AM294,38,FALSE)</f>
        <v>0.6845436692237854</v>
      </c>
      <c r="AO119" s="133">
        <f>VLOOKUP(A119,'2022_PAPI_Indicators'!A114:AN294,39,FALSE)</f>
        <v>0.81934553384780884</v>
      </c>
      <c r="AP119" s="133">
        <f>VLOOKUP(A119,'2022_PAPI_Indicators'!A114:AO294,40,FALSE)</f>
        <v>0.83288061618804932</v>
      </c>
      <c r="AQ119" s="161">
        <f>VLOOKUP(A119,'2022_PAPI_Indicators'!A114:AP294,41,FALSE)</f>
        <v>0.67601299285888672</v>
      </c>
      <c r="AR119" s="133">
        <f>VLOOKUP(A119,'2022_PAPI_Indicators'!A114:AQ294,42,FALSE)</f>
        <v>0.80810832977294922</v>
      </c>
      <c r="AS119" s="133">
        <f>VLOOKUP(A119,'2022_PAPI_Indicators'!A114:AR294,43,FALSE)</f>
        <v>0.69599038362503052</v>
      </c>
      <c r="AT119" s="133">
        <f>VLOOKUP(A119,'2022_PAPI_Indicators'!A114:AS294,44,FALSE)</f>
        <v>0.6526648998260498</v>
      </c>
      <c r="AU119" s="133">
        <f>VLOOKUP(A119,'2022_PAPI_Indicators'!A114:AT294,45,FALSE)</f>
        <v>0.65537649393081665</v>
      </c>
      <c r="AV119" s="133">
        <f>VLOOKUP(A119,'2022_PAPI_Indicators'!A114:AU294,46,FALSE)</f>
        <v>0.53435295820236206</v>
      </c>
      <c r="AW119" s="133">
        <f>VLOOKUP(A119,'2022_PAPI_Indicators'!A114:AV294,47,FALSE)</f>
        <v>0.63065707683563232</v>
      </c>
      <c r="AX119" s="133">
        <f>VLOOKUP(A119,'2022_PAPI_Indicators'!A114:AW294,48,FALSE)</f>
        <v>0.76129907369613647</v>
      </c>
      <c r="AY119" s="133">
        <f>VLOOKUP(A119,'2022_PAPI_Indicators'!A114:AX294,49,FALSE)</f>
        <v>0.61358541250228882</v>
      </c>
      <c r="AZ119" s="133">
        <f>VLOOKUP(A119,'2022_PAPI_Indicators'!A114:AY294,50,FALSE)</f>
        <v>0.67569833993911743</v>
      </c>
      <c r="BA119" s="133">
        <f>VLOOKUP(A119,'2022_PAPI_Indicators'!A114:AZ294,51,FALSE)</f>
        <v>0.65153753757476807</v>
      </c>
      <c r="BB119" s="133">
        <f>VLOOKUP(A119,'2022_PAPI_Indicators'!A114:BA294,52,FALSE)</f>
        <v>0.57244026660919189</v>
      </c>
      <c r="BC119" s="133">
        <f>VLOOKUP(A119,'2022_PAPI_Indicators'!A114:BB294,53,FALSE)</f>
        <v>0.60170316696166992</v>
      </c>
      <c r="BD119" s="133">
        <f>VLOOKUP(A119,'2022_PAPI_Indicators'!A114:BC294,54,FALSE)</f>
        <v>0.69749915599822998</v>
      </c>
      <c r="BE119" s="133">
        <f>VLOOKUP(A119,'2022_PAPI_Indicators'!A114:BD294,55,FALSE)</f>
        <v>0.68362021446228027</v>
      </c>
      <c r="BF119" s="133">
        <f>VLOOKUP(A119,'2022_PAPI_Indicators'!A114:BE294,56,FALSE)</f>
        <v>0.72569185495376587</v>
      </c>
      <c r="BG119" s="133">
        <f>VLOOKUP(A119,'2022_PAPI_Indicators'!A114:BF294,57,FALSE)</f>
        <v>0.796875</v>
      </c>
      <c r="BH119" s="133">
        <f>VLOOKUP(A119,'2022_PAPI_Indicators'!A114:BG294,58,FALSE)</f>
        <v>0.76386785507202148</v>
      </c>
      <c r="BI119" s="133">
        <f>VLOOKUP(A119,'2022_PAPI_Indicators'!A114:BH294,59,FALSE)</f>
        <v>0.74606949090957642</v>
      </c>
      <c r="BJ119" s="133">
        <f>VLOOKUP(A119,'2022_PAPI_Indicators'!A114:BI294,60,FALSE)</f>
        <v>0.66184598207473755</v>
      </c>
      <c r="BK119" s="133">
        <f>VLOOKUP(A119,'2022_PAPI_Indicators'!A114:BJ294,61,FALSE)</f>
        <v>0.71623754501342773</v>
      </c>
      <c r="BL119" s="133">
        <f>VLOOKUP(A119,'2022_PAPI_Indicators'!A114:BK294,62,FALSE)</f>
        <v>0.77063882350921631</v>
      </c>
      <c r="BM119" s="133">
        <f>VLOOKUP(A119,'2022_PAPI_Indicators'!A114:BL294,63,FALSE)</f>
        <v>0.7966008186340332</v>
      </c>
      <c r="BN119" s="133">
        <f>VLOOKUP(A119,'2022_PAPI_Indicators'!A114:BM294,64,FALSE)</f>
        <v>0.70373576879501343</v>
      </c>
    </row>
    <row r="120" spans="1:66" x14ac:dyDescent="0.2">
      <c r="A120" s="70" t="s">
        <v>318</v>
      </c>
      <c r="B120" s="70" t="s">
        <v>319</v>
      </c>
      <c r="C120" s="89" t="s">
        <v>90</v>
      </c>
      <c r="D120" s="133">
        <f>VLOOKUP(A120,'2022_PAPI_Indicators'!A115:B295,2,)</f>
        <v>0.58361738920211792</v>
      </c>
      <c r="E120" s="133">
        <f>VLOOKUP(A120,'2022_PAPI_Indicators'!A115:C295,3,FALSE)</f>
        <v>0.63615638017654419</v>
      </c>
      <c r="F120" s="133">
        <f>VLOOKUP(A120,'2022_PAPI_Indicators'!A115:D295,4,FALSE)</f>
        <v>0.5306972861289978</v>
      </c>
      <c r="G120" s="133">
        <f>VLOOKUP(A120,'2022_PAPI_Indicators'!A115:E295,5,FALSE)</f>
        <v>0.79577761888504028</v>
      </c>
      <c r="H120" s="133">
        <f>VLOOKUP(A120,'2022_PAPI_Indicators'!A115:F295,6,FALSE)</f>
        <v>0.7973477840423584</v>
      </c>
      <c r="I120" s="133">
        <f>VLOOKUP(A120,'2022_PAPI_Indicators'!A115:G295,7,FALSE)</f>
        <v>0.55872118473052979</v>
      </c>
      <c r="J120" s="133">
        <f>VLOOKUP(A120,'2022_PAPI_Indicators'!A115:H295,8,FALSE)</f>
        <v>0.74015766382217407</v>
      </c>
      <c r="K120" s="133">
        <f>VLOOKUP(A120,'2022_PAPI_Indicators'!A115:I295,9,FALSE)</f>
        <v>0.64955407381057739</v>
      </c>
      <c r="L120" s="133">
        <f>VLOOKUP(A120,'2022_PAPI_Indicators'!A115:J295,10,FALSE)</f>
        <v>0.61338382959365845</v>
      </c>
      <c r="M120" s="133">
        <f>VLOOKUP(A120,'2022_PAPI_Indicators'!A115:K295,11,FALSE)</f>
        <v>0.6443292498588562</v>
      </c>
      <c r="N120" s="133">
        <f>VLOOKUP(A120,'2022_PAPI_Indicators'!A115:L295,12,FALSE)</f>
        <v>0.82705378532409668</v>
      </c>
      <c r="O120" s="133">
        <f>VLOOKUP(A120,'2022_PAPI_Indicators'!A115:M295,13,FALSE)</f>
        <v>0.73857742547988892</v>
      </c>
      <c r="P120" s="133">
        <f>VLOOKUP(A120,'2022_PAPI_Indicators'!A115:N295,14,FALSE)</f>
        <v>0.67613738775253296</v>
      </c>
      <c r="Q120" s="133">
        <f>VLOOKUP(A120,'2022_PAPI_Indicators'!A115:O295,15,FALSE)</f>
        <v>0.86479771137237549</v>
      </c>
      <c r="R120" s="135">
        <f>VLOOKUP(A120,'2022_PAPI_Indicators'!A115:P295,16,FALSE)</f>
        <v>0.80223774909973145</v>
      </c>
      <c r="S120" s="133">
        <f>VLOOKUP(A120,'2022_PAPI_Indicators'!A115:R295,17,FALSE)</f>
        <v>0.91923099756240845</v>
      </c>
      <c r="T120" s="133">
        <f>VLOOKUP(A120,'2022_PAPI_Indicators'!A115:S295,18,FALSE)</f>
        <v>0.77207040786743164</v>
      </c>
      <c r="U120" s="135">
        <f>VLOOKUP(A120,'2022_PAPI_Indicators'!A115:T295,19,FALSE)</f>
        <v>0.82576894760131836</v>
      </c>
      <c r="V120" s="133">
        <f>VLOOKUP(A120,'2022_PAPI_Indicators'!A115:U295,20,FALSE)</f>
        <v>0.68459045886993408</v>
      </c>
      <c r="W120" s="133">
        <f>VLOOKUP(A120,'2022_PAPI_Indicators'!A115:V295,21,FALSE)</f>
        <v>0.80862557888031006</v>
      </c>
      <c r="X120" s="133">
        <f>VLOOKUP(A120,'2022_PAPI_Indicators'!A115:W295,22,FALSE)</f>
        <v>0.84426993131637573</v>
      </c>
      <c r="Y120" s="133">
        <f>VLOOKUP(A120,'2022_PAPI_Indicators'!A115:X295,23,FALSE)</f>
        <v>0.82779449224472046</v>
      </c>
      <c r="Z120" s="133">
        <f>VLOOKUP(A120,'2022_PAPI_Indicators'!A115:Y295,24,FALSE)</f>
        <v>0.73034685850143433</v>
      </c>
      <c r="AA120" s="133">
        <f>VLOOKUP(A120,'2022_PAPI_Indicators'!A115:Z295,25,FALSE)</f>
        <v>0.88047152757644653</v>
      </c>
      <c r="AB120" s="133">
        <f>VLOOKUP(A120,'2022_PAPI_Indicators'!A115:AA295,26,FALSE)</f>
        <v>0.85599547624588013</v>
      </c>
      <c r="AC120" s="133">
        <f>VLOOKUP(A120,'2022_PAPI_Indicators'!A115:AB295,27,FALSE)</f>
        <v>0.80216270685195923</v>
      </c>
      <c r="AD120" s="133">
        <f>VLOOKUP(A120,'2022_PAPI_Indicators'!A115:AC295,28,FALSE)</f>
        <v>0.8426659107208252</v>
      </c>
      <c r="AE120" s="133">
        <f>VLOOKUP(A120,'2022_PAPI_Indicators'!A115:AD295,29,FALSE)</f>
        <v>0.72797596454620361</v>
      </c>
      <c r="AF120" s="133">
        <f>VLOOKUP(A120,'2022_PAPI_Indicators'!A115:AE295,30,FALSE)</f>
        <v>0.82092440128326416</v>
      </c>
      <c r="AG120" s="133">
        <f>VLOOKUP(A120,'2022_PAPI_Indicators'!A115:AF295,31,FALSE)</f>
        <v>0.74423933029174805</v>
      </c>
      <c r="AH120" s="133">
        <f>VLOOKUP(A120,'2022_PAPI_Indicators'!A115:AG295,32,FALSE)</f>
        <v>0.90945017337799072</v>
      </c>
      <c r="AI120" s="133">
        <f>VLOOKUP(A120,'2022_PAPI_Indicators'!A115:AH295,33,FALSE)</f>
        <v>0.85063880681991577</v>
      </c>
      <c r="AJ120" s="133">
        <f>VLOOKUP(A120,'2022_PAPI_Indicators'!A115:AI295,34,FALSE)</f>
        <v>0.75733798742294312</v>
      </c>
      <c r="AK120" s="133">
        <f>VLOOKUP(A120,'2022_PAPI_Indicators'!A115:AJ295,35,FALSE)</f>
        <v>0.75</v>
      </c>
      <c r="AL120" s="133">
        <f>VLOOKUP(A120,'2022_PAPI_Indicators'!A115:AK295,36,FALSE)</f>
        <v>0.84297221899032593</v>
      </c>
      <c r="AM120" s="133">
        <f>VLOOKUP(A120,'2022_PAPI_Indicators'!A115:AL295,37,FALSE)</f>
        <v>0.67441439628601074</v>
      </c>
      <c r="AN120" s="133">
        <f>VLOOKUP(A120,'2022_PAPI_Indicators'!A115:AM295,38,FALSE)</f>
        <v>0.70036405324935913</v>
      </c>
      <c r="AO120" s="133">
        <f>VLOOKUP(A120,'2022_PAPI_Indicators'!A115:AN295,39,FALSE)</f>
        <v>0.83457809686660767</v>
      </c>
      <c r="AP120" s="133">
        <f>VLOOKUP(A120,'2022_PAPI_Indicators'!A115:AO295,40,FALSE)</f>
        <v>0.93628805875778198</v>
      </c>
      <c r="AQ120" s="161">
        <f>VLOOKUP(A120,'2022_PAPI_Indicators'!A115:AP295,41,FALSE)</f>
        <v>0.62100780010223389</v>
      </c>
      <c r="AR120" s="133">
        <f>VLOOKUP(A120,'2022_PAPI_Indicators'!A115:AQ295,42,FALSE)</f>
        <v>0.81812411546707153</v>
      </c>
      <c r="AS120" s="133">
        <f>VLOOKUP(A120,'2022_PAPI_Indicators'!A115:AR295,43,FALSE)</f>
        <v>0.57846462726593018</v>
      </c>
      <c r="AT120" s="133">
        <f>VLOOKUP(A120,'2022_PAPI_Indicators'!A115:AS295,44,FALSE)</f>
        <v>0.54291075468063354</v>
      </c>
      <c r="AU120" s="133">
        <f>VLOOKUP(A120,'2022_PAPI_Indicators'!A115:AT295,45,FALSE)</f>
        <v>0.64898347854614258</v>
      </c>
      <c r="AV120" s="133">
        <f>VLOOKUP(A120,'2022_PAPI_Indicators'!A115:AU295,46,FALSE)</f>
        <v>0.56766891479492188</v>
      </c>
      <c r="AW120" s="133">
        <f>VLOOKUP(A120,'2022_PAPI_Indicators'!A115:AV295,47,FALSE)</f>
        <v>0.70336180925369263</v>
      </c>
      <c r="AX120" s="133">
        <f>VLOOKUP(A120,'2022_PAPI_Indicators'!A115:AW295,48,FALSE)</f>
        <v>0.82488971948623657</v>
      </c>
      <c r="AY120" s="133">
        <f>VLOOKUP(A120,'2022_PAPI_Indicators'!A115:AX295,49,FALSE)</f>
        <v>0.53012454509735107</v>
      </c>
      <c r="AZ120" s="133">
        <f>VLOOKUP(A120,'2022_PAPI_Indicators'!A115:AY295,50,FALSE)</f>
        <v>0.64828068017959595</v>
      </c>
      <c r="BA120" s="133">
        <f>VLOOKUP(A120,'2022_PAPI_Indicators'!A115:AZ295,51,FALSE)</f>
        <v>0.63647693395614624</v>
      </c>
      <c r="BB120" s="133">
        <f>VLOOKUP(A120,'2022_PAPI_Indicators'!A115:BA295,52,FALSE)</f>
        <v>0.37156930565834045</v>
      </c>
      <c r="BC120" s="133">
        <f>VLOOKUP(A120,'2022_PAPI_Indicators'!A115:BB295,53,FALSE)</f>
        <v>0.55034089088439941</v>
      </c>
      <c r="BD120" s="133">
        <f>VLOOKUP(A120,'2022_PAPI_Indicators'!A115:BC295,54,FALSE)</f>
        <v>0.6647757887840271</v>
      </c>
      <c r="BE120" s="133">
        <f>VLOOKUP(A120,'2022_PAPI_Indicators'!A115:BD295,55,FALSE)</f>
        <v>0.68299645185470581</v>
      </c>
      <c r="BF120" s="133">
        <f>VLOOKUP(A120,'2022_PAPI_Indicators'!A115:BE295,56,FALSE)</f>
        <v>0.83619153499603271</v>
      </c>
      <c r="BG120" s="133">
        <f>VLOOKUP(A120,'2022_PAPI_Indicators'!A115:BF295,57,FALSE)</f>
        <v>0.79915463924407959</v>
      </c>
      <c r="BH120" s="133">
        <f>VLOOKUP(A120,'2022_PAPI_Indicators'!A115:BG295,58,FALSE)</f>
        <v>0.76533883810043335</v>
      </c>
      <c r="BI120" s="133">
        <f>VLOOKUP(A120,'2022_PAPI_Indicators'!A115:BH295,59,FALSE)</f>
        <v>0.78552055358886719</v>
      </c>
      <c r="BJ120" s="133">
        <f>VLOOKUP(A120,'2022_PAPI_Indicators'!A115:BI295,60,FALSE)</f>
        <v>0.69762128591537476</v>
      </c>
      <c r="BK120" s="133">
        <f>VLOOKUP(A120,'2022_PAPI_Indicators'!A115:BJ295,61,FALSE)</f>
        <v>0.79787170886993408</v>
      </c>
      <c r="BL120" s="133">
        <f>VLOOKUP(A120,'2022_PAPI_Indicators'!A115:BK295,62,FALSE)</f>
        <v>0.68313688039779663</v>
      </c>
      <c r="BM120" s="133">
        <f>VLOOKUP(A120,'2022_PAPI_Indicators'!A115:BL295,63,FALSE)</f>
        <v>0.74914920330047607</v>
      </c>
      <c r="BN120" s="133">
        <f>VLOOKUP(A120,'2022_PAPI_Indicators'!A115:BM295,64,FALSE)</f>
        <v>0.63733392953872681</v>
      </c>
    </row>
    <row r="121" spans="1:66" x14ac:dyDescent="0.2">
      <c r="A121" s="70" t="s">
        <v>320</v>
      </c>
      <c r="B121" s="70" t="s">
        <v>321</v>
      </c>
      <c r="C121" s="89" t="s">
        <v>85</v>
      </c>
      <c r="D121" s="124">
        <f>VLOOKUP(A121,'2022_PAPI_Indicators'!A116:B296,2,)</f>
        <v>2.5078055858612061</v>
      </c>
      <c r="E121" s="124">
        <f>VLOOKUP(A121,'2022_PAPI_Indicators'!A116:C296,3,FALSE)</f>
        <v>5.3968706130981445</v>
      </c>
      <c r="F121" s="124">
        <f>VLOOKUP(A121,'2022_PAPI_Indicators'!A116:D296,4,FALSE)</f>
        <v>3.7839865684509277</v>
      </c>
      <c r="G121" s="124">
        <f>VLOOKUP(A121,'2022_PAPI_Indicators'!A116:E296,5,FALSE)</f>
        <v>6.7117481231689453</v>
      </c>
      <c r="H121" s="124">
        <f>VLOOKUP(A121,'2022_PAPI_Indicators'!A116:F296,6,FALSE)</f>
        <v>5.4507861137390137</v>
      </c>
      <c r="I121" s="124">
        <f>VLOOKUP(A121,'2022_PAPI_Indicators'!A116:G296,7,FALSE)</f>
        <v>4.9792513847351074</v>
      </c>
      <c r="J121" s="124">
        <f>VLOOKUP(A121,'2022_PAPI_Indicators'!A116:H296,8,FALSE)</f>
        <v>4.6858077049255371</v>
      </c>
      <c r="K121" s="124">
        <f>VLOOKUP(A121,'2022_PAPI_Indicators'!A116:I296,9,FALSE)</f>
        <v>4.7682757377624512</v>
      </c>
      <c r="L121" s="124">
        <f>VLOOKUP(A121,'2022_PAPI_Indicators'!A116:J296,10,FALSE)</f>
        <v>4.9449877738952637</v>
      </c>
      <c r="M121" s="124">
        <f>VLOOKUP(A121,'2022_PAPI_Indicators'!A116:K296,11,FALSE)</f>
        <v>6.0650291442871094</v>
      </c>
      <c r="N121" s="124">
        <f>VLOOKUP(A121,'2022_PAPI_Indicators'!A116:L296,12,FALSE)</f>
        <v>5.9578409194946289</v>
      </c>
      <c r="O121" s="124">
        <f>VLOOKUP(A121,'2022_PAPI_Indicators'!A116:M296,13,FALSE)</f>
        <v>3.4255855083465576</v>
      </c>
      <c r="P121" s="124">
        <f>VLOOKUP(A121,'2022_PAPI_Indicators'!A116:N296,14,FALSE)</f>
        <v>4.9070000648498535</v>
      </c>
      <c r="Q121" s="124">
        <f>VLOOKUP(A121,'2022_PAPI_Indicators'!A116:O296,15,FALSE)</f>
        <v>4.9518918991088867</v>
      </c>
      <c r="R121" s="125">
        <f>VLOOKUP(A121,'2022_PAPI_Indicators'!A116:P296,16,FALSE)</f>
        <v>6.0634164810180664</v>
      </c>
      <c r="S121" s="124">
        <f>VLOOKUP(A121,'2022_PAPI_Indicators'!A116:R296,17,FALSE)</f>
        <v>4.4682192802429199</v>
      </c>
      <c r="T121" s="124">
        <f>VLOOKUP(A121,'2022_PAPI_Indicators'!A116:S296,18,FALSE)</f>
        <v>6.7114968299865723</v>
      </c>
      <c r="U121" s="125">
        <f>VLOOKUP(A121,'2022_PAPI_Indicators'!A116:T296,19,FALSE)</f>
        <v>5.9089345932006836</v>
      </c>
      <c r="V121" s="124">
        <f>VLOOKUP(A121,'2022_PAPI_Indicators'!A116:U296,20,FALSE)</f>
        <v>5.2159562110900879</v>
      </c>
      <c r="W121" s="124">
        <f>VLOOKUP(A121,'2022_PAPI_Indicators'!A116:V296,21,FALSE)</f>
        <v>4.569800853729248</v>
      </c>
      <c r="X121" s="124">
        <f>VLOOKUP(A121,'2022_PAPI_Indicators'!A116:W296,22,FALSE)</f>
        <v>4.5787286758422852</v>
      </c>
      <c r="Y121" s="124">
        <f>VLOOKUP(A121,'2022_PAPI_Indicators'!A116:X296,23,FALSE)</f>
        <v>5.8408188819885254</v>
      </c>
      <c r="Z121" s="124">
        <f>VLOOKUP(A121,'2022_PAPI_Indicators'!A116:Y296,24,FALSE)</f>
        <v>4.4979205131530762</v>
      </c>
      <c r="AA121" s="124">
        <f>VLOOKUP(A121,'2022_PAPI_Indicators'!A116:Z296,25,FALSE)</f>
        <v>5.3156709671020508</v>
      </c>
      <c r="AB121" s="124">
        <f>VLOOKUP(A121,'2022_PAPI_Indicators'!A116:AA296,26,FALSE)</f>
        <v>3.8367271423339844</v>
      </c>
      <c r="AC121" s="124">
        <f>VLOOKUP(A121,'2022_PAPI_Indicators'!A116:AB296,27,FALSE)</f>
        <v>5.8005304336547852</v>
      </c>
      <c r="AD121" s="124">
        <f>VLOOKUP(A121,'2022_PAPI_Indicators'!A116:AC296,28,FALSE)</f>
        <v>3.6600069999694824</v>
      </c>
      <c r="AE121" s="124">
        <f>VLOOKUP(A121,'2022_PAPI_Indicators'!A116:AD296,29,FALSE)</f>
        <v>4.6864428520202637</v>
      </c>
      <c r="AF121" s="124">
        <f>VLOOKUP(A121,'2022_PAPI_Indicators'!A116:AE296,30,FALSE)</f>
        <v>5.3474321365356445</v>
      </c>
      <c r="AG121" s="124">
        <f>VLOOKUP(A121,'2022_PAPI_Indicators'!A116:AF296,31,FALSE)</f>
        <v>5.2175369262695312</v>
      </c>
      <c r="AH121" s="124">
        <f>VLOOKUP(A121,'2022_PAPI_Indicators'!A116:AG296,32,FALSE)</f>
        <v>5.4822134971618652</v>
      </c>
      <c r="AI121" s="124">
        <f>VLOOKUP(A121,'2022_PAPI_Indicators'!A116:AH296,33,FALSE)</f>
        <v>4.2843303680419922</v>
      </c>
      <c r="AJ121" s="124">
        <f>VLOOKUP(A121,'2022_PAPI_Indicators'!A116:AI296,34,FALSE)</f>
        <v>4.9355649948120117</v>
      </c>
      <c r="AK121" s="124">
        <f>VLOOKUP(A121,'2022_PAPI_Indicators'!A116:AJ296,35,FALSE)</f>
        <v>4.2267341613769531</v>
      </c>
      <c r="AL121" s="124">
        <f>VLOOKUP(A121,'2022_PAPI_Indicators'!A116:AK296,36,FALSE)</f>
        <v>4.1038999557495117</v>
      </c>
      <c r="AM121" s="124">
        <f>VLOOKUP(A121,'2022_PAPI_Indicators'!A116:AL296,37,FALSE)</f>
        <v>5.6998906135559082</v>
      </c>
      <c r="AN121" s="124">
        <f>VLOOKUP(A121,'2022_PAPI_Indicators'!A116:AM296,38,FALSE)</f>
        <v>3.0077774524688721</v>
      </c>
      <c r="AO121" s="124">
        <f>VLOOKUP(A121,'2022_PAPI_Indicators'!A116:AN296,39,FALSE)</f>
        <v>3.644329309463501</v>
      </c>
      <c r="AP121" s="124">
        <f>VLOOKUP(A121,'2022_PAPI_Indicators'!A116:AO296,40,FALSE)</f>
        <v>4.5493102073669434</v>
      </c>
      <c r="AQ121" s="157">
        <f>VLOOKUP(A121,'2022_PAPI_Indicators'!A116:AP296,41,FALSE)</f>
        <v>4.5222411155700684</v>
      </c>
      <c r="AR121" s="124">
        <f>VLOOKUP(A121,'2022_PAPI_Indicators'!A116:AQ296,42,FALSE)</f>
        <v>3.5963194370269775</v>
      </c>
      <c r="AS121" s="124">
        <f>VLOOKUP(A121,'2022_PAPI_Indicators'!A116:AR296,43,FALSE)</f>
        <v>5.3986067771911621</v>
      </c>
      <c r="AT121" s="124">
        <f>VLOOKUP(A121,'2022_PAPI_Indicators'!A116:AS296,44,FALSE)</f>
        <v>6.9030141830444336</v>
      </c>
      <c r="AU121" s="124">
        <f>VLOOKUP(A121,'2022_PAPI_Indicators'!A116:AT296,45,FALSE)</f>
        <v>5.8291525840759277</v>
      </c>
      <c r="AV121" s="124">
        <f>VLOOKUP(A121,'2022_PAPI_Indicators'!A116:AU296,46,FALSE)</f>
        <v>3.8390138149261475</v>
      </c>
      <c r="AW121" s="124">
        <f>VLOOKUP(A121,'2022_PAPI_Indicators'!A116:AV296,47,FALSE)</f>
        <v>3.9218084812164307</v>
      </c>
      <c r="AX121" s="124">
        <f>VLOOKUP(A121,'2022_PAPI_Indicators'!A116:AW296,48,FALSE)</f>
        <v>4.337165355682373</v>
      </c>
      <c r="AY121" s="124">
        <f>VLOOKUP(A121,'2022_PAPI_Indicators'!A116:AX296,49,FALSE)</f>
        <v>4.0700664520263672</v>
      </c>
      <c r="AZ121" s="124">
        <f>VLOOKUP(A121,'2022_PAPI_Indicators'!A116:AY296,50,FALSE)</f>
        <v>3.3543524742126465</v>
      </c>
      <c r="BA121" s="124">
        <f>VLOOKUP(A121,'2022_PAPI_Indicators'!A116:AZ296,51,FALSE)</f>
        <v>3.8671021461486816</v>
      </c>
      <c r="BB121" s="124">
        <f>VLOOKUP(A121,'2022_PAPI_Indicators'!A116:BA296,52,FALSE)</f>
        <v>5.9342126846313477</v>
      </c>
      <c r="BC121" s="124">
        <f>VLOOKUP(A121,'2022_PAPI_Indicators'!A116:BB296,53,FALSE)</f>
        <v>5.544914722442627</v>
      </c>
      <c r="BD121" s="124">
        <f>VLOOKUP(A121,'2022_PAPI_Indicators'!A116:BC296,54,FALSE)</f>
        <v>5.0861763954162598</v>
      </c>
      <c r="BE121" s="124">
        <f>VLOOKUP(A121,'2022_PAPI_Indicators'!A116:BD296,55,FALSE)</f>
        <v>5.6670031547546387</v>
      </c>
      <c r="BF121" s="124">
        <f>VLOOKUP(A121,'2022_PAPI_Indicators'!A116:BE296,56,FALSE)</f>
        <v>5.4595680236816406</v>
      </c>
      <c r="BG121" s="124">
        <f>VLOOKUP(A121,'2022_PAPI_Indicators'!A116:BF296,57,FALSE)</f>
        <v>5.9312396049499512</v>
      </c>
      <c r="BH121" s="124">
        <f>VLOOKUP(A121,'2022_PAPI_Indicators'!A116:BG296,58,FALSE)</f>
        <v>4.710167407989502</v>
      </c>
      <c r="BI121" s="124">
        <f>VLOOKUP(A121,'2022_PAPI_Indicators'!A116:BH296,59,FALSE)</f>
        <v>3.9637956619262695</v>
      </c>
      <c r="BJ121" s="124">
        <f>VLOOKUP(A121,'2022_PAPI_Indicators'!A116:BI296,60,FALSE)</f>
        <v>5.1279654502868652</v>
      </c>
      <c r="BK121" s="124">
        <f>VLOOKUP(A121,'2022_PAPI_Indicators'!A116:BJ296,61,FALSE)</f>
        <v>6.352604866027832</v>
      </c>
      <c r="BL121" s="124">
        <f>VLOOKUP(A121,'2022_PAPI_Indicators'!A116:BK296,62,FALSE)</f>
        <v>4.9561357498168945</v>
      </c>
      <c r="BM121" s="124">
        <f>VLOOKUP(A121,'2022_PAPI_Indicators'!A116:BL296,63,FALSE)</f>
        <v>4.6559309959411621</v>
      </c>
      <c r="BN121" s="124">
        <f>VLOOKUP(A121,'2022_PAPI_Indicators'!A116:BM296,64,FALSE)</f>
        <v>3.7898216247558594</v>
      </c>
    </row>
    <row r="122" spans="1:66" s="112" customFormat="1" x14ac:dyDescent="0.2">
      <c r="A122" s="77" t="s">
        <v>322</v>
      </c>
      <c r="B122" s="77" t="s">
        <v>323</v>
      </c>
      <c r="C122" s="92" t="s">
        <v>448</v>
      </c>
      <c r="D122" s="131">
        <f>VLOOKUP(A122,'2022_PAPI_Indicators'!A117:B297,2,)</f>
        <v>1.4109086990356445</v>
      </c>
      <c r="E122" s="131">
        <f>VLOOKUP(A122,'2022_PAPI_Indicators'!A117:C297,3,FALSE)</f>
        <v>1.404863715171814</v>
      </c>
      <c r="F122" s="131">
        <f>VLOOKUP(A122,'2022_PAPI_Indicators'!A117:D297,4,FALSE)</f>
        <v>1.3714556694030762</v>
      </c>
      <c r="G122" s="131">
        <f>VLOOKUP(A122,'2022_PAPI_Indicators'!A117:E297,5,FALSE)</f>
        <v>1.4149250984191895</v>
      </c>
      <c r="H122" s="131">
        <f>VLOOKUP(A122,'2022_PAPI_Indicators'!A117:F297,6,FALSE)</f>
        <v>1.2808796167373657</v>
      </c>
      <c r="I122" s="131">
        <f>VLOOKUP(A122,'2022_PAPI_Indicators'!A117:G297,7,FALSE)</f>
        <v>1.5015063285827637</v>
      </c>
      <c r="J122" s="131">
        <f>VLOOKUP(A122,'2022_PAPI_Indicators'!A117:H297,8,FALSE)</f>
        <v>1.3366025686264038</v>
      </c>
      <c r="K122" s="131">
        <f>VLOOKUP(A122,'2022_PAPI_Indicators'!A117:I297,9,FALSE)</f>
        <v>1.9632786512374878</v>
      </c>
      <c r="L122" s="131">
        <f>VLOOKUP(A122,'2022_PAPI_Indicators'!A117:J297,10,FALSE)</f>
        <v>1.4099735021591187</v>
      </c>
      <c r="M122" s="131">
        <f>VLOOKUP(A122,'2022_PAPI_Indicators'!A117:K297,11,FALSE)</f>
        <v>1.4233748912811279</v>
      </c>
      <c r="N122" s="131">
        <f>VLOOKUP(A122,'2022_PAPI_Indicators'!A117:L297,12,FALSE)</f>
        <v>1.6833490133285522</v>
      </c>
      <c r="O122" s="131">
        <f>VLOOKUP(A122,'2022_PAPI_Indicators'!A117:M297,13,FALSE)</f>
        <v>1.8088802099227905</v>
      </c>
      <c r="P122" s="131">
        <f>VLOOKUP(A122,'2022_PAPI_Indicators'!A117:N297,14,FALSE)</f>
        <v>1.9722753763198853</v>
      </c>
      <c r="Q122" s="131">
        <f>VLOOKUP(A122,'2022_PAPI_Indicators'!A117:O297,15,FALSE)</f>
        <v>2.0022544860839844</v>
      </c>
      <c r="R122" s="132">
        <f>VLOOKUP(A122,'2022_PAPI_Indicators'!A117:P297,16,FALSE)</f>
        <v>1.893425464630127</v>
      </c>
      <c r="S122" s="131">
        <f>VLOOKUP(A122,'2022_PAPI_Indicators'!A117:R297,17,FALSE)</f>
        <v>1.4838325977325439</v>
      </c>
      <c r="T122" s="131">
        <f>VLOOKUP(A122,'2022_PAPI_Indicators'!A117:S297,18,FALSE)</f>
        <v>2.0378551483154297</v>
      </c>
      <c r="U122" s="132">
        <f>VLOOKUP(A122,'2022_PAPI_Indicators'!A117:T297,19,FALSE)</f>
        <v>1.7873020172119141</v>
      </c>
      <c r="V122" s="131">
        <f>VLOOKUP(A122,'2022_PAPI_Indicators'!A117:U297,20,FALSE)</f>
        <v>1.826646089553833</v>
      </c>
      <c r="W122" s="131">
        <f>VLOOKUP(A122,'2022_PAPI_Indicators'!A117:V297,21,FALSE)</f>
        <v>1.4605032205581665</v>
      </c>
      <c r="X122" s="131">
        <f>VLOOKUP(A122,'2022_PAPI_Indicators'!A117:W297,22,FALSE)</f>
        <v>1.4236644506454468</v>
      </c>
      <c r="Y122" s="131">
        <f>VLOOKUP(A122,'2022_PAPI_Indicators'!A117:X297,23,FALSE)</f>
        <v>2.0413150787353516</v>
      </c>
      <c r="Z122" s="131">
        <f>VLOOKUP(A122,'2022_PAPI_Indicators'!A117:Y297,24,FALSE)</f>
        <v>1.575487494468689</v>
      </c>
      <c r="AA122" s="131">
        <f>VLOOKUP(A122,'2022_PAPI_Indicators'!A117:Z297,25,FALSE)</f>
        <v>1.4566601514816284</v>
      </c>
      <c r="AB122" s="131">
        <f>VLOOKUP(A122,'2022_PAPI_Indicators'!A117:AA297,26,FALSE)</f>
        <v>1.3974771499633789</v>
      </c>
      <c r="AC122" s="131">
        <f>VLOOKUP(A122,'2022_PAPI_Indicators'!A117:AB297,27,FALSE)</f>
        <v>1.8869117498397827</v>
      </c>
      <c r="AD122" s="131">
        <f>VLOOKUP(A122,'2022_PAPI_Indicators'!A117:AC297,28,FALSE)</f>
        <v>1.7524404525756836</v>
      </c>
      <c r="AE122" s="131">
        <f>VLOOKUP(A122,'2022_PAPI_Indicators'!A117:AD297,29,FALSE)</f>
        <v>2.1278157234191895</v>
      </c>
      <c r="AF122" s="131">
        <f>VLOOKUP(A122,'2022_PAPI_Indicators'!A117:AE297,30,FALSE)</f>
        <v>1.4708094596862793</v>
      </c>
      <c r="AG122" s="131">
        <f>VLOOKUP(A122,'2022_PAPI_Indicators'!A117:AF297,31,FALSE)</f>
        <v>1.5499125719070435</v>
      </c>
      <c r="AH122" s="131">
        <f>VLOOKUP(A122,'2022_PAPI_Indicators'!A117:AG297,32,FALSE)</f>
        <v>1.7664910554885864</v>
      </c>
      <c r="AI122" s="131">
        <f>VLOOKUP(A122,'2022_PAPI_Indicators'!A117:AH297,33,FALSE)</f>
        <v>1.9475895166397095</v>
      </c>
      <c r="AJ122" s="131">
        <f>VLOOKUP(A122,'2022_PAPI_Indicators'!A117:AI297,34,FALSE)</f>
        <v>1.9804396629333496</v>
      </c>
      <c r="AK122" s="131">
        <f>VLOOKUP(A122,'2022_PAPI_Indicators'!A117:AJ297,35,FALSE)</f>
        <v>1.9330029487609863</v>
      </c>
      <c r="AL122" s="131">
        <f>VLOOKUP(A122,'2022_PAPI_Indicators'!A117:AK297,36,FALSE)</f>
        <v>1.9835939407348633</v>
      </c>
      <c r="AM122" s="131">
        <f>VLOOKUP(A122,'2022_PAPI_Indicators'!A117:AL297,37,FALSE)</f>
        <v>1.9956691265106201</v>
      </c>
      <c r="AN122" s="131">
        <f>VLOOKUP(A122,'2022_PAPI_Indicators'!A117:AM297,38,FALSE)</f>
        <v>1.9863438606262207</v>
      </c>
      <c r="AO122" s="131">
        <f>VLOOKUP(A122,'2022_PAPI_Indicators'!A117:AN297,39,FALSE)</f>
        <v>2.0168325901031494</v>
      </c>
      <c r="AP122" s="131">
        <f>VLOOKUP(A122,'2022_PAPI_Indicators'!A117:AO297,40,FALSE)</f>
        <v>1.8158670663833618</v>
      </c>
      <c r="AQ122" s="159">
        <f>VLOOKUP(A122,'2022_PAPI_Indicators'!A117:AP297,41,FALSE)</f>
        <v>1.949077844619751</v>
      </c>
      <c r="AR122" s="131">
        <f>VLOOKUP(A122,'2022_PAPI_Indicators'!A117:AQ297,42,FALSE)</f>
        <v>1.3734829425811768</v>
      </c>
      <c r="AS122" s="131">
        <f>VLOOKUP(A122,'2022_PAPI_Indicators'!A117:AR297,43,FALSE)</f>
        <v>1.9617375135421753</v>
      </c>
      <c r="AT122" s="131">
        <f>VLOOKUP(A122,'2022_PAPI_Indicators'!A117:AS297,44,FALSE)</f>
        <v>1.2039531469345093</v>
      </c>
      <c r="AU122" s="131">
        <f>VLOOKUP(A122,'2022_PAPI_Indicators'!A117:AT297,45,FALSE)</f>
        <v>1.0309848785400391</v>
      </c>
      <c r="AV122" s="131">
        <f>VLOOKUP(A122,'2022_PAPI_Indicators'!A117:AU297,46,FALSE)</f>
        <v>0.91579824686050415</v>
      </c>
      <c r="AW122" s="131">
        <f>VLOOKUP(A122,'2022_PAPI_Indicators'!A117:AV297,47,FALSE)</f>
        <v>1.9430941343307495</v>
      </c>
      <c r="AX122" s="131">
        <f>VLOOKUP(A122,'2022_PAPI_Indicators'!A117:AW297,48,FALSE)</f>
        <v>2.0143511295318604</v>
      </c>
      <c r="AY122" s="131">
        <f>VLOOKUP(A122,'2022_PAPI_Indicators'!A117:AX297,49,FALSE)</f>
        <v>1.9411081075668335</v>
      </c>
      <c r="AZ122" s="131">
        <f>VLOOKUP(A122,'2022_PAPI_Indicators'!A117:AY297,50,FALSE)</f>
        <v>1.9040751457214355</v>
      </c>
      <c r="BA122" s="131">
        <f>VLOOKUP(A122,'2022_PAPI_Indicators'!A117:AZ297,51,FALSE)</f>
        <v>1.6378493309020996</v>
      </c>
      <c r="BB122" s="131">
        <f>VLOOKUP(A122,'2022_PAPI_Indicators'!A117:BA297,52,FALSE)</f>
        <v>1.310291051864624</v>
      </c>
      <c r="BC122" s="131">
        <f>VLOOKUP(A122,'2022_PAPI_Indicators'!A117:BB297,53,FALSE)</f>
        <v>1.4146884679794312</v>
      </c>
      <c r="BD122" s="131">
        <f>VLOOKUP(A122,'2022_PAPI_Indicators'!A117:BC297,54,FALSE)</f>
        <v>1.9603936672210693</v>
      </c>
      <c r="BE122" s="131">
        <f>VLOOKUP(A122,'2022_PAPI_Indicators'!A117:BD297,55,FALSE)</f>
        <v>2.0402600765228271</v>
      </c>
      <c r="BF122" s="131">
        <f>VLOOKUP(A122,'2022_PAPI_Indicators'!A117:BE297,56,FALSE)</f>
        <v>1.9675650596618652</v>
      </c>
      <c r="BG122" s="131">
        <f>VLOOKUP(A122,'2022_PAPI_Indicators'!A117:BF297,57,FALSE)</f>
        <v>1.3425654172897339</v>
      </c>
      <c r="BH122" s="131">
        <f>VLOOKUP(A122,'2022_PAPI_Indicators'!A117:BG297,58,FALSE)</f>
        <v>1.4152387380599976</v>
      </c>
      <c r="BI122" s="131">
        <f>VLOOKUP(A122,'2022_PAPI_Indicators'!A117:BH297,59,FALSE)</f>
        <v>1.3925349712371826</v>
      </c>
      <c r="BJ122" s="131">
        <f>VLOOKUP(A122,'2022_PAPI_Indicators'!A117:BI297,60,FALSE)</f>
        <v>1.4127250909805298</v>
      </c>
      <c r="BK122" s="131">
        <f>VLOOKUP(A122,'2022_PAPI_Indicators'!A117:BJ297,61,FALSE)</f>
        <v>1.212882399559021</v>
      </c>
      <c r="BL122" s="131">
        <f>VLOOKUP(A122,'2022_PAPI_Indicators'!A117:BK297,62,FALSE)</f>
        <v>1.3780530691146851</v>
      </c>
      <c r="BM122" s="131">
        <f>VLOOKUP(A122,'2022_PAPI_Indicators'!A117:BL297,63,FALSE)</f>
        <v>1.7965576648712158</v>
      </c>
      <c r="BN122" s="131">
        <f>VLOOKUP(A122,'2022_PAPI_Indicators'!A117:BM297,64,FALSE)</f>
        <v>1.4505795240402222</v>
      </c>
    </row>
    <row r="123" spans="1:66" x14ac:dyDescent="0.2">
      <c r="A123" s="70" t="s">
        <v>324</v>
      </c>
      <c r="B123" s="70" t="s">
        <v>325</v>
      </c>
      <c r="C123" s="89" t="s">
        <v>326</v>
      </c>
      <c r="D123" s="124">
        <f>VLOOKUP(A123,'2022_PAPI_Indicators'!A118:B298,2,)</f>
        <v>1</v>
      </c>
      <c r="E123" s="124">
        <f>VLOOKUP(A123,'2022_PAPI_Indicators'!A118:C298,3,FALSE)</f>
        <v>1</v>
      </c>
      <c r="F123" s="124">
        <f>VLOOKUP(A123,'2022_PAPI_Indicators'!A118:D298,4,FALSE)</f>
        <v>1</v>
      </c>
      <c r="G123" s="124">
        <f>VLOOKUP(A123,'2022_PAPI_Indicators'!A118:E298,5,FALSE)</f>
        <v>1</v>
      </c>
      <c r="H123" s="124">
        <f>VLOOKUP(A123,'2022_PAPI_Indicators'!A118:F298,6,FALSE)</f>
        <v>1.5</v>
      </c>
      <c r="I123" s="124">
        <f>VLOOKUP(A123,'2022_PAPI_Indicators'!A118:G298,7,FALSE)</f>
        <v>1</v>
      </c>
      <c r="J123" s="124">
        <f>VLOOKUP(A123,'2022_PAPI_Indicators'!A118:H298,8,FALSE)</f>
        <v>1</v>
      </c>
      <c r="K123" s="124">
        <f>VLOOKUP(A123,'2022_PAPI_Indicators'!A118:I298,9,FALSE)</f>
        <v>1</v>
      </c>
      <c r="L123" s="124">
        <f>VLOOKUP(A123,'2022_PAPI_Indicators'!A118:J298,10,FALSE)</f>
        <v>1</v>
      </c>
      <c r="M123" s="124">
        <f>VLOOKUP(A123,'2022_PAPI_Indicators'!A118:K298,11,FALSE)</f>
        <v>1</v>
      </c>
      <c r="N123" s="124">
        <f>VLOOKUP(A123,'2022_PAPI_Indicators'!A118:L298,12,FALSE)</f>
        <v>1</v>
      </c>
      <c r="O123" s="124">
        <f>VLOOKUP(A123,'2022_PAPI_Indicators'!A118:M298,13,FALSE)</f>
        <v>1</v>
      </c>
      <c r="P123" s="124">
        <f>VLOOKUP(A123,'2022_PAPI_Indicators'!A118:N298,14,FALSE)</f>
        <v>1</v>
      </c>
      <c r="Q123" s="124">
        <f>VLOOKUP(A123,'2022_PAPI_Indicators'!A118:O298,15,FALSE)</f>
        <v>0.5</v>
      </c>
      <c r="R123" s="125">
        <f>VLOOKUP(A123,'2022_PAPI_Indicators'!A118:P298,16,FALSE)</f>
        <v>1</v>
      </c>
      <c r="S123" s="124">
        <f>VLOOKUP(A123,'2022_PAPI_Indicators'!A118:R298,17,FALSE)</f>
        <v>1</v>
      </c>
      <c r="T123" s="124">
        <f>VLOOKUP(A123,'2022_PAPI_Indicators'!A118:S298,18,FALSE)</f>
        <v>1</v>
      </c>
      <c r="U123" s="125">
        <f>VLOOKUP(A123,'2022_PAPI_Indicators'!A118:T298,19,FALSE)</f>
        <v>1</v>
      </c>
      <c r="V123" s="124">
        <f>VLOOKUP(A123,'2022_PAPI_Indicators'!A118:U298,20,FALSE)</f>
        <v>0.89999997615814209</v>
      </c>
      <c r="W123" s="124">
        <f>VLOOKUP(A123,'2022_PAPI_Indicators'!A118:V298,21,FALSE)</f>
        <v>1</v>
      </c>
      <c r="X123" s="124">
        <f>VLOOKUP(A123,'2022_PAPI_Indicators'!A118:W298,22,FALSE)</f>
        <v>1</v>
      </c>
      <c r="Y123" s="124">
        <f>VLOOKUP(A123,'2022_PAPI_Indicators'!A118:X298,23,FALSE)</f>
        <v>0.85000002384185791</v>
      </c>
      <c r="Z123" s="124">
        <f>VLOOKUP(A123,'2022_PAPI_Indicators'!A118:Y298,24,FALSE)</f>
        <v>0.60000002384185791</v>
      </c>
      <c r="AA123" s="124">
        <f>VLOOKUP(A123,'2022_PAPI_Indicators'!A118:Z298,25,FALSE)</f>
        <v>1</v>
      </c>
      <c r="AB123" s="124">
        <f>VLOOKUP(A123,'2022_PAPI_Indicators'!A118:AA298,26,FALSE)</f>
        <v>1</v>
      </c>
      <c r="AC123" s="124">
        <f>VLOOKUP(A123,'2022_PAPI_Indicators'!A118:AB298,27,FALSE)</f>
        <v>1</v>
      </c>
      <c r="AD123" s="124">
        <f>VLOOKUP(A123,'2022_PAPI_Indicators'!A118:AC298,28,FALSE)</f>
        <v>1</v>
      </c>
      <c r="AE123" s="124">
        <f>VLOOKUP(A123,'2022_PAPI_Indicators'!A118:AD298,29,FALSE)</f>
        <v>0.5</v>
      </c>
      <c r="AF123" s="124">
        <f>VLOOKUP(A123,'2022_PAPI_Indicators'!A118:AE298,30,FALSE)</f>
        <v>1</v>
      </c>
      <c r="AG123" s="124">
        <f>VLOOKUP(A123,'2022_PAPI_Indicators'!A118:AF298,31,FALSE)</f>
        <v>1</v>
      </c>
      <c r="AH123" s="124">
        <f>VLOOKUP(A123,'2022_PAPI_Indicators'!A118:AG298,32,FALSE)</f>
        <v>1</v>
      </c>
      <c r="AI123" s="124">
        <f>VLOOKUP(A123,'2022_PAPI_Indicators'!A118:AH298,33,FALSE)</f>
        <v>1</v>
      </c>
      <c r="AJ123" s="124">
        <f>VLOOKUP(A123,'2022_PAPI_Indicators'!A118:AI298,34,FALSE)</f>
        <v>1</v>
      </c>
      <c r="AK123" s="124">
        <f>VLOOKUP(A123,'2022_PAPI_Indicators'!A118:AJ298,35,FALSE)</f>
        <v>1</v>
      </c>
      <c r="AL123" s="124">
        <f>VLOOKUP(A123,'2022_PAPI_Indicators'!A118:AK298,36,FALSE)</f>
        <v>1</v>
      </c>
      <c r="AM123" s="124">
        <f>VLOOKUP(A123,'2022_PAPI_Indicators'!A118:AL298,37,FALSE)</f>
        <v>1</v>
      </c>
      <c r="AN123" s="124">
        <f>VLOOKUP(A123,'2022_PAPI_Indicators'!A118:AM298,38,FALSE)</f>
        <v>1</v>
      </c>
      <c r="AO123" s="124">
        <f>VLOOKUP(A123,'2022_PAPI_Indicators'!A118:AN298,39,FALSE)</f>
        <v>1</v>
      </c>
      <c r="AP123" s="124">
        <f>VLOOKUP(A123,'2022_PAPI_Indicators'!A118:AO298,40,FALSE)</f>
        <v>1</v>
      </c>
      <c r="AQ123" s="157">
        <f>VLOOKUP(A123,'2022_PAPI_Indicators'!A118:AP298,41,FALSE)</f>
        <v>0.75</v>
      </c>
      <c r="AR123" s="124">
        <f>VLOOKUP(A123,'2022_PAPI_Indicators'!A118:AQ298,42,FALSE)</f>
        <v>1</v>
      </c>
      <c r="AS123" s="124">
        <f>VLOOKUP(A123,'2022_PAPI_Indicators'!A118:AR298,43,FALSE)</f>
        <v>1</v>
      </c>
      <c r="AT123" s="124">
        <f>VLOOKUP(A123,'2022_PAPI_Indicators'!A118:AS298,44,FALSE)</f>
        <v>1.3500000238418579</v>
      </c>
      <c r="AU123" s="124">
        <f>VLOOKUP(A123,'2022_PAPI_Indicators'!A118:AT298,45,FALSE)</f>
        <v>2</v>
      </c>
      <c r="AV123" s="124">
        <f>VLOOKUP(A123,'2022_PAPI_Indicators'!A118:AU298,46,FALSE)</f>
        <v>2</v>
      </c>
      <c r="AW123" s="124">
        <f>VLOOKUP(A123,'2022_PAPI_Indicators'!A118:AV298,47,FALSE)</f>
        <v>1</v>
      </c>
      <c r="AX123" s="124">
        <f>VLOOKUP(A123,'2022_PAPI_Indicators'!A118:AW298,48,FALSE)</f>
        <v>1</v>
      </c>
      <c r="AY123" s="124">
        <f>VLOOKUP(A123,'2022_PAPI_Indicators'!A118:AX298,49,FALSE)</f>
        <v>1</v>
      </c>
      <c r="AZ123" s="124">
        <f>VLOOKUP(A123,'2022_PAPI_Indicators'!A118:AY298,50,FALSE)</f>
        <v>1</v>
      </c>
      <c r="BA123" s="124">
        <f>VLOOKUP(A123,'2022_PAPI_Indicators'!A118:AZ298,51,FALSE)</f>
        <v>1</v>
      </c>
      <c r="BB123" s="124">
        <f>VLOOKUP(A123,'2022_PAPI_Indicators'!A118:BA298,52,FALSE)</f>
        <v>1</v>
      </c>
      <c r="BC123" s="124">
        <f>VLOOKUP(A123,'2022_PAPI_Indicators'!A118:BB298,53,FALSE)</f>
        <v>1</v>
      </c>
      <c r="BD123" s="124">
        <f>VLOOKUP(A123,'2022_PAPI_Indicators'!A118:BC298,54,FALSE)</f>
        <v>1</v>
      </c>
      <c r="BE123" s="124">
        <f>VLOOKUP(A123,'2022_PAPI_Indicators'!A118:BD298,55,FALSE)</f>
        <v>1</v>
      </c>
      <c r="BF123" s="124">
        <f>VLOOKUP(A123,'2022_PAPI_Indicators'!A118:BE298,56,FALSE)</f>
        <v>1</v>
      </c>
      <c r="BG123" s="124">
        <f>VLOOKUP(A123,'2022_PAPI_Indicators'!A118:BF298,57,FALSE)</f>
        <v>1</v>
      </c>
      <c r="BH123" s="124">
        <f>VLOOKUP(A123,'2022_PAPI_Indicators'!A118:BG298,58,FALSE)</f>
        <v>1</v>
      </c>
      <c r="BI123" s="124">
        <f>VLOOKUP(A123,'2022_PAPI_Indicators'!A118:BH298,59,FALSE)</f>
        <v>1</v>
      </c>
      <c r="BJ123" s="124">
        <f>VLOOKUP(A123,'2022_PAPI_Indicators'!A118:BI298,60,FALSE)</f>
        <v>1</v>
      </c>
      <c r="BK123" s="124">
        <f>VLOOKUP(A123,'2022_PAPI_Indicators'!A118:BJ298,61,FALSE)</f>
        <v>1.5</v>
      </c>
      <c r="BL123" s="124">
        <f>VLOOKUP(A123,'2022_PAPI_Indicators'!A118:BK298,62,FALSE)</f>
        <v>1</v>
      </c>
      <c r="BM123" s="124">
        <f>VLOOKUP(A123,'2022_PAPI_Indicators'!A118:BL298,63,FALSE)</f>
        <v>1</v>
      </c>
      <c r="BN123" s="124">
        <f>VLOOKUP(A123,'2022_PAPI_Indicators'!A118:BM298,64,FALSE)</f>
        <v>1</v>
      </c>
    </row>
    <row r="124" spans="1:66" x14ac:dyDescent="0.2">
      <c r="A124" s="70" t="s">
        <v>327</v>
      </c>
      <c r="B124" s="70" t="s">
        <v>328</v>
      </c>
      <c r="C124" s="89" t="s">
        <v>326</v>
      </c>
      <c r="D124" s="124">
        <f>VLOOKUP(A124,'2022_PAPI_Indicators'!A119:B299,2,)</f>
        <v>10</v>
      </c>
      <c r="E124" s="124">
        <f>VLOOKUP(A124,'2022_PAPI_Indicators'!A119:C299,3,FALSE)</f>
        <v>10</v>
      </c>
      <c r="F124" s="124">
        <f>VLOOKUP(A124,'2022_PAPI_Indicators'!A119:D299,4,FALSE)</f>
        <v>10</v>
      </c>
      <c r="G124" s="124">
        <f>VLOOKUP(A124,'2022_PAPI_Indicators'!A119:E299,5,FALSE)</f>
        <v>10</v>
      </c>
      <c r="H124" s="124">
        <f>VLOOKUP(A124,'2022_PAPI_Indicators'!A119:F299,6,FALSE)</f>
        <v>10</v>
      </c>
      <c r="I124" s="124">
        <f>VLOOKUP(A124,'2022_PAPI_Indicators'!A119:G299,7,FALSE)</f>
        <v>9</v>
      </c>
      <c r="J124" s="124">
        <f>VLOOKUP(A124,'2022_PAPI_Indicators'!A119:H299,8,FALSE)</f>
        <v>10</v>
      </c>
      <c r="K124" s="124">
        <f>VLOOKUP(A124,'2022_PAPI_Indicators'!A119:I299,9,FALSE)</f>
        <v>5</v>
      </c>
      <c r="L124" s="124">
        <f>VLOOKUP(A124,'2022_PAPI_Indicators'!A119:J299,10,FALSE)</f>
        <v>10</v>
      </c>
      <c r="M124" s="124">
        <f>VLOOKUP(A124,'2022_PAPI_Indicators'!A119:K299,11,FALSE)</f>
        <v>10</v>
      </c>
      <c r="N124" s="124">
        <f>VLOOKUP(A124,'2022_PAPI_Indicators'!A119:L299,12,FALSE)</f>
        <v>7</v>
      </c>
      <c r="O124" s="124">
        <f>VLOOKUP(A124,'2022_PAPI_Indicators'!A119:M299,13,FALSE)</f>
        <v>7</v>
      </c>
      <c r="P124" s="124">
        <f>VLOOKUP(A124,'2022_PAPI_Indicators'!A119:N299,14,FALSE)</f>
        <v>5</v>
      </c>
      <c r="Q124" s="124">
        <f>VLOOKUP(A124,'2022_PAPI_Indicators'!A119:O299,15,FALSE)</f>
        <v>7</v>
      </c>
      <c r="R124" s="125">
        <f>VLOOKUP(A124,'2022_PAPI_Indicators'!A119:P299,16,FALSE)</f>
        <v>7</v>
      </c>
      <c r="S124" s="124">
        <f>VLOOKUP(A124,'2022_PAPI_Indicators'!A119:R299,17,FALSE)</f>
        <v>10</v>
      </c>
      <c r="T124" s="124">
        <f>VLOOKUP(A124,'2022_PAPI_Indicators'!A119:S299,18,FALSE)</f>
        <v>5</v>
      </c>
      <c r="U124" s="125">
        <f>VLOOKUP(A124,'2022_PAPI_Indicators'!A119:T299,19,FALSE)</f>
        <v>7</v>
      </c>
      <c r="V124" s="124">
        <f>VLOOKUP(A124,'2022_PAPI_Indicators'!A119:U299,20,FALSE)</f>
        <v>7</v>
      </c>
      <c r="W124" s="124">
        <f>VLOOKUP(A124,'2022_PAPI_Indicators'!A119:V299,21,FALSE)</f>
        <v>10</v>
      </c>
      <c r="X124" s="124">
        <f>VLOOKUP(A124,'2022_PAPI_Indicators'!A119:W299,22,FALSE)</f>
        <v>10</v>
      </c>
      <c r="Y124" s="124">
        <f>VLOOKUP(A124,'2022_PAPI_Indicators'!A119:X299,23,FALSE)</f>
        <v>5</v>
      </c>
      <c r="Z124" s="124">
        <f>VLOOKUP(A124,'2022_PAPI_Indicators'!A119:Y299,24,FALSE)</f>
        <v>10</v>
      </c>
      <c r="AA124" s="124">
        <f>VLOOKUP(A124,'2022_PAPI_Indicators'!A119:Z299,25,FALSE)</f>
        <v>10</v>
      </c>
      <c r="AB124" s="124">
        <f>VLOOKUP(A124,'2022_PAPI_Indicators'!A119:AA299,26,FALSE)</f>
        <v>10</v>
      </c>
      <c r="AC124" s="124">
        <f>VLOOKUP(A124,'2022_PAPI_Indicators'!A119:AB299,27,FALSE)</f>
        <v>6</v>
      </c>
      <c r="AD124" s="124">
        <f>VLOOKUP(A124,'2022_PAPI_Indicators'!A119:AC299,28,FALSE)</f>
        <v>7</v>
      </c>
      <c r="AE124" s="124">
        <f>VLOOKUP(A124,'2022_PAPI_Indicators'!A119:AD299,29,FALSE)</f>
        <v>5</v>
      </c>
      <c r="AF124" s="124">
        <f>VLOOKUP(A124,'2022_PAPI_Indicators'!A119:AE299,30,FALSE)</f>
        <v>10</v>
      </c>
      <c r="AG124" s="124">
        <f>VLOOKUP(A124,'2022_PAPI_Indicators'!A119:AF299,31,FALSE)</f>
        <v>8.75</v>
      </c>
      <c r="AH124" s="124">
        <f>VLOOKUP(A124,'2022_PAPI_Indicators'!A119:AG299,32,FALSE)</f>
        <v>7</v>
      </c>
      <c r="AI124" s="124">
        <f>VLOOKUP(A124,'2022_PAPI_Indicators'!A119:AH299,33,FALSE)</f>
        <v>5</v>
      </c>
      <c r="AJ124" s="124">
        <f>VLOOKUP(A124,'2022_PAPI_Indicators'!A119:AI299,34,FALSE)</f>
        <v>5</v>
      </c>
      <c r="AK124" s="124">
        <f>VLOOKUP(A124,'2022_PAPI_Indicators'!A119:AJ299,35,FALSE)</f>
        <v>5</v>
      </c>
      <c r="AL124" s="124">
        <f>VLOOKUP(A124,'2022_PAPI_Indicators'!A119:AK299,36,FALSE)</f>
        <v>5</v>
      </c>
      <c r="AM124" s="124">
        <f>VLOOKUP(A124,'2022_PAPI_Indicators'!A119:AL299,37,FALSE)</f>
        <v>5</v>
      </c>
      <c r="AN124" s="124">
        <f>VLOOKUP(A124,'2022_PAPI_Indicators'!A119:AM299,38,FALSE)</f>
        <v>5</v>
      </c>
      <c r="AO124" s="124">
        <f>VLOOKUP(A124,'2022_PAPI_Indicators'!A119:AN299,39,FALSE)</f>
        <v>5</v>
      </c>
      <c r="AP124" s="124">
        <f>VLOOKUP(A124,'2022_PAPI_Indicators'!A119:AO299,40,FALSE)</f>
        <v>6</v>
      </c>
      <c r="AQ124" s="157">
        <f>VLOOKUP(A124,'2022_PAPI_Indicators'!A119:AP299,41,FALSE)</f>
        <v>6</v>
      </c>
      <c r="AR124" s="124">
        <f>VLOOKUP(A124,'2022_PAPI_Indicators'!A119:AQ299,42,FALSE)</f>
        <v>10</v>
      </c>
      <c r="AS124" s="124">
        <f>VLOOKUP(A124,'2022_PAPI_Indicators'!A119:AR299,43,FALSE)</f>
        <v>5</v>
      </c>
      <c r="AT124" s="124">
        <f>VLOOKUP(A124,'2022_PAPI_Indicators'!A119:AS299,44,FALSE)</f>
        <v>10</v>
      </c>
      <c r="AU124" s="124">
        <f>VLOOKUP(A124,'2022_PAPI_Indicators'!A119:AT299,45,FALSE)</f>
        <v>10</v>
      </c>
      <c r="AV124" s="124">
        <f>VLOOKUP(A124,'2022_PAPI_Indicators'!A119:AU299,46,FALSE)</f>
        <v>10</v>
      </c>
      <c r="AW124" s="124">
        <f>VLOOKUP(A124,'2022_PAPI_Indicators'!A119:AV299,47,FALSE)</f>
        <v>5</v>
      </c>
      <c r="AX124" s="124">
        <f>VLOOKUP(A124,'2022_PAPI_Indicators'!A119:AW299,48,FALSE)</f>
        <v>5</v>
      </c>
      <c r="AY124" s="124">
        <f>VLOOKUP(A124,'2022_PAPI_Indicators'!A119:AX299,49,FALSE)</f>
        <v>5</v>
      </c>
      <c r="AZ124" s="124">
        <f>VLOOKUP(A124,'2022_PAPI_Indicators'!A119:AY299,50,FALSE)</f>
        <v>5</v>
      </c>
      <c r="BA124" s="124">
        <f>VLOOKUP(A124,'2022_PAPI_Indicators'!A119:AZ299,51,FALSE)</f>
        <v>8</v>
      </c>
      <c r="BB124" s="124">
        <f>VLOOKUP(A124,'2022_PAPI_Indicators'!A119:BA299,52,FALSE)</f>
        <v>10</v>
      </c>
      <c r="BC124" s="124">
        <f>VLOOKUP(A124,'2022_PAPI_Indicators'!A119:BB299,53,FALSE)</f>
        <v>10</v>
      </c>
      <c r="BD124" s="124">
        <f>VLOOKUP(A124,'2022_PAPI_Indicators'!A119:BC299,54,FALSE)</f>
        <v>5</v>
      </c>
      <c r="BE124" s="124">
        <f>VLOOKUP(A124,'2022_PAPI_Indicators'!A119:BD299,55,FALSE)</f>
        <v>5</v>
      </c>
      <c r="BF124" s="124">
        <f>VLOOKUP(A124,'2022_PAPI_Indicators'!A119:BE299,56,FALSE)</f>
        <v>5</v>
      </c>
      <c r="BG124" s="124">
        <f>VLOOKUP(A124,'2022_PAPI_Indicators'!A119:BF299,57,FALSE)</f>
        <v>10</v>
      </c>
      <c r="BH124" s="124">
        <f>VLOOKUP(A124,'2022_PAPI_Indicators'!A119:BG299,58,FALSE)</f>
        <v>10</v>
      </c>
      <c r="BI124" s="124">
        <f>VLOOKUP(A124,'2022_PAPI_Indicators'!A119:BH299,59,FALSE)</f>
        <v>10</v>
      </c>
      <c r="BJ124" s="124">
        <f>VLOOKUP(A124,'2022_PAPI_Indicators'!A119:BI299,60,FALSE)</f>
        <v>10</v>
      </c>
      <c r="BK124" s="124">
        <f>VLOOKUP(A124,'2022_PAPI_Indicators'!A119:BJ299,61,FALSE)</f>
        <v>10</v>
      </c>
      <c r="BL124" s="124">
        <f>VLOOKUP(A124,'2022_PAPI_Indicators'!A119:BK299,62,FALSE)</f>
        <v>10</v>
      </c>
      <c r="BM124" s="124">
        <f>VLOOKUP(A124,'2022_PAPI_Indicators'!A119:BL299,63,FALSE)</f>
        <v>7</v>
      </c>
      <c r="BN124" s="124">
        <f>VLOOKUP(A124,'2022_PAPI_Indicators'!A119:BM299,64,FALSE)</f>
        <v>10</v>
      </c>
    </row>
    <row r="125" spans="1:66" x14ac:dyDescent="0.2">
      <c r="A125" s="70" t="s">
        <v>329</v>
      </c>
      <c r="B125" s="70" t="s">
        <v>330</v>
      </c>
      <c r="C125" s="89" t="s">
        <v>245</v>
      </c>
      <c r="D125" s="124">
        <f>VLOOKUP(A125,'2022_PAPI_Indicators'!A120:B300,2,)</f>
        <v>4.161837100982666</v>
      </c>
      <c r="E125" s="124">
        <f>VLOOKUP(A125,'2022_PAPI_Indicators'!A120:C300,3,FALSE)</f>
        <v>4.1860241889953613</v>
      </c>
      <c r="F125" s="124">
        <f>VLOOKUP(A125,'2022_PAPI_Indicators'!A120:D300,4,FALSE)</f>
        <v>4.0267515182495117</v>
      </c>
      <c r="G125" s="124">
        <f>VLOOKUP(A125,'2022_PAPI_Indicators'!A120:E300,5,FALSE)</f>
        <v>4.0523271560668945</v>
      </c>
      <c r="H125" s="124">
        <f>VLOOKUP(A125,'2022_PAPI_Indicators'!A120:F300,6,FALSE)</f>
        <v>4.1127943992614746</v>
      </c>
      <c r="I125" s="124">
        <f>VLOOKUP(A125,'2022_PAPI_Indicators'!A120:G300,7,FALSE)</f>
        <v>3.8474993705749512</v>
      </c>
      <c r="J125" s="124">
        <f>VLOOKUP(A125,'2022_PAPI_Indicators'!A120:H300,8,FALSE)</f>
        <v>3.7741634845733643</v>
      </c>
      <c r="K125" s="124">
        <f>VLOOKUP(A125,'2022_PAPI_Indicators'!A120:I300,9,FALSE)</f>
        <v>4.0257658958435059</v>
      </c>
      <c r="L125" s="124">
        <f>VLOOKUP(A125,'2022_PAPI_Indicators'!A120:J300,10,FALSE)</f>
        <v>4.0454154014587402</v>
      </c>
      <c r="M125" s="124">
        <f>VLOOKUP(A125,'2022_PAPI_Indicators'!A120:K300,11,FALSE)</f>
        <v>4.1382293701171875</v>
      </c>
      <c r="N125" s="124">
        <f>VLOOKUP(A125,'2022_PAPI_Indicators'!A120:L300,12,FALSE)</f>
        <v>4.0256233215332031</v>
      </c>
      <c r="O125" s="124">
        <f>VLOOKUP(A125,'2022_PAPI_Indicators'!A120:M300,13,FALSE)</f>
        <v>4.1809468269348145</v>
      </c>
      <c r="P125" s="124">
        <f>VLOOKUP(A125,'2022_PAPI_Indicators'!A120:N300,14,FALSE)</f>
        <v>4.1033353805541992</v>
      </c>
      <c r="Q125" s="124">
        <f>VLOOKUP(A125,'2022_PAPI_Indicators'!A120:O300,15,FALSE)</f>
        <v>4.3135371208190918</v>
      </c>
      <c r="R125" s="125">
        <f>VLOOKUP(A125,'2022_PAPI_Indicators'!A120:P300,16,FALSE)</f>
        <v>4.4572033882141113</v>
      </c>
      <c r="S125" s="124">
        <f>VLOOKUP(A125,'2022_PAPI_Indicators'!A120:R300,17,FALSE)</f>
        <v>4.3227696418762207</v>
      </c>
      <c r="T125" s="124">
        <f>VLOOKUP(A125,'2022_PAPI_Indicators'!A120:S300,18,FALSE)</f>
        <v>4.3361673355102539</v>
      </c>
      <c r="U125" s="125">
        <f>VLOOKUP(A125,'2022_PAPI_Indicators'!A120:T300,19,FALSE)</f>
        <v>4.3928556442260742</v>
      </c>
      <c r="V125" s="124">
        <f>VLOOKUP(A125,'2022_PAPI_Indicators'!A120:U300,20,FALSE)</f>
        <v>4.1083989143371582</v>
      </c>
      <c r="W125" s="124">
        <f>VLOOKUP(A125,'2022_PAPI_Indicators'!A120:V300,21,FALSE)</f>
        <v>4.0959358215332031</v>
      </c>
      <c r="X125" s="124">
        <f>VLOOKUP(A125,'2022_PAPI_Indicators'!A120:W300,22,FALSE)</f>
        <v>4.1494102478027344</v>
      </c>
      <c r="Y125" s="124">
        <f>VLOOKUP(A125,'2022_PAPI_Indicators'!A120:X300,23,FALSE)</f>
        <v>4.0975813865661621</v>
      </c>
      <c r="Z125" s="124">
        <f>VLOOKUP(A125,'2022_PAPI_Indicators'!A120:Y300,24,FALSE)</f>
        <v>4.1037869453430176</v>
      </c>
      <c r="AA125" s="124">
        <f>VLOOKUP(A125,'2022_PAPI_Indicators'!A120:Z300,25,FALSE)</f>
        <v>4.4366359710693359</v>
      </c>
      <c r="AB125" s="124">
        <f>VLOOKUP(A125,'2022_PAPI_Indicators'!A120:AA300,26,FALSE)</f>
        <v>4.2595815658569336</v>
      </c>
      <c r="AC125" s="124">
        <f>VLOOKUP(A125,'2022_PAPI_Indicators'!A120:AB300,27,FALSE)</f>
        <v>4.2989516258239746</v>
      </c>
      <c r="AD125" s="124">
        <f>VLOOKUP(A125,'2022_PAPI_Indicators'!A120:AC300,28,FALSE)</f>
        <v>4.1552248001098633</v>
      </c>
      <c r="AE125" s="124">
        <f>VLOOKUP(A125,'2022_PAPI_Indicators'!A120:AD300,29,FALSE)</f>
        <v>4.0440702438354492</v>
      </c>
      <c r="AF125" s="124">
        <f>VLOOKUP(A125,'2022_PAPI_Indicators'!A120:AE300,30,FALSE)</f>
        <v>4.2457036972045898</v>
      </c>
      <c r="AG125" s="124">
        <f>VLOOKUP(A125,'2022_PAPI_Indicators'!A120:AF300,31,FALSE)</f>
        <v>4.0335869789123535</v>
      </c>
      <c r="AH125" s="124">
        <f>VLOOKUP(A125,'2022_PAPI_Indicators'!A120:AG300,32,FALSE)</f>
        <v>4.2438087463378906</v>
      </c>
      <c r="AI125" s="124">
        <f>VLOOKUP(A125,'2022_PAPI_Indicators'!A120:AH300,33,FALSE)</f>
        <v>4.076934814453125</v>
      </c>
      <c r="AJ125" s="124">
        <f>VLOOKUP(A125,'2022_PAPI_Indicators'!A120:AI300,34,FALSE)</f>
        <v>4.187678337097168</v>
      </c>
      <c r="AK125" s="124">
        <f>VLOOKUP(A125,'2022_PAPI_Indicators'!A120:AJ300,35,FALSE)</f>
        <v>4.128288745880127</v>
      </c>
      <c r="AL125" s="124">
        <f>VLOOKUP(A125,'2022_PAPI_Indicators'!A120:AK300,36,FALSE)</f>
        <v>3.969264030456543</v>
      </c>
      <c r="AM125" s="124">
        <f>VLOOKUP(A125,'2022_PAPI_Indicators'!A120:AL300,37,FALSE)</f>
        <v>4.2752575874328613</v>
      </c>
      <c r="AN125" s="124">
        <f>VLOOKUP(A125,'2022_PAPI_Indicators'!A120:AM300,38,FALSE)</f>
        <v>4.214667797088623</v>
      </c>
      <c r="AO125" s="124">
        <f>VLOOKUP(A125,'2022_PAPI_Indicators'!A120:AN300,39,FALSE)</f>
        <v>4.4727573394775391</v>
      </c>
      <c r="AP125" s="124">
        <f>VLOOKUP(A125,'2022_PAPI_Indicators'!A120:AO300,40,FALSE)</f>
        <v>4.3662419319152832</v>
      </c>
      <c r="AQ125" s="157">
        <f>VLOOKUP(A125,'2022_PAPI_Indicators'!A120:AP300,41,FALSE)</f>
        <v>4.0903124809265137</v>
      </c>
      <c r="AR125" s="124">
        <f>VLOOKUP(A125,'2022_PAPI_Indicators'!A120:AQ300,42,FALSE)</f>
        <v>3.8833024501800537</v>
      </c>
      <c r="AS125" s="124">
        <f>VLOOKUP(A125,'2022_PAPI_Indicators'!A120:AR300,43,FALSE)</f>
        <v>4.3294425010681152</v>
      </c>
      <c r="AT125" s="124">
        <f>VLOOKUP(A125,'2022_PAPI_Indicators'!A120:AS300,44,FALSE)</f>
        <v>3.8959910869598389</v>
      </c>
      <c r="AU125" s="124">
        <f>VLOOKUP(A125,'2022_PAPI_Indicators'!A120:AT300,45,FALSE)</f>
        <v>4.1548213958740234</v>
      </c>
      <c r="AV125" s="124">
        <f>VLOOKUP(A125,'2022_PAPI_Indicators'!A120:AU300,46,FALSE)</f>
        <v>4.3059229850769043</v>
      </c>
      <c r="AW125" s="124">
        <f>VLOOKUP(A125,'2022_PAPI_Indicators'!A120:AV300,47,FALSE)</f>
        <v>4.110140323638916</v>
      </c>
      <c r="AX125" s="124">
        <f>VLOOKUP(A125,'2022_PAPI_Indicators'!A120:AW300,48,FALSE)</f>
        <v>4.4124069213867187</v>
      </c>
      <c r="AY125" s="124">
        <f>VLOOKUP(A125,'2022_PAPI_Indicators'!A120:AX300,49,FALSE)</f>
        <v>4.1999626159667969</v>
      </c>
      <c r="AZ125" s="124">
        <f>VLOOKUP(A125,'2022_PAPI_Indicators'!A120:AY300,50,FALSE)</f>
        <v>4.0343513488769531</v>
      </c>
      <c r="BA125" s="124">
        <f>VLOOKUP(A125,'2022_PAPI_Indicators'!A120:AZ300,51,FALSE)</f>
        <v>4.253511905670166</v>
      </c>
      <c r="BB125" s="124">
        <f>VLOOKUP(A125,'2022_PAPI_Indicators'!A120:BA300,52,FALSE)</f>
        <v>3.9906325340270996</v>
      </c>
      <c r="BC125" s="124">
        <f>VLOOKUP(A125,'2022_PAPI_Indicators'!A120:BB300,53,FALSE)</f>
        <v>4.298497200012207</v>
      </c>
      <c r="BD125" s="124">
        <f>VLOOKUP(A125,'2022_PAPI_Indicators'!A120:BC300,54,FALSE)</f>
        <v>4.304389476776123</v>
      </c>
      <c r="BE125" s="124">
        <f>VLOOKUP(A125,'2022_PAPI_Indicators'!A120:BD300,55,FALSE)</f>
        <v>4.2485141754150391</v>
      </c>
      <c r="BF125" s="124">
        <f>VLOOKUP(A125,'2022_PAPI_Indicators'!A120:BE300,56,FALSE)</f>
        <v>4.4396061897277832</v>
      </c>
      <c r="BG125" s="124">
        <f>VLOOKUP(A125,'2022_PAPI_Indicators'!A120:BF300,57,FALSE)</f>
        <v>4.23406982421875</v>
      </c>
      <c r="BH125" s="124">
        <f>VLOOKUP(A125,'2022_PAPI_Indicators'!A120:BG300,58,FALSE)</f>
        <v>4.2549419403076172</v>
      </c>
      <c r="BI125" s="124">
        <f>VLOOKUP(A125,'2022_PAPI_Indicators'!A120:BH300,59,FALSE)</f>
        <v>4.3184337615966797</v>
      </c>
      <c r="BJ125" s="124">
        <f>VLOOKUP(A125,'2022_PAPI_Indicators'!A120:BI300,60,FALSE)</f>
        <v>4.2458128929138184</v>
      </c>
      <c r="BK125" s="124">
        <f>VLOOKUP(A125,'2022_PAPI_Indicators'!A120:BJ300,61,FALSE)</f>
        <v>4.3365707397460938</v>
      </c>
      <c r="BL125" s="124">
        <f>VLOOKUP(A125,'2022_PAPI_Indicators'!A120:BK300,62,FALSE)</f>
        <v>4.2685399055480957</v>
      </c>
      <c r="BM125" s="124">
        <f>VLOOKUP(A125,'2022_PAPI_Indicators'!A120:BL300,63,FALSE)</f>
        <v>4.4835224151611328</v>
      </c>
      <c r="BN125" s="124">
        <f>VLOOKUP(A125,'2022_PAPI_Indicators'!A120:BM300,64,FALSE)</f>
        <v>4.2803335189819336</v>
      </c>
    </row>
    <row r="126" spans="1:66" x14ac:dyDescent="0.2">
      <c r="A126" s="70" t="s">
        <v>331</v>
      </c>
      <c r="B126" s="70" t="s">
        <v>332</v>
      </c>
      <c r="C126" s="89" t="s">
        <v>333</v>
      </c>
      <c r="D126" s="124">
        <f>VLOOKUP(A126,'2022_PAPI_Indicators'!A121:B301,2,)</f>
        <v>4.861872673034668</v>
      </c>
      <c r="E126" s="124">
        <f>VLOOKUP(A126,'2022_PAPI_Indicators'!A121:C301,3,FALSE)</f>
        <v>4.741325855255127</v>
      </c>
      <c r="F126" s="124">
        <f>VLOOKUP(A126,'2022_PAPI_Indicators'!A121:D301,4,FALSE)</f>
        <v>4.5324029922485352</v>
      </c>
      <c r="G126" s="124">
        <f>VLOOKUP(A126,'2022_PAPI_Indicators'!A121:E301,5,FALSE)</f>
        <v>4.9248933792114258</v>
      </c>
      <c r="H126" s="124">
        <f>VLOOKUP(A126,'2022_PAPI_Indicators'!A121:F301,6,FALSE)</f>
        <v>5.7216372489929199</v>
      </c>
      <c r="I126" s="124">
        <f>VLOOKUP(A126,'2022_PAPI_Indicators'!A121:G301,7,FALSE)</f>
        <v>4.9536194801330566</v>
      </c>
      <c r="J126" s="124">
        <f>VLOOKUP(A126,'2022_PAPI_Indicators'!A121:H301,8,FALSE)</f>
        <v>4.413853645324707</v>
      </c>
      <c r="K126" s="124">
        <f>VLOOKUP(A126,'2022_PAPI_Indicators'!A121:I301,9,FALSE)</f>
        <v>4.7405014038085937</v>
      </c>
      <c r="L126" s="124">
        <f>VLOOKUP(A126,'2022_PAPI_Indicators'!A121:J301,10,FALSE)</f>
        <v>5.2994146347045898</v>
      </c>
      <c r="M126" s="124">
        <f>VLOOKUP(A126,'2022_PAPI_Indicators'!A121:K301,11,FALSE)</f>
        <v>4.9622282981872559</v>
      </c>
      <c r="N126" s="124">
        <f>VLOOKUP(A126,'2022_PAPI_Indicators'!A121:L301,12,FALSE)</f>
        <v>4.2186107635498047</v>
      </c>
      <c r="O126" s="124">
        <f>VLOOKUP(A126,'2022_PAPI_Indicators'!A121:M301,13,FALSE)</f>
        <v>5.8005080223083496</v>
      </c>
      <c r="P126" s="124">
        <f>VLOOKUP(A126,'2022_PAPI_Indicators'!A121:N301,14,FALSE)</f>
        <v>4.9715409278869629</v>
      </c>
      <c r="Q126" s="124">
        <f>VLOOKUP(A126,'2022_PAPI_Indicators'!A121:O301,15,FALSE)</f>
        <v>5.4294610023498535</v>
      </c>
      <c r="R126" s="125">
        <f>VLOOKUP(A126,'2022_PAPI_Indicators'!A121:P301,16,FALSE)</f>
        <v>6.2817091941833496</v>
      </c>
      <c r="S126" s="124">
        <f>VLOOKUP(A126,'2022_PAPI_Indicators'!A121:R301,17,FALSE)</f>
        <v>5.719573974609375</v>
      </c>
      <c r="T126" s="124">
        <f>VLOOKUP(A126,'2022_PAPI_Indicators'!A121:S301,18,FALSE)</f>
        <v>5.5285968780517578</v>
      </c>
      <c r="U126" s="125">
        <f>VLOOKUP(A126,'2022_PAPI_Indicators'!A121:T301,19,FALSE)</f>
        <v>4.8550853729248047</v>
      </c>
      <c r="V126" s="124">
        <f>VLOOKUP(A126,'2022_PAPI_Indicators'!A121:U301,20,FALSE)</f>
        <v>5.8312249183654785</v>
      </c>
      <c r="W126" s="124">
        <f>VLOOKUP(A126,'2022_PAPI_Indicators'!A121:V301,21,FALSE)</f>
        <v>5.3215427398681641</v>
      </c>
      <c r="X126" s="124">
        <f>VLOOKUP(A126,'2022_PAPI_Indicators'!A121:W301,22,FALSE)</f>
        <v>5.4479422569274902</v>
      </c>
      <c r="Y126" s="124">
        <f>VLOOKUP(A126,'2022_PAPI_Indicators'!A121:X301,23,FALSE)</f>
        <v>5.4464311599731445</v>
      </c>
      <c r="Z126" s="124">
        <f>VLOOKUP(A126,'2022_PAPI_Indicators'!A121:Y301,24,FALSE)</f>
        <v>5.1419062614440918</v>
      </c>
      <c r="AA126" s="124">
        <f>VLOOKUP(A126,'2022_PAPI_Indicators'!A121:Z301,25,FALSE)</f>
        <v>4.7509617805480957</v>
      </c>
      <c r="AB126" s="124">
        <f>VLOOKUP(A126,'2022_PAPI_Indicators'!A121:AA301,26,FALSE)</f>
        <v>4.3298673629760742</v>
      </c>
      <c r="AC126" s="124">
        <f>VLOOKUP(A126,'2022_PAPI_Indicators'!A121:AB301,27,FALSE)</f>
        <v>5.0030879974365234</v>
      </c>
      <c r="AD126" s="124">
        <f>VLOOKUP(A126,'2022_PAPI_Indicators'!A121:AC301,28,FALSE)</f>
        <v>4.9574823379516602</v>
      </c>
      <c r="AE126" s="124">
        <f>VLOOKUP(A126,'2022_PAPI_Indicators'!A121:AD301,29,FALSE)</f>
        <v>4.6433601379394531</v>
      </c>
      <c r="AF126" s="124">
        <f>VLOOKUP(A126,'2022_PAPI_Indicators'!A121:AE301,30,FALSE)</f>
        <v>5.4521722793579102</v>
      </c>
      <c r="AG126" s="124">
        <f>VLOOKUP(A126,'2022_PAPI_Indicators'!A121:AF301,31,FALSE)</f>
        <v>5.1087594032287598</v>
      </c>
      <c r="AH126" s="124">
        <f>VLOOKUP(A126,'2022_PAPI_Indicators'!A121:AG301,32,FALSE)</f>
        <v>4.8142294883728027</v>
      </c>
      <c r="AI126" s="124">
        <f>VLOOKUP(A126,'2022_PAPI_Indicators'!A121:AH301,33,FALSE)</f>
        <v>4.6175732612609863</v>
      </c>
      <c r="AJ126" s="124">
        <f>VLOOKUP(A126,'2022_PAPI_Indicators'!A121:AI301,34,FALSE)</f>
        <v>4.936741828918457</v>
      </c>
      <c r="AK126" s="124">
        <f>VLOOKUP(A126,'2022_PAPI_Indicators'!A121:AJ301,35,FALSE)</f>
        <v>4.2382221221923828</v>
      </c>
      <c r="AL126" s="124">
        <f>VLOOKUP(A126,'2022_PAPI_Indicators'!A121:AK301,36,FALSE)</f>
        <v>5.3583335876464844</v>
      </c>
      <c r="AM126" s="124">
        <f>VLOOKUP(A126,'2022_PAPI_Indicators'!A121:AL301,37,FALSE)</f>
        <v>5.0406465530395508</v>
      </c>
      <c r="AN126" s="124">
        <f>VLOOKUP(A126,'2022_PAPI_Indicators'!A121:AM301,38,FALSE)</f>
        <v>4.9741511344909668</v>
      </c>
      <c r="AO126" s="124">
        <f>VLOOKUP(A126,'2022_PAPI_Indicators'!A121:AN301,39,FALSE)</f>
        <v>4.7784743309020996</v>
      </c>
      <c r="AP126" s="124">
        <f>VLOOKUP(A126,'2022_PAPI_Indicators'!A121:AO301,40,FALSE)</f>
        <v>3.6000063419342041</v>
      </c>
      <c r="AQ126" s="157">
        <f>VLOOKUP(A126,'2022_PAPI_Indicators'!A121:AP301,41,FALSE)</f>
        <v>4.9012084007263184</v>
      </c>
      <c r="AR126" s="124">
        <f>VLOOKUP(A126,'2022_PAPI_Indicators'!A121:AQ301,42,FALSE)</f>
        <v>4.7978014945983887</v>
      </c>
      <c r="AS126" s="124">
        <f>VLOOKUP(A126,'2022_PAPI_Indicators'!A121:AR301,43,FALSE)</f>
        <v>4.5342612266540527</v>
      </c>
      <c r="AT126" s="124">
        <f>VLOOKUP(A126,'2022_PAPI_Indicators'!A121:AS301,44,FALSE)</f>
        <v>4.350832462310791</v>
      </c>
      <c r="AU126" s="124">
        <f>VLOOKUP(A126,'2022_PAPI_Indicators'!A121:AT301,45,FALSE)</f>
        <v>4.8655967712402344</v>
      </c>
      <c r="AV126" s="124">
        <f>VLOOKUP(A126,'2022_PAPI_Indicators'!A121:AU301,46,FALSE)</f>
        <v>3.2147259712219238</v>
      </c>
      <c r="AW126" s="124">
        <f>VLOOKUP(A126,'2022_PAPI_Indicators'!A121:AV301,47,FALSE)</f>
        <v>4.3869051933288574</v>
      </c>
      <c r="AX126" s="124">
        <f>VLOOKUP(A126,'2022_PAPI_Indicators'!A121:AW301,48,FALSE)</f>
        <v>4.9820766448974609</v>
      </c>
      <c r="AY126" s="124">
        <f>VLOOKUP(A126,'2022_PAPI_Indicators'!A121:AX301,49,FALSE)</f>
        <v>4.4142870903015137</v>
      </c>
      <c r="AZ126" s="124">
        <f>VLOOKUP(A126,'2022_PAPI_Indicators'!A121:AY301,50,FALSE)</f>
        <v>3.8757693767547607</v>
      </c>
      <c r="BA126" s="124">
        <f>VLOOKUP(A126,'2022_PAPI_Indicators'!A121:AZ301,51,FALSE)</f>
        <v>4.8394303321838379</v>
      </c>
      <c r="BB126" s="124">
        <f>VLOOKUP(A126,'2022_PAPI_Indicators'!A121:BA301,52,FALSE)</f>
        <v>3.8792333602905273</v>
      </c>
      <c r="BC126" s="124">
        <f>VLOOKUP(A126,'2022_PAPI_Indicators'!A121:BB301,53,FALSE)</f>
        <v>4.5351510047912598</v>
      </c>
      <c r="BD126" s="124">
        <f>VLOOKUP(A126,'2022_PAPI_Indicators'!A121:BC301,54,FALSE)</f>
        <v>4.194490909576416</v>
      </c>
      <c r="BE126" s="124">
        <f>VLOOKUP(A126,'2022_PAPI_Indicators'!A121:BD301,55,FALSE)</f>
        <v>5.5852847099304199</v>
      </c>
      <c r="BF126" s="124">
        <f>VLOOKUP(A126,'2022_PAPI_Indicators'!A121:BE301,56,FALSE)</f>
        <v>4.2772941589355469</v>
      </c>
      <c r="BG126" s="124">
        <f>VLOOKUP(A126,'2022_PAPI_Indicators'!A121:BF301,57,FALSE)</f>
        <v>3.423109769821167</v>
      </c>
      <c r="BH126" s="124">
        <f>VLOOKUP(A126,'2022_PAPI_Indicators'!A121:BG301,58,FALSE)</f>
        <v>4.7433538436889648</v>
      </c>
      <c r="BI126" s="124">
        <f>VLOOKUP(A126,'2022_PAPI_Indicators'!A121:BH301,59,FALSE)</f>
        <v>4.1685986518859863</v>
      </c>
      <c r="BJ126" s="124">
        <f>VLOOKUP(A126,'2022_PAPI_Indicators'!A121:BI301,60,FALSE)</f>
        <v>4.750004768371582</v>
      </c>
      <c r="BK126" s="124">
        <f>VLOOKUP(A126,'2022_PAPI_Indicators'!A121:BJ301,61,FALSE)</f>
        <v>4.3524394035339355</v>
      </c>
      <c r="BL126" s="124">
        <f>VLOOKUP(A126,'2022_PAPI_Indicators'!A121:BK301,62,FALSE)</f>
        <v>4.0718479156494141</v>
      </c>
      <c r="BM126" s="124">
        <f>VLOOKUP(A126,'2022_PAPI_Indicators'!A121:BL301,63,FALSE)</f>
        <v>5.0689711570739746</v>
      </c>
      <c r="BN126" s="124">
        <f>VLOOKUP(A126,'2022_PAPI_Indicators'!A121:BM301,64,FALSE)</f>
        <v>5.2152957916259766</v>
      </c>
    </row>
    <row r="127" spans="1:66" s="112" customFormat="1" x14ac:dyDescent="0.2">
      <c r="A127" s="77" t="s">
        <v>334</v>
      </c>
      <c r="B127" s="77" t="s">
        <v>335</v>
      </c>
      <c r="C127" s="92" t="s">
        <v>448</v>
      </c>
      <c r="D127" s="131">
        <f>VLOOKUP(A127,'2022_PAPI_Indicators'!A122:B302,2,)</f>
        <v>2.1302833557128906</v>
      </c>
      <c r="E127" s="131">
        <f>VLOOKUP(A127,'2022_PAPI_Indicators'!A122:C302,3,FALSE)</f>
        <v>1.780265212059021</v>
      </c>
      <c r="F127" s="131">
        <f>VLOOKUP(A127,'2022_PAPI_Indicators'!A122:D302,4,FALSE)</f>
        <v>1.632235050201416</v>
      </c>
      <c r="G127" s="131">
        <f>VLOOKUP(A127,'2022_PAPI_Indicators'!A122:E302,5,FALSE)</f>
        <v>1.7925642728805542</v>
      </c>
      <c r="H127" s="131">
        <f>VLOOKUP(A127,'2022_PAPI_Indicators'!A122:F302,6,FALSE)</f>
        <v>1.9834616184234619</v>
      </c>
      <c r="I127" s="131">
        <f>VLOOKUP(A127,'2022_PAPI_Indicators'!A122:G302,7,FALSE)</f>
        <v>1.9084000587463379</v>
      </c>
      <c r="J127" s="131">
        <f>VLOOKUP(A127,'2022_PAPI_Indicators'!A122:H302,8,FALSE)</f>
        <v>1.6142944097518921</v>
      </c>
      <c r="K127" s="131">
        <f>VLOOKUP(A127,'2022_PAPI_Indicators'!A122:I302,9,FALSE)</f>
        <v>1.8135931491851807</v>
      </c>
      <c r="L127" s="131">
        <f>VLOOKUP(A127,'2022_PAPI_Indicators'!A122:J302,10,FALSE)</f>
        <v>1.8391205072402954</v>
      </c>
      <c r="M127" s="131">
        <f>VLOOKUP(A127,'2022_PAPI_Indicators'!A122:K302,11,FALSE)</f>
        <v>1.7324806451797485</v>
      </c>
      <c r="N127" s="131">
        <f>VLOOKUP(A127,'2022_PAPI_Indicators'!A122:L302,12,FALSE)</f>
        <v>1.7100588083267212</v>
      </c>
      <c r="O127" s="131">
        <f>VLOOKUP(A127,'2022_PAPI_Indicators'!A122:M302,13,FALSE)</f>
        <v>1.9867088794708252</v>
      </c>
      <c r="P127" s="131">
        <f>VLOOKUP(A127,'2022_PAPI_Indicators'!A122:N302,14,FALSE)</f>
        <v>1.9164919853210449</v>
      </c>
      <c r="Q127" s="131">
        <f>VLOOKUP(A127,'2022_PAPI_Indicators'!A122:O302,15,FALSE)</f>
        <v>2.057328462600708</v>
      </c>
      <c r="R127" s="132">
        <f>VLOOKUP(A127,'2022_PAPI_Indicators'!A122:P302,16,FALSE)</f>
        <v>2.0311203002929687</v>
      </c>
      <c r="S127" s="131">
        <f>VLOOKUP(A127,'2022_PAPI_Indicators'!A122:R302,17,FALSE)</f>
        <v>2.0601871013641357</v>
      </c>
      <c r="T127" s="131">
        <f>VLOOKUP(A127,'2022_PAPI_Indicators'!A122:S302,18,FALSE)</f>
        <v>2.1780142784118652</v>
      </c>
      <c r="U127" s="132">
        <f>VLOOKUP(A127,'2022_PAPI_Indicators'!A122:T302,19,FALSE)</f>
        <v>2.1365749835968018</v>
      </c>
      <c r="V127" s="131">
        <f>VLOOKUP(A127,'2022_PAPI_Indicators'!A122:U302,20,FALSE)</f>
        <v>2.0780408382415771</v>
      </c>
      <c r="W127" s="131">
        <f>VLOOKUP(A127,'2022_PAPI_Indicators'!A122:V302,21,FALSE)</f>
        <v>2.1880753040313721</v>
      </c>
      <c r="X127" s="131">
        <f>VLOOKUP(A127,'2022_PAPI_Indicators'!A122:W302,22,FALSE)</f>
        <v>2.0971784591674805</v>
      </c>
      <c r="Y127" s="131">
        <f>VLOOKUP(A127,'2022_PAPI_Indicators'!A122:X302,23,FALSE)</f>
        <v>2.2495288848876953</v>
      </c>
      <c r="Z127" s="131">
        <f>VLOOKUP(A127,'2022_PAPI_Indicators'!A122:Y302,24,FALSE)</f>
        <v>1.856285572052002</v>
      </c>
      <c r="AA127" s="131">
        <f>VLOOKUP(A127,'2022_PAPI_Indicators'!A122:Z302,25,FALSE)</f>
        <v>1.9034264087677002</v>
      </c>
      <c r="AB127" s="131">
        <f>VLOOKUP(A127,'2022_PAPI_Indicators'!A122:AA302,26,FALSE)</f>
        <v>1.9683910608291626</v>
      </c>
      <c r="AC127" s="131">
        <f>VLOOKUP(A127,'2022_PAPI_Indicators'!A122:AB302,27,FALSE)</f>
        <v>1.9615596532821655</v>
      </c>
      <c r="AD127" s="131">
        <f>VLOOKUP(A127,'2022_PAPI_Indicators'!A122:AC302,28,FALSE)</f>
        <v>1.9180744886398315</v>
      </c>
      <c r="AE127" s="131">
        <f>VLOOKUP(A127,'2022_PAPI_Indicators'!A122:AD302,29,FALSE)</f>
        <v>2.0195658206939697</v>
      </c>
      <c r="AF127" s="131">
        <f>VLOOKUP(A127,'2022_PAPI_Indicators'!A122:AE302,30,FALSE)</f>
        <v>1.8500369787216187</v>
      </c>
      <c r="AG127" s="131">
        <f>VLOOKUP(A127,'2022_PAPI_Indicators'!A122:AF302,31,FALSE)</f>
        <v>1.8793889284133911</v>
      </c>
      <c r="AH127" s="131">
        <f>VLOOKUP(A127,'2022_PAPI_Indicators'!A122:AG302,32,FALSE)</f>
        <v>2.0959928035736084</v>
      </c>
      <c r="AI127" s="131">
        <f>VLOOKUP(A127,'2022_PAPI_Indicators'!A122:AH302,33,FALSE)</f>
        <v>2.3017189502716064</v>
      </c>
      <c r="AJ127" s="131">
        <f>VLOOKUP(A127,'2022_PAPI_Indicators'!A122:AI302,34,FALSE)</f>
        <v>2.1385340690612793</v>
      </c>
      <c r="AK127" s="131">
        <f>VLOOKUP(A127,'2022_PAPI_Indicators'!A122:AJ302,35,FALSE)</f>
        <v>1.7275117635726929</v>
      </c>
      <c r="AL127" s="131">
        <f>VLOOKUP(A127,'2022_PAPI_Indicators'!A122:AK302,36,FALSE)</f>
        <v>1.8428293466567993</v>
      </c>
      <c r="AM127" s="131">
        <f>VLOOKUP(A127,'2022_PAPI_Indicators'!A122:AL302,37,FALSE)</f>
        <v>1.8328298330307007</v>
      </c>
      <c r="AN127" s="131">
        <f>VLOOKUP(A127,'2022_PAPI_Indicators'!A122:AM302,38,FALSE)</f>
        <v>2.0508110523223877</v>
      </c>
      <c r="AO127" s="131">
        <f>VLOOKUP(A127,'2022_PAPI_Indicators'!A122:AN302,39,FALSE)</f>
        <v>2.0430948734283447</v>
      </c>
      <c r="AP127" s="131">
        <f>VLOOKUP(A127,'2022_PAPI_Indicators'!A122:AO302,40,FALSE)</f>
        <v>1.9650084972381592</v>
      </c>
      <c r="AQ127" s="159">
        <f>VLOOKUP(A127,'2022_PAPI_Indicators'!A122:AP302,41,FALSE)</f>
        <v>1.760209321975708</v>
      </c>
      <c r="AR127" s="131">
        <f>VLOOKUP(A127,'2022_PAPI_Indicators'!A122:AQ302,42,FALSE)</f>
        <v>1.7457574605941772</v>
      </c>
      <c r="AS127" s="131">
        <f>VLOOKUP(A127,'2022_PAPI_Indicators'!A122:AR302,43,FALSE)</f>
        <v>1.733687162399292</v>
      </c>
      <c r="AT127" s="131">
        <f>VLOOKUP(A127,'2022_PAPI_Indicators'!A122:AS302,44,FALSE)</f>
        <v>1.6315338611602783</v>
      </c>
      <c r="AU127" s="131">
        <f>VLOOKUP(A127,'2022_PAPI_Indicators'!A122:AT302,45,FALSE)</f>
        <v>1.8753570318222046</v>
      </c>
      <c r="AV127" s="131">
        <f>VLOOKUP(A127,'2022_PAPI_Indicators'!A122:AU302,46,FALSE)</f>
        <v>1.831947922706604</v>
      </c>
      <c r="AW127" s="131">
        <f>VLOOKUP(A127,'2022_PAPI_Indicators'!A122:AV302,47,FALSE)</f>
        <v>1.8809703588485718</v>
      </c>
      <c r="AX127" s="131">
        <f>VLOOKUP(A127,'2022_PAPI_Indicators'!A122:AW302,48,FALSE)</f>
        <v>2.2211489677429199</v>
      </c>
      <c r="AY127" s="131">
        <f>VLOOKUP(A127,'2022_PAPI_Indicators'!A122:AX302,49,FALSE)</f>
        <v>2.0638444423675537</v>
      </c>
      <c r="AZ127" s="131">
        <f>VLOOKUP(A127,'2022_PAPI_Indicators'!A122:AY302,50,FALSE)</f>
        <v>2.2294814586639404</v>
      </c>
      <c r="BA127" s="131">
        <f>VLOOKUP(A127,'2022_PAPI_Indicators'!A122:AZ302,51,FALSE)</f>
        <v>2.1668522357940674</v>
      </c>
      <c r="BB127" s="131">
        <f>VLOOKUP(A127,'2022_PAPI_Indicators'!A122:BA302,52,FALSE)</f>
        <v>1.8977806568145752</v>
      </c>
      <c r="BC127" s="131">
        <f>VLOOKUP(A127,'2022_PAPI_Indicators'!A122:BB302,53,FALSE)</f>
        <v>2.1360650062561035</v>
      </c>
      <c r="BD127" s="131">
        <f>VLOOKUP(A127,'2022_PAPI_Indicators'!A122:BC302,54,FALSE)</f>
        <v>1.8980640172958374</v>
      </c>
      <c r="BE127" s="131">
        <f>VLOOKUP(A127,'2022_PAPI_Indicators'!A122:BD302,55,FALSE)</f>
        <v>2.1557142734527588</v>
      </c>
      <c r="BF127" s="131">
        <f>VLOOKUP(A127,'2022_PAPI_Indicators'!A122:BE302,56,FALSE)</f>
        <v>2.279672384262085</v>
      </c>
      <c r="BG127" s="131">
        <f>VLOOKUP(A127,'2022_PAPI_Indicators'!A122:BF302,57,FALSE)</f>
        <v>2.1066679954528809</v>
      </c>
      <c r="BH127" s="131">
        <f>VLOOKUP(A127,'2022_PAPI_Indicators'!A122:BG302,58,FALSE)</f>
        <v>2.3245551586151123</v>
      </c>
      <c r="BI127" s="131">
        <f>VLOOKUP(A127,'2022_PAPI_Indicators'!A122:BH302,59,FALSE)</f>
        <v>1.8961840867996216</v>
      </c>
      <c r="BJ127" s="131">
        <f>VLOOKUP(A127,'2022_PAPI_Indicators'!A122:BI302,60,FALSE)</f>
        <v>2.0042102336883545</v>
      </c>
      <c r="BK127" s="131">
        <f>VLOOKUP(A127,'2022_PAPI_Indicators'!A122:BJ302,61,FALSE)</f>
        <v>2.0249781608581543</v>
      </c>
      <c r="BL127" s="131">
        <f>VLOOKUP(A127,'2022_PAPI_Indicators'!A122:BK302,62,FALSE)</f>
        <v>2.0142092704772949</v>
      </c>
      <c r="BM127" s="131">
        <f>VLOOKUP(A127,'2022_PAPI_Indicators'!A122:BL302,63,FALSE)</f>
        <v>2.0546772480010986</v>
      </c>
      <c r="BN127" s="131">
        <f>VLOOKUP(A127,'2022_PAPI_Indicators'!A122:BM302,64,FALSE)</f>
        <v>2.0038328170776367</v>
      </c>
    </row>
    <row r="128" spans="1:66" x14ac:dyDescent="0.2">
      <c r="A128" s="70" t="s">
        <v>336</v>
      </c>
      <c r="B128" s="70" t="s">
        <v>337</v>
      </c>
      <c r="C128" s="89" t="s">
        <v>90</v>
      </c>
      <c r="D128" s="133">
        <f>VLOOKUP(A128,'2022_PAPI_Indicators'!A123:B303,2,)</f>
        <v>0.99636709690093994</v>
      </c>
      <c r="E128" s="133">
        <f>VLOOKUP(A128,'2022_PAPI_Indicators'!A123:C303,3,FALSE)</f>
        <v>0.98490786552429199</v>
      </c>
      <c r="F128" s="133">
        <f>VLOOKUP(A128,'2022_PAPI_Indicators'!A123:D303,4,FALSE)</f>
        <v>0.86007577180862427</v>
      </c>
      <c r="G128" s="133">
        <f>VLOOKUP(A128,'2022_PAPI_Indicators'!A123:E303,5,FALSE)</f>
        <v>0.99281728267669678</v>
      </c>
      <c r="H128" s="133">
        <f>VLOOKUP(A128,'2022_PAPI_Indicators'!A123:F303,6,FALSE)</f>
        <v>1</v>
      </c>
      <c r="I128" s="133">
        <f>VLOOKUP(A128,'2022_PAPI_Indicators'!A123:G303,7,FALSE)</f>
        <v>0.97953331470489502</v>
      </c>
      <c r="J128" s="133">
        <f>VLOOKUP(A128,'2022_PAPI_Indicators'!A123:H303,8,FALSE)</f>
        <v>0.86659872531890869</v>
      </c>
      <c r="K128" s="133">
        <f>VLOOKUP(A128,'2022_PAPI_Indicators'!A123:I303,9,FALSE)</f>
        <v>0.99453985691070557</v>
      </c>
      <c r="L128" s="133">
        <f>VLOOKUP(A128,'2022_PAPI_Indicators'!A123:J303,10,FALSE)</f>
        <v>0.99253404140472412</v>
      </c>
      <c r="M128" s="133">
        <f>VLOOKUP(A128,'2022_PAPI_Indicators'!A123:K303,11,FALSE)</f>
        <v>0.99275046586990356</v>
      </c>
      <c r="N128" s="133">
        <f>VLOOKUP(A128,'2022_PAPI_Indicators'!A123:L303,12,FALSE)</f>
        <v>0.99283915758132935</v>
      </c>
      <c r="O128" s="133">
        <f>VLOOKUP(A128,'2022_PAPI_Indicators'!A123:M303,13,FALSE)</f>
        <v>0.99549680948257446</v>
      </c>
      <c r="P128" s="133">
        <f>VLOOKUP(A128,'2022_PAPI_Indicators'!A123:N303,14,FALSE)</f>
        <v>1</v>
      </c>
      <c r="Q128" s="133">
        <f>VLOOKUP(A128,'2022_PAPI_Indicators'!A123:O303,15,FALSE)</f>
        <v>1</v>
      </c>
      <c r="R128" s="135">
        <f>VLOOKUP(A128,'2022_PAPI_Indicators'!A123:P303,16,FALSE)</f>
        <v>0.99841433763504028</v>
      </c>
      <c r="S128" s="133">
        <f>VLOOKUP(A128,'2022_PAPI_Indicators'!A123:R303,17,FALSE)</f>
        <v>1</v>
      </c>
      <c r="T128" s="133">
        <f>VLOOKUP(A128,'2022_PAPI_Indicators'!A123:S303,18,FALSE)</f>
        <v>0.999184250831604</v>
      </c>
      <c r="U128" s="135">
        <f>VLOOKUP(A128,'2022_PAPI_Indicators'!A123:T303,19,FALSE)</f>
        <v>1</v>
      </c>
      <c r="V128" s="133">
        <f>VLOOKUP(A128,'2022_PAPI_Indicators'!A123:U303,20,FALSE)</f>
        <v>0.99298262596130371</v>
      </c>
      <c r="W128" s="133">
        <f>VLOOKUP(A128,'2022_PAPI_Indicators'!A123:V303,21,FALSE)</f>
        <v>1</v>
      </c>
      <c r="X128" s="133">
        <f>VLOOKUP(A128,'2022_PAPI_Indicators'!A123:W303,22,FALSE)</f>
        <v>1</v>
      </c>
      <c r="Y128" s="133">
        <f>VLOOKUP(A128,'2022_PAPI_Indicators'!A123:X303,23,FALSE)</f>
        <v>0.99909734725952148</v>
      </c>
      <c r="Z128" s="133">
        <f>VLOOKUP(A128,'2022_PAPI_Indicators'!A123:Y303,24,FALSE)</f>
        <v>1</v>
      </c>
      <c r="AA128" s="133">
        <f>VLOOKUP(A128,'2022_PAPI_Indicators'!A123:Z303,25,FALSE)</f>
        <v>1</v>
      </c>
      <c r="AB128" s="133">
        <f>VLOOKUP(A128,'2022_PAPI_Indicators'!A123:AA303,26,FALSE)</f>
        <v>1</v>
      </c>
      <c r="AC128" s="133">
        <f>VLOOKUP(A128,'2022_PAPI_Indicators'!A123:AB303,27,FALSE)</f>
        <v>1</v>
      </c>
      <c r="AD128" s="133">
        <f>VLOOKUP(A128,'2022_PAPI_Indicators'!A123:AC303,28,FALSE)</f>
        <v>1</v>
      </c>
      <c r="AE128" s="133">
        <f>VLOOKUP(A128,'2022_PAPI_Indicators'!A123:AD303,29,FALSE)</f>
        <v>0.97754824161529541</v>
      </c>
      <c r="AF128" s="133">
        <f>VLOOKUP(A128,'2022_PAPI_Indicators'!A123:AE303,30,FALSE)</f>
        <v>0.96839755773544312</v>
      </c>
      <c r="AG128" s="133">
        <f>VLOOKUP(A128,'2022_PAPI_Indicators'!A123:AF303,31,FALSE)</f>
        <v>0.94133543968200684</v>
      </c>
      <c r="AH128" s="133">
        <f>VLOOKUP(A128,'2022_PAPI_Indicators'!A123:AG303,32,FALSE)</f>
        <v>0.97805899381637573</v>
      </c>
      <c r="AI128" s="133">
        <f>VLOOKUP(A128,'2022_PAPI_Indicators'!A123:AH303,33,FALSE)</f>
        <v>0.99883264303207397</v>
      </c>
      <c r="AJ128" s="133">
        <f>VLOOKUP(A128,'2022_PAPI_Indicators'!A123:AI303,34,FALSE)</f>
        <v>1</v>
      </c>
      <c r="AK128" s="133">
        <f>VLOOKUP(A128,'2022_PAPI_Indicators'!A123:AJ303,35,FALSE)</f>
        <v>0.99823653697967529</v>
      </c>
      <c r="AL128" s="133">
        <f>VLOOKUP(A128,'2022_PAPI_Indicators'!A123:AK303,36,FALSE)</f>
        <v>0.98630374670028687</v>
      </c>
      <c r="AM128" s="133">
        <f>VLOOKUP(A128,'2022_PAPI_Indicators'!A123:AL303,37,FALSE)</f>
        <v>0.95772171020507813</v>
      </c>
      <c r="AN128" s="133">
        <f>VLOOKUP(A128,'2022_PAPI_Indicators'!A123:AM303,38,FALSE)</f>
        <v>0.99676257371902466</v>
      </c>
      <c r="AO128" s="133">
        <f>VLOOKUP(A128,'2022_PAPI_Indicators'!A123:AN303,39,FALSE)</f>
        <v>1</v>
      </c>
      <c r="AP128" s="133">
        <f>VLOOKUP(A128,'2022_PAPI_Indicators'!A123:AO303,40,FALSE)</f>
        <v>0.99298012256622314</v>
      </c>
      <c r="AQ128" s="161">
        <f>VLOOKUP(A128,'2022_PAPI_Indicators'!A123:AP303,41,FALSE)</f>
        <v>1</v>
      </c>
      <c r="AR128" s="133">
        <f>VLOOKUP(A128,'2022_PAPI_Indicators'!A123:AQ303,42,FALSE)</f>
        <v>0.98581081628799438</v>
      </c>
      <c r="AS128" s="133">
        <f>VLOOKUP(A128,'2022_PAPI_Indicators'!A123:AR303,43,FALSE)</f>
        <v>1</v>
      </c>
      <c r="AT128" s="133">
        <f>VLOOKUP(A128,'2022_PAPI_Indicators'!A123:AS303,44,FALSE)</f>
        <v>0.9669032096862793</v>
      </c>
      <c r="AU128" s="133">
        <f>VLOOKUP(A128,'2022_PAPI_Indicators'!A123:AT303,45,FALSE)</f>
        <v>1</v>
      </c>
      <c r="AV128" s="133">
        <f>VLOOKUP(A128,'2022_PAPI_Indicators'!A123:AU303,46,FALSE)</f>
        <v>1</v>
      </c>
      <c r="AW128" s="133">
        <f>VLOOKUP(A128,'2022_PAPI_Indicators'!A123:AV303,47,FALSE)</f>
        <v>0.97088795900344849</v>
      </c>
      <c r="AX128" s="133">
        <f>VLOOKUP(A128,'2022_PAPI_Indicators'!A123:AW303,48,FALSE)</f>
        <v>1</v>
      </c>
      <c r="AY128" s="133">
        <f>VLOOKUP(A128,'2022_PAPI_Indicators'!A123:AX303,49,FALSE)</f>
        <v>0.98102319240570068</v>
      </c>
      <c r="AZ128" s="133">
        <f>VLOOKUP(A128,'2022_PAPI_Indicators'!A123:AY303,50,FALSE)</f>
        <v>0.99227440357208252</v>
      </c>
      <c r="BA128" s="133">
        <f>VLOOKUP(A128,'2022_PAPI_Indicators'!A123:AZ303,51,FALSE)</f>
        <v>0.99561518430709839</v>
      </c>
      <c r="BB128" s="133">
        <f>VLOOKUP(A128,'2022_PAPI_Indicators'!A123:BA303,52,FALSE)</f>
        <v>0.98555880784988403</v>
      </c>
      <c r="BC128" s="133">
        <f>VLOOKUP(A128,'2022_PAPI_Indicators'!A123:BB303,53,FALSE)</f>
        <v>0.98566347360610962</v>
      </c>
      <c r="BD128" s="133">
        <f>VLOOKUP(A128,'2022_PAPI_Indicators'!A123:BC303,54,FALSE)</f>
        <v>0.97780513763427734</v>
      </c>
      <c r="BE128" s="133">
        <f>VLOOKUP(A128,'2022_PAPI_Indicators'!A123:BD303,55,FALSE)</f>
        <v>1</v>
      </c>
      <c r="BF128" s="133">
        <f>VLOOKUP(A128,'2022_PAPI_Indicators'!A123:BE303,56,FALSE)</f>
        <v>0.98624849319458008</v>
      </c>
      <c r="BG128" s="133">
        <f>VLOOKUP(A128,'2022_PAPI_Indicators'!A123:BF303,57,FALSE)</f>
        <v>0.96875</v>
      </c>
      <c r="BH128" s="133">
        <f>VLOOKUP(A128,'2022_PAPI_Indicators'!A123:BG303,58,FALSE)</f>
        <v>0.99702960252761841</v>
      </c>
      <c r="BI128" s="133">
        <f>VLOOKUP(A128,'2022_PAPI_Indicators'!A123:BH303,59,FALSE)</f>
        <v>0.9721713662147522</v>
      </c>
      <c r="BJ128" s="133">
        <f>VLOOKUP(A128,'2022_PAPI_Indicators'!A123:BI303,60,FALSE)</f>
        <v>0.99533522129058838</v>
      </c>
      <c r="BK128" s="133">
        <f>VLOOKUP(A128,'2022_PAPI_Indicators'!A123:BJ303,61,FALSE)</f>
        <v>0.9855307936668396</v>
      </c>
      <c r="BL128" s="133">
        <f>VLOOKUP(A128,'2022_PAPI_Indicators'!A123:BK303,62,FALSE)</f>
        <v>1</v>
      </c>
      <c r="BM128" s="133">
        <f>VLOOKUP(A128,'2022_PAPI_Indicators'!A123:BL303,63,FALSE)</f>
        <v>0.98610389232635498</v>
      </c>
      <c r="BN128" s="133">
        <f>VLOOKUP(A128,'2022_PAPI_Indicators'!A123:BM303,64,FALSE)</f>
        <v>0.98610776662826538</v>
      </c>
    </row>
    <row r="129" spans="1:66" x14ac:dyDescent="0.2">
      <c r="A129" s="70" t="s">
        <v>338</v>
      </c>
      <c r="B129" s="70" t="s">
        <v>339</v>
      </c>
      <c r="C129" s="89" t="s">
        <v>90</v>
      </c>
      <c r="D129" s="133">
        <f>VLOOKUP(A129,'2022_PAPI_Indicators'!A124:B304,2,)</f>
        <v>0.64797627925872803</v>
      </c>
      <c r="E129" s="133">
        <f>VLOOKUP(A129,'2022_PAPI_Indicators'!A124:C304,3,FALSE)</f>
        <v>0.54993700981140137</v>
      </c>
      <c r="F129" s="133">
        <f>VLOOKUP(A129,'2022_PAPI_Indicators'!A124:D304,4,FALSE)</f>
        <v>0.44392400979995728</v>
      </c>
      <c r="G129" s="133">
        <f>VLOOKUP(A129,'2022_PAPI_Indicators'!A124:E304,5,FALSE)</f>
        <v>0.47781422734260559</v>
      </c>
      <c r="H129" s="133">
        <f>VLOOKUP(A129,'2022_PAPI_Indicators'!A124:F304,6,FALSE)</f>
        <v>0.38448873162269592</v>
      </c>
      <c r="I129" s="133">
        <f>VLOOKUP(A129,'2022_PAPI_Indicators'!A124:G304,7,FALSE)</f>
        <v>0.49452489614486694</v>
      </c>
      <c r="J129" s="133">
        <f>VLOOKUP(A129,'2022_PAPI_Indicators'!A124:H304,8,FALSE)</f>
        <v>0.37901318073272705</v>
      </c>
      <c r="K129" s="133">
        <f>VLOOKUP(A129,'2022_PAPI_Indicators'!A124:I304,9,FALSE)</f>
        <v>0.5469214916229248</v>
      </c>
      <c r="L129" s="133">
        <f>VLOOKUP(A129,'2022_PAPI_Indicators'!A124:J304,10,FALSE)</f>
        <v>0.4383513331413269</v>
      </c>
      <c r="M129" s="133">
        <f>VLOOKUP(A129,'2022_PAPI_Indicators'!A124:K304,11,FALSE)</f>
        <v>0.55858296155929565</v>
      </c>
      <c r="N129" s="133">
        <f>VLOOKUP(A129,'2022_PAPI_Indicators'!A124:L304,12,FALSE)</f>
        <v>0.47203415632247925</v>
      </c>
      <c r="O129" s="133">
        <f>VLOOKUP(A129,'2022_PAPI_Indicators'!A124:M304,13,FALSE)</f>
        <v>0.20663069188594818</v>
      </c>
      <c r="P129" s="133">
        <f>VLOOKUP(A129,'2022_PAPI_Indicators'!A124:N304,14,FALSE)</f>
        <v>0.35307013988494873</v>
      </c>
      <c r="Q129" s="133">
        <f>VLOOKUP(A129,'2022_PAPI_Indicators'!A124:O304,15,FALSE)</f>
        <v>0.53333312273025513</v>
      </c>
      <c r="R129" s="135">
        <f>VLOOKUP(A129,'2022_PAPI_Indicators'!A124:P304,16,FALSE)</f>
        <v>0.32280683517456055</v>
      </c>
      <c r="S129" s="133">
        <f>VLOOKUP(A129,'2022_PAPI_Indicators'!A124:R304,17,FALSE)</f>
        <v>0.2214529812335968</v>
      </c>
      <c r="T129" s="133">
        <f>VLOOKUP(A129,'2022_PAPI_Indicators'!A124:S304,18,FALSE)</f>
        <v>0.42348676919937134</v>
      </c>
      <c r="U129" s="135">
        <f>VLOOKUP(A129,'2022_PAPI_Indicators'!A124:T304,19,FALSE)</f>
        <v>0.48457711935043335</v>
      </c>
      <c r="V129" s="133">
        <f>VLOOKUP(A129,'2022_PAPI_Indicators'!A124:U304,20,FALSE)</f>
        <v>0.31541410088539124</v>
      </c>
      <c r="W129" s="133">
        <f>VLOOKUP(A129,'2022_PAPI_Indicators'!A124:V304,21,FALSE)</f>
        <v>0.43721213936805725</v>
      </c>
      <c r="X129" s="133">
        <f>VLOOKUP(A129,'2022_PAPI_Indicators'!A124:W304,22,FALSE)</f>
        <v>0.30905067920684814</v>
      </c>
      <c r="Y129" s="133">
        <f>VLOOKUP(A129,'2022_PAPI_Indicators'!A124:X304,23,FALSE)</f>
        <v>0.2853236198425293</v>
      </c>
      <c r="Z129" s="133">
        <f>VLOOKUP(A129,'2022_PAPI_Indicators'!A124:Y304,24,FALSE)</f>
        <v>0.30499926209449768</v>
      </c>
      <c r="AA129" s="133">
        <f>VLOOKUP(A129,'2022_PAPI_Indicators'!A124:Z304,25,FALSE)</f>
        <v>0.35715386271476746</v>
      </c>
      <c r="AB129" s="133">
        <f>VLOOKUP(A129,'2022_PAPI_Indicators'!A124:AA304,26,FALSE)</f>
        <v>0.48804020881652832</v>
      </c>
      <c r="AC129" s="133">
        <f>VLOOKUP(A129,'2022_PAPI_Indicators'!A124:AB304,27,FALSE)</f>
        <v>0.45700868964195251</v>
      </c>
      <c r="AD129" s="133">
        <f>VLOOKUP(A129,'2022_PAPI_Indicators'!A124:AC304,28,FALSE)</f>
        <v>0.19617454707622528</v>
      </c>
      <c r="AE129" s="133">
        <f>VLOOKUP(A129,'2022_PAPI_Indicators'!A124:AD304,29,FALSE)</f>
        <v>0.36528930068016052</v>
      </c>
      <c r="AF129" s="133">
        <f>VLOOKUP(A129,'2022_PAPI_Indicators'!A124:AE304,30,FALSE)</f>
        <v>0.6842271089553833</v>
      </c>
      <c r="AG129" s="133">
        <f>VLOOKUP(A129,'2022_PAPI_Indicators'!A124:AF304,31,FALSE)</f>
        <v>0.39602220058441162</v>
      </c>
      <c r="AH129" s="133">
        <f>VLOOKUP(A129,'2022_PAPI_Indicators'!A124:AG304,32,FALSE)</f>
        <v>0.54299187660217285</v>
      </c>
      <c r="AI129" s="133">
        <f>VLOOKUP(A129,'2022_PAPI_Indicators'!A124:AH304,33,FALSE)</f>
        <v>0.2738611102104187</v>
      </c>
      <c r="AJ129" s="133">
        <f>VLOOKUP(A129,'2022_PAPI_Indicators'!A124:AI304,34,FALSE)</f>
        <v>7.276858389377594E-2</v>
      </c>
      <c r="AK129" s="133">
        <f>VLOOKUP(A129,'2022_PAPI_Indicators'!A124:AJ304,35,FALSE)</f>
        <v>0.38444060087203979</v>
      </c>
      <c r="AL129" s="133">
        <f>VLOOKUP(A129,'2022_PAPI_Indicators'!A124:AK304,36,FALSE)</f>
        <v>0.37330964207649231</v>
      </c>
      <c r="AM129" s="133">
        <f>VLOOKUP(A129,'2022_PAPI_Indicators'!A124:AL304,37,FALSE)</f>
        <v>0.65410298109054565</v>
      </c>
      <c r="AN129" s="133">
        <f>VLOOKUP(A129,'2022_PAPI_Indicators'!A124:AM304,38,FALSE)</f>
        <v>0.41540011763572693</v>
      </c>
      <c r="AO129" s="133">
        <f>VLOOKUP(A129,'2022_PAPI_Indicators'!A124:AN304,39,FALSE)</f>
        <v>0.37370645999908447</v>
      </c>
      <c r="AP129" s="133">
        <f>VLOOKUP(A129,'2022_PAPI_Indicators'!A124:AO304,40,FALSE)</f>
        <v>0.23980969190597534</v>
      </c>
      <c r="AQ129" s="161">
        <f>VLOOKUP(A129,'2022_PAPI_Indicators'!A124:AP304,41,FALSE)</f>
        <v>0.40618628263473511</v>
      </c>
      <c r="AR129" s="133">
        <f>VLOOKUP(A129,'2022_PAPI_Indicators'!A124:AQ304,42,FALSE)</f>
        <v>0.34822601079940796</v>
      </c>
      <c r="AS129" s="133">
        <f>VLOOKUP(A129,'2022_PAPI_Indicators'!A124:AR304,43,FALSE)</f>
        <v>0.4084799587726593</v>
      </c>
      <c r="AT129" s="133">
        <f>VLOOKUP(A129,'2022_PAPI_Indicators'!A124:AS304,44,FALSE)</f>
        <v>0.5344855785369873</v>
      </c>
      <c r="AU129" s="133">
        <f>VLOOKUP(A129,'2022_PAPI_Indicators'!A124:AT304,45,FALSE)</f>
        <v>0.29252412915229797</v>
      </c>
      <c r="AV129" s="133">
        <f>VLOOKUP(A129,'2022_PAPI_Indicators'!A124:AU304,46,FALSE)</f>
        <v>0.4995364248752594</v>
      </c>
      <c r="AW129" s="133">
        <f>VLOOKUP(A129,'2022_PAPI_Indicators'!A124:AV304,47,FALSE)</f>
        <v>0.24631080031394958</v>
      </c>
      <c r="AX129" s="133">
        <f>VLOOKUP(A129,'2022_PAPI_Indicators'!A124:AW304,48,FALSE)</f>
        <v>0.17616462707519531</v>
      </c>
      <c r="AY129" s="133">
        <f>VLOOKUP(A129,'2022_PAPI_Indicators'!A124:AX304,49,FALSE)</f>
        <v>0.25231227278709412</v>
      </c>
      <c r="AZ129" s="133">
        <f>VLOOKUP(A129,'2022_PAPI_Indicators'!A124:AY304,50,FALSE)</f>
        <v>0.1595367044210434</v>
      </c>
      <c r="BA129" s="133">
        <f>VLOOKUP(A129,'2022_PAPI_Indicators'!A124:AZ304,51,FALSE)</f>
        <v>0.52908039093017578</v>
      </c>
      <c r="BB129" s="133">
        <f>VLOOKUP(A129,'2022_PAPI_Indicators'!A124:BA304,52,FALSE)</f>
        <v>0.20524291694164276</v>
      </c>
      <c r="BC129" s="133">
        <f>VLOOKUP(A129,'2022_PAPI_Indicators'!A124:BB304,53,FALSE)</f>
        <v>0.1110004261136055</v>
      </c>
      <c r="BD129" s="133">
        <f>VLOOKUP(A129,'2022_PAPI_Indicators'!A124:BC304,54,FALSE)</f>
        <v>0.12786857783794403</v>
      </c>
      <c r="BE129" s="133">
        <f>VLOOKUP(A129,'2022_PAPI_Indicators'!A124:BD304,55,FALSE)</f>
        <v>0.12584242224693298</v>
      </c>
      <c r="BF129" s="133">
        <f>VLOOKUP(A129,'2022_PAPI_Indicators'!A124:BE304,56,FALSE)</f>
        <v>0.17134639620780945</v>
      </c>
      <c r="BG129" s="133">
        <f>VLOOKUP(A129,'2022_PAPI_Indicators'!A124:BF304,57,FALSE)</f>
        <v>0.26078346371650696</v>
      </c>
      <c r="BH129" s="133">
        <f>VLOOKUP(A129,'2022_PAPI_Indicators'!A124:BG304,58,FALSE)</f>
        <v>9.6041858196258545E-2</v>
      </c>
      <c r="BI129" s="133">
        <f>VLOOKUP(A129,'2022_PAPI_Indicators'!A124:BH304,59,FALSE)</f>
        <v>7.8039154410362244E-2</v>
      </c>
      <c r="BJ129" s="133">
        <f>VLOOKUP(A129,'2022_PAPI_Indicators'!A124:BI304,60,FALSE)</f>
        <v>0.22638872265815735</v>
      </c>
      <c r="BK129" s="133">
        <f>VLOOKUP(A129,'2022_PAPI_Indicators'!A124:BJ304,61,FALSE)</f>
        <v>0.15916365385055542</v>
      </c>
      <c r="BL129" s="133">
        <f>VLOOKUP(A129,'2022_PAPI_Indicators'!A124:BK304,62,FALSE)</f>
        <v>0.197628453373909</v>
      </c>
      <c r="BM129" s="133">
        <f>VLOOKUP(A129,'2022_PAPI_Indicators'!A124:BL304,63,FALSE)</f>
        <v>0.12939734756946564</v>
      </c>
      <c r="BN129" s="133">
        <f>VLOOKUP(A129,'2022_PAPI_Indicators'!A124:BM304,64,FALSE)</f>
        <v>0.13577763736248016</v>
      </c>
    </row>
    <row r="130" spans="1:66" x14ac:dyDescent="0.2">
      <c r="A130" s="70" t="s">
        <v>340</v>
      </c>
      <c r="B130" s="70" t="s">
        <v>341</v>
      </c>
      <c r="C130" s="89" t="s">
        <v>342</v>
      </c>
      <c r="D130" s="124">
        <f>VLOOKUP(A130,'2022_PAPI_Indicators'!A125:B305,2,)</f>
        <v>3.3949837684631348</v>
      </c>
      <c r="E130" s="124">
        <f>VLOOKUP(A130,'2022_PAPI_Indicators'!A125:C305,3,FALSE)</f>
        <v>3.1154122352600098</v>
      </c>
      <c r="F130" s="124">
        <f>VLOOKUP(A130,'2022_PAPI_Indicators'!A125:D305,4,FALSE)</f>
        <v>2.3625321388244629</v>
      </c>
      <c r="G130" s="124">
        <f>VLOOKUP(A130,'2022_PAPI_Indicators'!A125:E305,5,FALSE)</f>
        <v>3.3221282958984375</v>
      </c>
      <c r="H130" s="124">
        <f>VLOOKUP(A130,'2022_PAPI_Indicators'!A125:F305,6,FALSE)</f>
        <v>3.3756880760192871</v>
      </c>
      <c r="I130" s="124">
        <f>VLOOKUP(A130,'2022_PAPI_Indicators'!A125:G305,7,FALSE)</f>
        <v>3.1120798587799072</v>
      </c>
      <c r="J130" s="124">
        <f>VLOOKUP(A130,'2022_PAPI_Indicators'!A125:H305,8,FALSE)</f>
        <v>2.7187514305114746</v>
      </c>
      <c r="K130" s="124">
        <f>VLOOKUP(A130,'2022_PAPI_Indicators'!A125:I305,9,FALSE)</f>
        <v>3.1033415794372559</v>
      </c>
      <c r="L130" s="124">
        <f>VLOOKUP(A130,'2022_PAPI_Indicators'!A125:J305,10,FALSE)</f>
        <v>3.013862133026123</v>
      </c>
      <c r="M130" s="124">
        <f>VLOOKUP(A130,'2022_PAPI_Indicators'!A125:K305,11,FALSE)</f>
        <v>3.1131629943847656</v>
      </c>
      <c r="N130" s="124">
        <f>VLOOKUP(A130,'2022_PAPI_Indicators'!A125:L305,12,FALSE)</f>
        <v>3.1136445999145508</v>
      </c>
      <c r="O130" s="124">
        <f>VLOOKUP(A130,'2022_PAPI_Indicators'!A125:M305,13,FALSE)</f>
        <v>3.3445866107940674</v>
      </c>
      <c r="P130" s="124">
        <f>VLOOKUP(A130,'2022_PAPI_Indicators'!A125:N305,14,FALSE)</f>
        <v>3.0560448169708252</v>
      </c>
      <c r="Q130" s="124">
        <f>VLOOKUP(A130,'2022_PAPI_Indicators'!A125:O305,15,FALSE)</f>
        <v>3.2561402320861816</v>
      </c>
      <c r="R130" s="125">
        <f>VLOOKUP(A130,'2022_PAPI_Indicators'!A125:P305,16,FALSE)</f>
        <v>3.2327404022216797</v>
      </c>
      <c r="S130" s="124">
        <f>VLOOKUP(A130,'2022_PAPI_Indicators'!A125:R305,17,FALSE)</f>
        <v>3.2703447341918945</v>
      </c>
      <c r="T130" s="124">
        <f>VLOOKUP(A130,'2022_PAPI_Indicators'!A125:S305,18,FALSE)</f>
        <v>3.5204005241394043</v>
      </c>
      <c r="U130" s="125">
        <f>VLOOKUP(A130,'2022_PAPI_Indicators'!A125:T305,19,FALSE)</f>
        <v>3.481034517288208</v>
      </c>
      <c r="V130" s="124">
        <f>VLOOKUP(A130,'2022_PAPI_Indicators'!A125:U305,20,FALSE)</f>
        <v>3.3857524394989014</v>
      </c>
      <c r="W130" s="124">
        <f>VLOOKUP(A130,'2022_PAPI_Indicators'!A125:V305,21,FALSE)</f>
        <v>3.5242164134979248</v>
      </c>
      <c r="X130" s="124">
        <f>VLOOKUP(A130,'2022_PAPI_Indicators'!A125:W305,22,FALSE)</f>
        <v>3.3762943744659424</v>
      </c>
      <c r="Y130" s="124">
        <f>VLOOKUP(A130,'2022_PAPI_Indicators'!A125:X305,23,FALSE)</f>
        <v>3.4691762924194336</v>
      </c>
      <c r="Z130" s="124">
        <f>VLOOKUP(A130,'2022_PAPI_Indicators'!A125:Y305,24,FALSE)</f>
        <v>3.3379385471343994</v>
      </c>
      <c r="AA130" s="124">
        <f>VLOOKUP(A130,'2022_PAPI_Indicators'!A125:Z305,25,FALSE)</f>
        <v>3.4066245555877686</v>
      </c>
      <c r="AB130" s="124">
        <f>VLOOKUP(A130,'2022_PAPI_Indicators'!A125:AA305,26,FALSE)</f>
        <v>3.4375643730163574</v>
      </c>
      <c r="AC130" s="124">
        <f>VLOOKUP(A130,'2022_PAPI_Indicators'!A125:AB305,27,FALSE)</f>
        <v>3.3370959758758545</v>
      </c>
      <c r="AD130" s="124">
        <f>VLOOKUP(A130,'2022_PAPI_Indicators'!A125:AC305,28,FALSE)</f>
        <v>3.2423207759857178</v>
      </c>
      <c r="AE130" s="124">
        <f>VLOOKUP(A130,'2022_PAPI_Indicators'!A125:AD305,29,FALSE)</f>
        <v>3.2961089611053467</v>
      </c>
      <c r="AF130" s="124">
        <f>VLOOKUP(A130,'2022_PAPI_Indicators'!A125:AE305,30,FALSE)</f>
        <v>3.2266044616699219</v>
      </c>
      <c r="AG130" s="124">
        <f>VLOOKUP(A130,'2022_PAPI_Indicators'!A125:AF305,31,FALSE)</f>
        <v>3.2115323543548584</v>
      </c>
      <c r="AH130" s="124">
        <f>VLOOKUP(A130,'2022_PAPI_Indicators'!A125:AG305,32,FALSE)</f>
        <v>3.5388596057891846</v>
      </c>
      <c r="AI130" s="124">
        <f>VLOOKUP(A130,'2022_PAPI_Indicators'!A125:AH305,33,FALSE)</f>
        <v>3.5028963088989258</v>
      </c>
      <c r="AJ130" s="124">
        <f>VLOOKUP(A130,'2022_PAPI_Indicators'!A125:AI305,34,FALSE)</f>
        <v>3.3365976810455322</v>
      </c>
      <c r="AK130" s="124">
        <f>VLOOKUP(A130,'2022_PAPI_Indicators'!A125:AJ305,35,FALSE)</f>
        <v>3.072777271270752</v>
      </c>
      <c r="AL130" s="124">
        <f>VLOOKUP(A130,'2022_PAPI_Indicators'!A125:AK305,36,FALSE)</f>
        <v>3.353184700012207</v>
      </c>
      <c r="AM130" s="124">
        <f>VLOOKUP(A130,'2022_PAPI_Indicators'!A125:AL305,37,FALSE)</f>
        <v>3.2631752490997314</v>
      </c>
      <c r="AN130" s="124">
        <f>VLOOKUP(A130,'2022_PAPI_Indicators'!A125:AM305,38,FALSE)</f>
        <v>3.1666605472564697</v>
      </c>
      <c r="AO130" s="124">
        <f>VLOOKUP(A130,'2022_PAPI_Indicators'!A125:AN305,39,FALSE)</f>
        <v>2.7314872741699219</v>
      </c>
      <c r="AP130" s="124">
        <f>VLOOKUP(A130,'2022_PAPI_Indicators'!A125:AO305,40,FALSE)</f>
        <v>3.1718771457672119</v>
      </c>
      <c r="AQ130" s="157">
        <f>VLOOKUP(A130,'2022_PAPI_Indicators'!A125:AP305,41,FALSE)</f>
        <v>3.2053325176239014</v>
      </c>
      <c r="AR130" s="124">
        <f>VLOOKUP(A130,'2022_PAPI_Indicators'!A125:AQ305,42,FALSE)</f>
        <v>3.2929048538208008</v>
      </c>
      <c r="AS130" s="124">
        <f>VLOOKUP(A130,'2022_PAPI_Indicators'!A125:AR305,43,FALSE)</f>
        <v>3.434795618057251</v>
      </c>
      <c r="AT130" s="124">
        <f>VLOOKUP(A130,'2022_PAPI_Indicators'!A125:AS305,44,FALSE)</f>
        <v>3.1309230327606201</v>
      </c>
      <c r="AU130" s="124">
        <f>VLOOKUP(A130,'2022_PAPI_Indicators'!A125:AT305,45,FALSE)</f>
        <v>3.4467310905456543</v>
      </c>
      <c r="AV130" s="124">
        <f>VLOOKUP(A130,'2022_PAPI_Indicators'!A125:AU305,46,FALSE)</f>
        <v>3.3865935802459717</v>
      </c>
      <c r="AW130" s="124">
        <f>VLOOKUP(A130,'2022_PAPI_Indicators'!A125:AV305,47,FALSE)</f>
        <v>3.4773259162902832</v>
      </c>
      <c r="AX130" s="124">
        <f>VLOOKUP(A130,'2022_PAPI_Indicators'!A125:AW305,48,FALSE)</f>
        <v>3.6176140308380127</v>
      </c>
      <c r="AY130" s="124">
        <f>VLOOKUP(A130,'2022_PAPI_Indicators'!A125:AX305,49,FALSE)</f>
        <v>3.4506087303161621</v>
      </c>
      <c r="AZ130" s="124">
        <f>VLOOKUP(A130,'2022_PAPI_Indicators'!A125:AY305,50,FALSE)</f>
        <v>3.6442835330963135</v>
      </c>
      <c r="BA130" s="124">
        <f>VLOOKUP(A130,'2022_PAPI_Indicators'!A125:AZ305,51,FALSE)</f>
        <v>3.6453421115875244</v>
      </c>
      <c r="BB130" s="124">
        <f>VLOOKUP(A130,'2022_PAPI_Indicators'!A125:BA305,52,FALSE)</f>
        <v>3.1423332691192627</v>
      </c>
      <c r="BC130" s="124">
        <f>VLOOKUP(A130,'2022_PAPI_Indicators'!A125:BB305,53,FALSE)</f>
        <v>3.1798410415649414</v>
      </c>
      <c r="BD130" s="124">
        <f>VLOOKUP(A130,'2022_PAPI_Indicators'!A125:BC305,54,FALSE)</f>
        <v>3.2434494495391846</v>
      </c>
      <c r="BE130" s="124">
        <f>VLOOKUP(A130,'2022_PAPI_Indicators'!A125:BD305,55,FALSE)</f>
        <v>3.3996891975402832</v>
      </c>
      <c r="BF130" s="124">
        <f>VLOOKUP(A130,'2022_PAPI_Indicators'!A125:BE305,56,FALSE)</f>
        <v>3.5980935096740723</v>
      </c>
      <c r="BG130" s="124">
        <f>VLOOKUP(A130,'2022_PAPI_Indicators'!A125:BF305,57,FALSE)</f>
        <v>3.4690957069396973</v>
      </c>
      <c r="BH130" s="124">
        <f>VLOOKUP(A130,'2022_PAPI_Indicators'!A125:BG305,58,FALSE)</f>
        <v>3.5831711292266846</v>
      </c>
      <c r="BI130" s="124">
        <f>VLOOKUP(A130,'2022_PAPI_Indicators'!A125:BH305,59,FALSE)</f>
        <v>3.2087030410766602</v>
      </c>
      <c r="BJ130" s="124">
        <f>VLOOKUP(A130,'2022_PAPI_Indicators'!A125:BI305,60,FALSE)</f>
        <v>3.2812197208404541</v>
      </c>
      <c r="BK130" s="124">
        <f>VLOOKUP(A130,'2022_PAPI_Indicators'!A125:BJ305,61,FALSE)</f>
        <v>3.2644708156585693</v>
      </c>
      <c r="BL130" s="124">
        <f>VLOOKUP(A130,'2022_PAPI_Indicators'!A125:BK305,62,FALSE)</f>
        <v>3.2900047302246094</v>
      </c>
      <c r="BM130" s="124">
        <f>VLOOKUP(A130,'2022_PAPI_Indicators'!A125:BL305,63,FALSE)</f>
        <v>3.3949737548828125</v>
      </c>
      <c r="BN130" s="124">
        <f>VLOOKUP(A130,'2022_PAPI_Indicators'!A125:BM305,64,FALSE)</f>
        <v>3.3521096706390381</v>
      </c>
    </row>
    <row r="131" spans="1:66" x14ac:dyDescent="0.2">
      <c r="A131" s="70" t="s">
        <v>343</v>
      </c>
      <c r="B131" s="70" t="s">
        <v>344</v>
      </c>
      <c r="C131" s="89" t="s">
        <v>269</v>
      </c>
      <c r="D131" s="124">
        <f>VLOOKUP(A131,'2022_PAPI_Indicators'!A126:B306,2,)</f>
        <v>3.7792377471923828</v>
      </c>
      <c r="E131" s="124">
        <f>VLOOKUP(A131,'2022_PAPI_Indicators'!A126:C306,3,FALSE)</f>
        <v>2.0652117729187012</v>
      </c>
      <c r="F131" s="124">
        <f>VLOOKUP(A131,'2022_PAPI_Indicators'!A126:D306,4,FALSE)</f>
        <v>1.7508310079574585</v>
      </c>
      <c r="G131" s="124">
        <f>VLOOKUP(A131,'2022_PAPI_Indicators'!A126:E306,5,FALSE)</f>
        <v>1.5686743259429932</v>
      </c>
      <c r="H131" s="124">
        <f>VLOOKUP(A131,'2022_PAPI_Indicators'!A126:F306,6,FALSE)</f>
        <v>2.9722690582275391</v>
      </c>
      <c r="I131" s="124">
        <f>VLOOKUP(A131,'2022_PAPI_Indicators'!A126:G306,7,FALSE)</f>
        <v>2.4697515964508057</v>
      </c>
      <c r="J131" s="124">
        <f>VLOOKUP(A131,'2022_PAPI_Indicators'!A126:H306,8,FALSE)</f>
        <v>1.688773512840271</v>
      </c>
      <c r="K131" s="124">
        <f>VLOOKUP(A131,'2022_PAPI_Indicators'!A126:I306,9,FALSE)</f>
        <v>2.22377610206604</v>
      </c>
      <c r="L131" s="124">
        <f>VLOOKUP(A131,'2022_PAPI_Indicators'!A126:J306,10,FALSE)</f>
        <v>2.4281275272369385</v>
      </c>
      <c r="M131" s="124">
        <f>VLOOKUP(A131,'2022_PAPI_Indicators'!A126:K306,11,FALSE)</f>
        <v>1.8041104078292847</v>
      </c>
      <c r="N131" s="124">
        <f>VLOOKUP(A131,'2022_PAPI_Indicators'!A126:L306,12,FALSE)</f>
        <v>2.0976204872131348</v>
      </c>
      <c r="O131" s="124">
        <f>VLOOKUP(A131,'2022_PAPI_Indicators'!A126:M306,13,FALSE)</f>
        <v>2.8152728080749512</v>
      </c>
      <c r="P131" s="124">
        <f>VLOOKUP(A131,'2022_PAPI_Indicators'!A126:N306,14,FALSE)</f>
        <v>2.5043518543243408</v>
      </c>
      <c r="Q131" s="124">
        <f>VLOOKUP(A131,'2022_PAPI_Indicators'!A126:O306,15,FALSE)</f>
        <v>3.8511536121368408</v>
      </c>
      <c r="R131" s="125">
        <f>VLOOKUP(A131,'2022_PAPI_Indicators'!A126:P306,16,FALSE)</f>
        <v>2.5893790721893311</v>
      </c>
      <c r="S131" s="124">
        <f>VLOOKUP(A131,'2022_PAPI_Indicators'!A126:R306,17,FALSE)</f>
        <v>2.7843751907348633</v>
      </c>
      <c r="T131" s="124">
        <f>VLOOKUP(A131,'2022_PAPI_Indicators'!A126:S306,18,FALSE)</f>
        <v>3.5515167713165283</v>
      </c>
      <c r="U131" s="125">
        <f>VLOOKUP(A131,'2022_PAPI_Indicators'!A126:T306,19,FALSE)</f>
        <v>3.7138116359710693</v>
      </c>
      <c r="V131" s="124">
        <f>VLOOKUP(A131,'2022_PAPI_Indicators'!A126:U306,20,FALSE)</f>
        <v>2.7562150955200195</v>
      </c>
      <c r="W131" s="124">
        <f>VLOOKUP(A131,'2022_PAPI_Indicators'!A126:V306,21,FALSE)</f>
        <v>3.6628689765930176</v>
      </c>
      <c r="X131" s="124">
        <f>VLOOKUP(A131,'2022_PAPI_Indicators'!A126:W306,22,FALSE)</f>
        <v>3.0470123291015625</v>
      </c>
      <c r="Y131" s="124">
        <f>VLOOKUP(A131,'2022_PAPI_Indicators'!A126:X306,23,FALSE)</f>
        <v>3.4989962577819824</v>
      </c>
      <c r="Z131" s="124">
        <f>VLOOKUP(A131,'2022_PAPI_Indicators'!A126:Y306,24,FALSE)</f>
        <v>2.622291088104248</v>
      </c>
      <c r="AA131" s="124">
        <f>VLOOKUP(A131,'2022_PAPI_Indicators'!A126:Z306,25,FALSE)</f>
        <v>2.7000365257263184</v>
      </c>
      <c r="AB131" s="124">
        <f>VLOOKUP(A131,'2022_PAPI_Indicators'!A126:AA306,26,FALSE)</f>
        <v>2.7147490978240967</v>
      </c>
      <c r="AC131" s="124">
        <f>VLOOKUP(A131,'2022_PAPI_Indicators'!A126:AB306,27,FALSE)</f>
        <v>2.7471015453338623</v>
      </c>
      <c r="AD131" s="124">
        <f>VLOOKUP(A131,'2022_PAPI_Indicators'!A126:AC306,28,FALSE)</f>
        <v>2.6203277111053467</v>
      </c>
      <c r="AE131" s="124">
        <f>VLOOKUP(A131,'2022_PAPI_Indicators'!A126:AD306,29,FALSE)</f>
        <v>2.5922181606292725</v>
      </c>
      <c r="AF131" s="124">
        <f>VLOOKUP(A131,'2022_PAPI_Indicators'!A126:AE306,30,FALSE)</f>
        <v>2.8838081359863281</v>
      </c>
      <c r="AG131" s="124">
        <f>VLOOKUP(A131,'2022_PAPI_Indicators'!A126:AF306,31,FALSE)</f>
        <v>2.5604641437530518</v>
      </c>
      <c r="AH131" s="124">
        <f>VLOOKUP(A131,'2022_PAPI_Indicators'!A126:AG306,32,FALSE)</f>
        <v>3.0709538459777832</v>
      </c>
      <c r="AI131" s="124">
        <f>VLOOKUP(A131,'2022_PAPI_Indicators'!A126:AH306,33,FALSE)</f>
        <v>3.754845142364502</v>
      </c>
      <c r="AJ131" s="124">
        <f>VLOOKUP(A131,'2022_PAPI_Indicators'!A126:AI306,34,FALSE)</f>
        <v>2.8978948593139648</v>
      </c>
      <c r="AK131" s="124">
        <f>VLOOKUP(A131,'2022_PAPI_Indicators'!A126:AJ306,35,FALSE)</f>
        <v>1.5134755373001099</v>
      </c>
      <c r="AL131" s="124">
        <f>VLOOKUP(A131,'2022_PAPI_Indicators'!A126:AK306,36,FALSE)</f>
        <v>2.2174797058105469</v>
      </c>
      <c r="AM131" s="124">
        <f>VLOOKUP(A131,'2022_PAPI_Indicators'!A126:AL306,37,FALSE)</f>
        <v>2.2194840908050537</v>
      </c>
      <c r="AN131" s="124">
        <f>VLOOKUP(A131,'2022_PAPI_Indicators'!A126:AM306,38,FALSE)</f>
        <v>2.9064309597015381</v>
      </c>
      <c r="AO131" s="124">
        <f>VLOOKUP(A131,'2022_PAPI_Indicators'!A126:AN306,39,FALSE)</f>
        <v>2.4350810050964355</v>
      </c>
      <c r="AP131" s="124">
        <f>VLOOKUP(A131,'2022_PAPI_Indicators'!A126:AO306,40,FALSE)</f>
        <v>1.6468051671981812</v>
      </c>
      <c r="AQ131" s="157">
        <f>VLOOKUP(A131,'2022_PAPI_Indicators'!A126:AP306,41,FALSE)</f>
        <v>2.1910538673400879</v>
      </c>
      <c r="AR131" s="124">
        <f>VLOOKUP(A131,'2022_PAPI_Indicators'!A126:AQ306,42,FALSE)</f>
        <v>1.7722396850585937</v>
      </c>
      <c r="AS131" s="124">
        <f>VLOOKUP(A131,'2022_PAPI_Indicators'!A126:AR306,43,FALSE)</f>
        <v>1.7476671934127808</v>
      </c>
      <c r="AT131" s="124">
        <f>VLOOKUP(A131,'2022_PAPI_Indicators'!A126:AS306,44,FALSE)</f>
        <v>1.5469152927398682</v>
      </c>
      <c r="AU131" s="124">
        <f>VLOOKUP(A131,'2022_PAPI_Indicators'!A126:AT306,45,FALSE)</f>
        <v>2.4111247062683105</v>
      </c>
      <c r="AV131" s="124">
        <f>VLOOKUP(A131,'2022_PAPI_Indicators'!A126:AU306,46,FALSE)</f>
        <v>2.5864157676696777</v>
      </c>
      <c r="AW131" s="124">
        <f>VLOOKUP(A131,'2022_PAPI_Indicators'!A126:AV306,47,FALSE)</f>
        <v>2.3681323528289795</v>
      </c>
      <c r="AX131" s="124">
        <f>VLOOKUP(A131,'2022_PAPI_Indicators'!A126:AW306,48,FALSE)</f>
        <v>3.1584784984588623</v>
      </c>
      <c r="AY131" s="124">
        <f>VLOOKUP(A131,'2022_PAPI_Indicators'!A126:AX306,49,FALSE)</f>
        <v>2.6544106006622314</v>
      </c>
      <c r="AZ131" s="124">
        <f>VLOOKUP(A131,'2022_PAPI_Indicators'!A126:AY306,50,FALSE)</f>
        <v>3.0652859210968018</v>
      </c>
      <c r="BA131" s="124">
        <f>VLOOKUP(A131,'2022_PAPI_Indicators'!A126:AZ306,51,FALSE)</f>
        <v>3.345379114151001</v>
      </c>
      <c r="BB131" s="124">
        <f>VLOOKUP(A131,'2022_PAPI_Indicators'!A126:BA306,52,FALSE)</f>
        <v>2.4966874122619629</v>
      </c>
      <c r="BC131" s="124">
        <f>VLOOKUP(A131,'2022_PAPI_Indicators'!A126:BB306,53,FALSE)</f>
        <v>2.5012421607971191</v>
      </c>
      <c r="BD131" s="124">
        <f>VLOOKUP(A131,'2022_PAPI_Indicators'!A126:BC306,54,FALSE)</f>
        <v>1.960781455039978</v>
      </c>
      <c r="BE131" s="124">
        <f>VLOOKUP(A131,'2022_PAPI_Indicators'!A126:BD306,55,FALSE)</f>
        <v>2.802131175994873</v>
      </c>
      <c r="BF131" s="124">
        <f>VLOOKUP(A131,'2022_PAPI_Indicators'!A126:BE306,56,FALSE)</f>
        <v>3.3924939632415771</v>
      </c>
      <c r="BG131" s="124">
        <f>VLOOKUP(A131,'2022_PAPI_Indicators'!A126:BF306,57,FALSE)</f>
        <v>2.2566807270050049</v>
      </c>
      <c r="BH131" s="124">
        <f>VLOOKUP(A131,'2022_PAPI_Indicators'!A126:BG306,58,FALSE)</f>
        <v>3.5908105373382568</v>
      </c>
      <c r="BI131" s="124">
        <f>VLOOKUP(A131,'2022_PAPI_Indicators'!A126:BH306,59,FALSE)</f>
        <v>1.8028489351272583</v>
      </c>
      <c r="BJ131" s="124">
        <f>VLOOKUP(A131,'2022_PAPI_Indicators'!A126:BI306,60,FALSE)</f>
        <v>1.6516518592834473</v>
      </c>
      <c r="BK131" s="124">
        <f>VLOOKUP(A131,'2022_PAPI_Indicators'!A126:BJ306,61,FALSE)</f>
        <v>2.3432722091674805</v>
      </c>
      <c r="BL131" s="124">
        <f>VLOOKUP(A131,'2022_PAPI_Indicators'!A126:BK306,62,FALSE)</f>
        <v>2.3542530536651611</v>
      </c>
      <c r="BM131" s="124">
        <f>VLOOKUP(A131,'2022_PAPI_Indicators'!A126:BL306,63,FALSE)</f>
        <v>1.7365003824234009</v>
      </c>
      <c r="BN131" s="124">
        <f>VLOOKUP(A131,'2022_PAPI_Indicators'!A126:BM306,64,FALSE)</f>
        <v>2.1412997245788574</v>
      </c>
    </row>
    <row r="132" spans="1:66" ht="12" customHeight="1" x14ac:dyDescent="0.2">
      <c r="A132" s="70" t="s">
        <v>345</v>
      </c>
      <c r="B132" s="70" t="s">
        <v>346</v>
      </c>
      <c r="C132" s="89" t="s">
        <v>90</v>
      </c>
      <c r="D132" s="133">
        <f>VLOOKUP(A132,'2022_PAPI_Indicators'!A127:B307,2,)</f>
        <v>0.92983293533325195</v>
      </c>
      <c r="E132" s="133">
        <f>VLOOKUP(A132,'2022_PAPI_Indicators'!A127:C307,3,FALSE)</f>
        <v>0.51043158769607544</v>
      </c>
      <c r="F132" s="133">
        <f>VLOOKUP(A132,'2022_PAPI_Indicators'!A127:D307,4,FALSE)</f>
        <v>0.37402331829071045</v>
      </c>
      <c r="G132" s="133">
        <f>VLOOKUP(A132,'2022_PAPI_Indicators'!A127:E307,5,FALSE)</f>
        <v>0.43107244372367859</v>
      </c>
      <c r="H132" s="133">
        <f>VLOOKUP(A132,'2022_PAPI_Indicators'!A127:F307,6,FALSE)</f>
        <v>0.47194644808769226</v>
      </c>
      <c r="I132" s="133">
        <f>VLOOKUP(A132,'2022_PAPI_Indicators'!A127:G307,7,FALSE)</f>
        <v>0.6185716986656189</v>
      </c>
      <c r="J132" s="133">
        <f>VLOOKUP(A132,'2022_PAPI_Indicators'!A127:H307,8,FALSE)</f>
        <v>0.14030300080776215</v>
      </c>
      <c r="K132" s="133">
        <f>VLOOKUP(A132,'2022_PAPI_Indicators'!A127:I307,9,FALSE)</f>
        <v>0.45966035127639771</v>
      </c>
      <c r="L132" s="133">
        <f>VLOOKUP(A132,'2022_PAPI_Indicators'!A127:J307,10,FALSE)</f>
        <v>0.42773628234863281</v>
      </c>
      <c r="M132" s="133">
        <f>VLOOKUP(A132,'2022_PAPI_Indicators'!A127:K307,11,FALSE)</f>
        <v>0.35932523012161255</v>
      </c>
      <c r="N132" s="133">
        <f>VLOOKUP(A132,'2022_PAPI_Indicators'!A127:L307,12,FALSE)</f>
        <v>0.19082178175449371</v>
      </c>
      <c r="O132" s="133">
        <f>VLOOKUP(A132,'2022_PAPI_Indicators'!A127:M307,13,FALSE)</f>
        <v>0.36102399230003357</v>
      </c>
      <c r="P132" s="133">
        <f>VLOOKUP(A132,'2022_PAPI_Indicators'!A127:N307,14,FALSE)</f>
        <v>0.51595211029052734</v>
      </c>
      <c r="Q132" s="133">
        <f>VLOOKUP(A132,'2022_PAPI_Indicators'!A127:O307,15,FALSE)</f>
        <v>0.68328523635864258</v>
      </c>
      <c r="R132" s="135">
        <f>VLOOKUP(A132,'2022_PAPI_Indicators'!A127:P307,16,FALSE)</f>
        <v>0.68852448463439941</v>
      </c>
      <c r="S132" s="133">
        <f>VLOOKUP(A132,'2022_PAPI_Indicators'!A127:R307,17,FALSE)</f>
        <v>0.61624681949615479</v>
      </c>
      <c r="T132" s="133">
        <f>VLOOKUP(A132,'2022_PAPI_Indicators'!A127:S307,18,FALSE)</f>
        <v>0.8515932559967041</v>
      </c>
      <c r="U132" s="135">
        <f>VLOOKUP(A132,'2022_PAPI_Indicators'!A127:T307,19,FALSE)</f>
        <v>0.79304826259613037</v>
      </c>
      <c r="V132" s="133">
        <f>VLOOKUP(A132,'2022_PAPI_Indicators'!A127:U307,20,FALSE)</f>
        <v>0.76842683553695679</v>
      </c>
      <c r="W132" s="133">
        <f>VLOOKUP(A132,'2022_PAPI_Indicators'!A127:V307,21,FALSE)</f>
        <v>0.89872163534164429</v>
      </c>
      <c r="X132" s="133">
        <f>VLOOKUP(A132,'2022_PAPI_Indicators'!A127:W307,22,FALSE)</f>
        <v>0.77686190605163574</v>
      </c>
      <c r="Y132" s="133">
        <f>VLOOKUP(A132,'2022_PAPI_Indicators'!A127:X307,23,FALSE)</f>
        <v>0.94926446676254272</v>
      </c>
      <c r="Z132" s="133">
        <f>VLOOKUP(A132,'2022_PAPI_Indicators'!A127:Y307,24,FALSE)</f>
        <v>0.5274808406829834</v>
      </c>
      <c r="AA132" s="133">
        <f>VLOOKUP(A132,'2022_PAPI_Indicators'!A127:Z307,25,FALSE)</f>
        <v>0.64439654350280762</v>
      </c>
      <c r="AB132" s="133">
        <f>VLOOKUP(A132,'2022_PAPI_Indicators'!A127:AA307,26,FALSE)</f>
        <v>0.70936232805252075</v>
      </c>
      <c r="AC132" s="133">
        <f>VLOOKUP(A132,'2022_PAPI_Indicators'!A127:AB307,27,FALSE)</f>
        <v>0.58473223447799683</v>
      </c>
      <c r="AD132" s="133">
        <f>VLOOKUP(A132,'2022_PAPI_Indicators'!A127:AC307,28,FALSE)</f>
        <v>0.42537334561347961</v>
      </c>
      <c r="AE132" s="133">
        <f>VLOOKUP(A132,'2022_PAPI_Indicators'!A127:AD307,29,FALSE)</f>
        <v>0.775482177734375</v>
      </c>
      <c r="AF132" s="133">
        <f>VLOOKUP(A132,'2022_PAPI_Indicators'!A127:AE307,30,FALSE)</f>
        <v>0.52524113655090332</v>
      </c>
      <c r="AG132" s="133">
        <f>VLOOKUP(A132,'2022_PAPI_Indicators'!A127:AF307,31,FALSE)</f>
        <v>0.48224666714668274</v>
      </c>
      <c r="AH132" s="133">
        <f>VLOOKUP(A132,'2022_PAPI_Indicators'!A127:AG307,32,FALSE)</f>
        <v>0.87229949235916138</v>
      </c>
      <c r="AI132" s="133">
        <f>VLOOKUP(A132,'2022_PAPI_Indicators'!A127:AH307,33,FALSE)</f>
        <v>0.97298151254653931</v>
      </c>
      <c r="AJ132" s="133">
        <f>VLOOKUP(A132,'2022_PAPI_Indicators'!A127:AI307,34,FALSE)</f>
        <v>0.60553103685379028</v>
      </c>
      <c r="AK132" s="133">
        <f>VLOOKUP(A132,'2022_PAPI_Indicators'!A127:AJ307,35,FALSE)</f>
        <v>0.25631570816040039</v>
      </c>
      <c r="AL132" s="133">
        <f>VLOOKUP(A132,'2022_PAPI_Indicators'!A127:AK307,36,FALSE)</f>
        <v>0.29361245036125183</v>
      </c>
      <c r="AM132" s="133">
        <f>VLOOKUP(A132,'2022_PAPI_Indicators'!A127:AL307,37,FALSE)</f>
        <v>0.60570526123046875</v>
      </c>
      <c r="AN132" s="133">
        <f>VLOOKUP(A132,'2022_PAPI_Indicators'!A127:AM307,38,FALSE)</f>
        <v>0.77083027362823486</v>
      </c>
      <c r="AO132" s="133">
        <f>VLOOKUP(A132,'2022_PAPI_Indicators'!A127:AN307,39,FALSE)</f>
        <v>0.96900618076324463</v>
      </c>
      <c r="AP132" s="133">
        <f>VLOOKUP(A132,'2022_PAPI_Indicators'!A127:AO307,40,FALSE)</f>
        <v>0.70131272077560425</v>
      </c>
      <c r="AQ132" s="161">
        <f>VLOOKUP(A132,'2022_PAPI_Indicators'!A127:AP307,41,FALSE)</f>
        <v>0.15034402906894684</v>
      </c>
      <c r="AR132" s="133">
        <f>VLOOKUP(A132,'2022_PAPI_Indicators'!A127:AQ307,42,FALSE)</f>
        <v>0.14797258377075195</v>
      </c>
      <c r="AS132" s="133">
        <f>VLOOKUP(A132,'2022_PAPI_Indicators'!A127:AR307,43,FALSE)</f>
        <v>0.14583146572113037</v>
      </c>
      <c r="AT132" s="133">
        <f>VLOOKUP(A132,'2022_PAPI_Indicators'!A127:AS307,44,FALSE)</f>
        <v>0.15896093845367432</v>
      </c>
      <c r="AU132" s="133">
        <f>VLOOKUP(A132,'2022_PAPI_Indicators'!A127:AT307,45,FALSE)</f>
        <v>0.20845142006874084</v>
      </c>
      <c r="AV132" s="133">
        <f>VLOOKUP(A132,'2022_PAPI_Indicators'!A127:AU307,46,FALSE)</f>
        <v>0.28104743361473083</v>
      </c>
      <c r="AW132" s="133">
        <f>VLOOKUP(A132,'2022_PAPI_Indicators'!A127:AV307,47,FALSE)</f>
        <v>0.20362913608551025</v>
      </c>
      <c r="AX132" s="133">
        <f>VLOOKUP(A132,'2022_PAPI_Indicators'!A127:AW307,48,FALSE)</f>
        <v>0.76975357532501221</v>
      </c>
      <c r="AY132" s="133">
        <f>VLOOKUP(A132,'2022_PAPI_Indicators'!A127:AX307,49,FALSE)</f>
        <v>0.63203895092010498</v>
      </c>
      <c r="AZ132" s="133">
        <f>VLOOKUP(A132,'2022_PAPI_Indicators'!A127:AY307,50,FALSE)</f>
        <v>0.79744982719421387</v>
      </c>
      <c r="BA132" s="133">
        <f>VLOOKUP(A132,'2022_PAPI_Indicators'!A127:AZ307,51,FALSE)</f>
        <v>0.92679733037948608</v>
      </c>
      <c r="BB132" s="133">
        <f>VLOOKUP(A132,'2022_PAPI_Indicators'!A127:BA307,52,FALSE)</f>
        <v>0.29012662172317505</v>
      </c>
      <c r="BC132" s="133">
        <f>VLOOKUP(A132,'2022_PAPI_Indicators'!A127:BB307,53,FALSE)</f>
        <v>0.83910501003265381</v>
      </c>
      <c r="BD132" s="133">
        <f>VLOOKUP(A132,'2022_PAPI_Indicators'!A127:BC307,54,FALSE)</f>
        <v>0.57699120044708252</v>
      </c>
      <c r="BE132" s="133">
        <f>VLOOKUP(A132,'2022_PAPI_Indicators'!A127:BD307,55,FALSE)</f>
        <v>0.71693044900894165</v>
      </c>
      <c r="BF132" s="133">
        <f>VLOOKUP(A132,'2022_PAPI_Indicators'!A127:BE307,56,FALSE)</f>
        <v>0.90373939275741577</v>
      </c>
      <c r="BG132" s="133">
        <f>VLOOKUP(A132,'2022_PAPI_Indicators'!A127:BF307,57,FALSE)</f>
        <v>0.85623115301132202</v>
      </c>
      <c r="BH132" s="133">
        <f>VLOOKUP(A132,'2022_PAPI_Indicators'!A127:BG307,58,FALSE)</f>
        <v>0.88118398189544678</v>
      </c>
      <c r="BI132" s="133">
        <f>VLOOKUP(A132,'2022_PAPI_Indicators'!A127:BH307,59,FALSE)</f>
        <v>0.51254671812057495</v>
      </c>
      <c r="BJ132" s="133">
        <f>VLOOKUP(A132,'2022_PAPI_Indicators'!A127:BI307,60,FALSE)</f>
        <v>0.81403261423110962</v>
      </c>
      <c r="BK132" s="133">
        <f>VLOOKUP(A132,'2022_PAPI_Indicators'!A127:BJ307,61,FALSE)</f>
        <v>0.62942224740982056</v>
      </c>
      <c r="BL132" s="133">
        <f>VLOOKUP(A132,'2022_PAPI_Indicators'!A127:BK307,62,FALSE)</f>
        <v>0.62156820297241211</v>
      </c>
      <c r="BM132" s="133">
        <f>VLOOKUP(A132,'2022_PAPI_Indicators'!A127:BL307,63,FALSE)</f>
        <v>0.78117746114730835</v>
      </c>
      <c r="BN132" s="133">
        <f>VLOOKUP(A132,'2022_PAPI_Indicators'!A127:BM307,64,FALSE)</f>
        <v>0.57673555612564087</v>
      </c>
    </row>
    <row r="133" spans="1:66" x14ac:dyDescent="0.2">
      <c r="A133" s="70" t="s">
        <v>347</v>
      </c>
      <c r="B133" s="70" t="s">
        <v>348</v>
      </c>
      <c r="C133" s="89" t="s">
        <v>90</v>
      </c>
      <c r="D133" s="133">
        <f>VLOOKUP(A133,'2022_PAPI_Indicators'!A128:B308,2,)</f>
        <v>7.2657926939427853E-3</v>
      </c>
      <c r="E133" s="133">
        <f>VLOOKUP(A133,'2022_PAPI_Indicators'!A128:C308,3,FALSE)</f>
        <v>9.0552955865859985E-2</v>
      </c>
      <c r="F133" s="133">
        <f>VLOOKUP(A133,'2022_PAPI_Indicators'!A128:D308,4,FALSE)</f>
        <v>7.3644313961267471E-3</v>
      </c>
      <c r="G133" s="133">
        <f>VLOOKUP(A133,'2022_PAPI_Indicators'!A128:E308,5,FALSE)</f>
        <v>0</v>
      </c>
      <c r="H133" s="133">
        <f>VLOOKUP(A133,'2022_PAPI_Indicators'!A128:F308,6,FALSE)</f>
        <v>0</v>
      </c>
      <c r="I133" s="133">
        <f>VLOOKUP(A133,'2022_PAPI_Indicators'!A128:G308,7,FALSE)</f>
        <v>6.8222279660403728E-3</v>
      </c>
      <c r="J133" s="133">
        <f>VLOOKUP(A133,'2022_PAPI_Indicators'!A128:H308,8,FALSE)</f>
        <v>0</v>
      </c>
      <c r="K133" s="133">
        <f>VLOOKUP(A133,'2022_PAPI_Indicators'!A128:I308,9,FALSE)</f>
        <v>5.4601444862782955E-3</v>
      </c>
      <c r="L133" s="133">
        <f>VLOOKUP(A133,'2022_PAPI_Indicators'!A128:J308,10,FALSE)</f>
        <v>2.3784052580595016E-2</v>
      </c>
      <c r="M133" s="133">
        <f>VLOOKUP(A133,'2022_PAPI_Indicators'!A128:K308,11,FALSE)</f>
        <v>0</v>
      </c>
      <c r="N133" s="133">
        <f>VLOOKUP(A133,'2022_PAPI_Indicators'!A128:L308,12,FALSE)</f>
        <v>5.0126083195209503E-2</v>
      </c>
      <c r="O133" s="133">
        <f>VLOOKUP(A133,'2022_PAPI_Indicators'!A128:M308,13,FALSE)</f>
        <v>4.5032077468931675E-3</v>
      </c>
      <c r="P133" s="133">
        <f>VLOOKUP(A133,'2022_PAPI_Indicators'!A128:N308,14,FALSE)</f>
        <v>3.125E-2</v>
      </c>
      <c r="Q133" s="133">
        <f>VLOOKUP(A133,'2022_PAPI_Indicators'!A128:O308,15,FALSE)</f>
        <v>4.5244969427585602E-2</v>
      </c>
      <c r="R133" s="135">
        <f>VLOOKUP(A133,'2022_PAPI_Indicators'!A128:P308,16,FALSE)</f>
        <v>7.4160834774374962E-3</v>
      </c>
      <c r="S133" s="133">
        <f>VLOOKUP(A133,'2022_PAPI_Indicators'!A128:R308,17,FALSE)</f>
        <v>2.1581828594207764E-2</v>
      </c>
      <c r="T133" s="133">
        <f>VLOOKUP(A133,'2022_PAPI_Indicators'!A128:S308,18,FALSE)</f>
        <v>1.413397304713726E-2</v>
      </c>
      <c r="U133" s="135">
        <f>VLOOKUP(A133,'2022_PAPI_Indicators'!A128:T308,19,FALSE)</f>
        <v>3.3284932374954224E-2</v>
      </c>
      <c r="V133" s="133">
        <f>VLOOKUP(A133,'2022_PAPI_Indicators'!A128:U308,20,FALSE)</f>
        <v>5.6138947606086731E-2</v>
      </c>
      <c r="W133" s="133">
        <f>VLOOKUP(A133,'2022_PAPI_Indicators'!A128:V308,21,FALSE)</f>
        <v>5.0639186054468155E-2</v>
      </c>
      <c r="X133" s="133">
        <f>VLOOKUP(A133,'2022_PAPI_Indicators'!A128:W308,22,FALSE)</f>
        <v>9.6793919801712036E-2</v>
      </c>
      <c r="Y133" s="133">
        <f>VLOOKUP(A133,'2022_PAPI_Indicators'!A128:X308,23,FALSE)</f>
        <v>2.8991717845201492E-2</v>
      </c>
      <c r="Z133" s="133">
        <f>VLOOKUP(A133,'2022_PAPI_Indicators'!A128:Y308,24,FALSE)</f>
        <v>0.37456703186035156</v>
      </c>
      <c r="AA133" s="133">
        <f>VLOOKUP(A133,'2022_PAPI_Indicators'!A128:Z308,25,FALSE)</f>
        <v>0.35560342669487</v>
      </c>
      <c r="AB133" s="133">
        <f>VLOOKUP(A133,'2022_PAPI_Indicators'!A128:AA308,26,FALSE)</f>
        <v>0.1307869553565979</v>
      </c>
      <c r="AC133" s="133">
        <f>VLOOKUP(A133,'2022_PAPI_Indicators'!A128:AB308,27,FALSE)</f>
        <v>2.9661981388926506E-2</v>
      </c>
      <c r="AD133" s="133">
        <f>VLOOKUP(A133,'2022_PAPI_Indicators'!A128:AC308,28,FALSE)</f>
        <v>0.18353621661663055</v>
      </c>
      <c r="AE133" s="133">
        <f>VLOOKUP(A133,'2022_PAPI_Indicators'!A128:AD308,29,FALSE)</f>
        <v>8.232320100069046E-2</v>
      </c>
      <c r="AF133" s="133">
        <f>VLOOKUP(A133,'2022_PAPI_Indicators'!A128:AE308,30,FALSE)</f>
        <v>6.9817476905882359E-3</v>
      </c>
      <c r="AG133" s="133">
        <f>VLOOKUP(A133,'2022_PAPI_Indicators'!A128:AF308,31,FALSE)</f>
        <v>6.455935537815094E-2</v>
      </c>
      <c r="AH133" s="133">
        <f>VLOOKUP(A133,'2022_PAPI_Indicators'!A128:AG308,32,FALSE)</f>
        <v>0</v>
      </c>
      <c r="AI133" s="133">
        <f>VLOOKUP(A133,'2022_PAPI_Indicators'!A128:AH308,33,FALSE)</f>
        <v>0</v>
      </c>
      <c r="AJ133" s="133">
        <f>VLOOKUP(A133,'2022_PAPI_Indicators'!A128:AI308,34,FALSE)</f>
        <v>0</v>
      </c>
      <c r="AK133" s="133">
        <f>VLOOKUP(A133,'2022_PAPI_Indicators'!A128:AJ308,35,FALSE)</f>
        <v>0</v>
      </c>
      <c r="AL133" s="133">
        <f>VLOOKUP(A133,'2022_PAPI_Indicators'!A128:AK308,36,FALSE)</f>
        <v>0</v>
      </c>
      <c r="AM133" s="133">
        <f>VLOOKUP(A133,'2022_PAPI_Indicators'!A128:AL308,37,FALSE)</f>
        <v>0</v>
      </c>
      <c r="AN133" s="133">
        <f>VLOOKUP(A133,'2022_PAPI_Indicators'!A128:AM308,38,FALSE)</f>
        <v>0</v>
      </c>
      <c r="AO133" s="133">
        <f>VLOOKUP(A133,'2022_PAPI_Indicators'!A128:AN308,39,FALSE)</f>
        <v>0</v>
      </c>
      <c r="AP133" s="133">
        <f>VLOOKUP(A133,'2022_PAPI_Indicators'!A128:AO308,40,FALSE)</f>
        <v>2.1059688180685043E-2</v>
      </c>
      <c r="AQ133" s="161">
        <f>VLOOKUP(A133,'2022_PAPI_Indicators'!A128:AP308,41,FALSE)</f>
        <v>0</v>
      </c>
      <c r="AR133" s="133">
        <f>VLOOKUP(A133,'2022_PAPI_Indicators'!A128:AQ308,42,FALSE)</f>
        <v>7.0946067571640015E-3</v>
      </c>
      <c r="AS133" s="133">
        <f>VLOOKUP(A133,'2022_PAPI_Indicators'!A128:AR308,43,FALSE)</f>
        <v>3.2658778131008148E-2</v>
      </c>
      <c r="AT133" s="133">
        <f>VLOOKUP(A133,'2022_PAPI_Indicators'!A128:AS308,44,FALSE)</f>
        <v>5.8500855229794979E-3</v>
      </c>
      <c r="AU133" s="133">
        <f>VLOOKUP(A133,'2022_PAPI_Indicators'!A128:AT308,45,FALSE)</f>
        <v>0</v>
      </c>
      <c r="AV133" s="133">
        <f>VLOOKUP(A133,'2022_PAPI_Indicators'!A128:AU308,46,FALSE)</f>
        <v>7.2545991279184818E-3</v>
      </c>
      <c r="AW133" s="133">
        <f>VLOOKUP(A133,'2022_PAPI_Indicators'!A128:AV308,47,FALSE)</f>
        <v>0</v>
      </c>
      <c r="AX133" s="133">
        <f>VLOOKUP(A133,'2022_PAPI_Indicators'!A128:AW308,48,FALSE)</f>
        <v>0</v>
      </c>
      <c r="AY133" s="133">
        <f>VLOOKUP(A133,'2022_PAPI_Indicators'!A128:AX308,49,FALSE)</f>
        <v>4.3138903565704823E-3</v>
      </c>
      <c r="AZ133" s="133">
        <f>VLOOKUP(A133,'2022_PAPI_Indicators'!A128:AY308,50,FALSE)</f>
        <v>0</v>
      </c>
      <c r="BA133" s="133">
        <f>VLOOKUP(A133,'2022_PAPI_Indicators'!A128:AZ308,51,FALSE)</f>
        <v>0</v>
      </c>
      <c r="BB133" s="133">
        <f>VLOOKUP(A133,'2022_PAPI_Indicators'!A128:BA308,52,FALSE)</f>
        <v>1.8737904727458954E-2</v>
      </c>
      <c r="BC133" s="133">
        <f>VLOOKUP(A133,'2022_PAPI_Indicators'!A128:BB308,53,FALSE)</f>
        <v>4.3009497225284576E-2</v>
      </c>
      <c r="BD133" s="133">
        <f>VLOOKUP(A133,'2022_PAPI_Indicators'!A128:BC308,54,FALSE)</f>
        <v>0.27373665571212769</v>
      </c>
      <c r="BE133" s="133">
        <f>VLOOKUP(A133,'2022_PAPI_Indicators'!A128:BD308,55,FALSE)</f>
        <v>1.5726085752248764E-2</v>
      </c>
      <c r="BF133" s="133">
        <f>VLOOKUP(A133,'2022_PAPI_Indicators'!A128:BE308,56,FALSE)</f>
        <v>2.0627269521355629E-2</v>
      </c>
      <c r="BG133" s="133">
        <f>VLOOKUP(A133,'2022_PAPI_Indicators'!A128:BF308,57,FALSE)</f>
        <v>8.4884639363735914E-4</v>
      </c>
      <c r="BH133" s="133">
        <f>VLOOKUP(A133,'2022_PAPI_Indicators'!A128:BG308,58,FALSE)</f>
        <v>8.9112007990479469E-3</v>
      </c>
      <c r="BI133" s="133">
        <f>VLOOKUP(A133,'2022_PAPI_Indicators'!A128:BH308,59,FALSE)</f>
        <v>0.20871485769748688</v>
      </c>
      <c r="BJ133" s="133">
        <f>VLOOKUP(A133,'2022_PAPI_Indicators'!A128:BI308,60,FALSE)</f>
        <v>8.396591991186142E-2</v>
      </c>
      <c r="BK133" s="133">
        <f>VLOOKUP(A133,'2022_PAPI_Indicators'!A128:BJ308,61,FALSE)</f>
        <v>6.350553035736084E-2</v>
      </c>
      <c r="BL133" s="133">
        <f>VLOOKUP(A133,'2022_PAPI_Indicators'!A128:BK308,62,FALSE)</f>
        <v>7.6060250401496887E-2</v>
      </c>
      <c r="BM133" s="133">
        <f>VLOOKUP(A133,'2022_PAPI_Indicators'!A128:BL308,63,FALSE)</f>
        <v>5.9916682541370392E-2</v>
      </c>
      <c r="BN133" s="133">
        <f>VLOOKUP(A133,'2022_PAPI_Indicators'!A128:BM308,64,FALSE)</f>
        <v>7.1085475385189056E-2</v>
      </c>
    </row>
    <row r="134" spans="1:66" s="112" customFormat="1" x14ac:dyDescent="0.2">
      <c r="A134" s="77" t="s">
        <v>349</v>
      </c>
      <c r="B134" s="77" t="s">
        <v>350</v>
      </c>
      <c r="C134" s="92" t="s">
        <v>448</v>
      </c>
      <c r="D134" s="131">
        <f>VLOOKUP(A134,'2022_PAPI_Indicators'!A129:B309,2,)</f>
        <v>1.9537707567214966</v>
      </c>
      <c r="E134" s="131">
        <f>VLOOKUP(A134,'2022_PAPI_Indicators'!A129:C309,3,FALSE)</f>
        <v>1.8855080604553223</v>
      </c>
      <c r="F134" s="131">
        <f>VLOOKUP(A134,'2022_PAPI_Indicators'!A129:D309,4,FALSE)</f>
        <v>1.8594188690185547</v>
      </c>
      <c r="G134" s="131">
        <f>VLOOKUP(A134,'2022_PAPI_Indicators'!A129:E309,5,FALSE)</f>
        <v>1.8635988235473633</v>
      </c>
      <c r="H134" s="131">
        <f>VLOOKUP(A134,'2022_PAPI_Indicators'!A129:F309,6,FALSE)</f>
        <v>2.0232570171356201</v>
      </c>
      <c r="I134" s="131">
        <f>VLOOKUP(A134,'2022_PAPI_Indicators'!A129:G309,7,FALSE)</f>
        <v>1.8759266138076782</v>
      </c>
      <c r="J134" s="131">
        <f>VLOOKUP(A134,'2022_PAPI_Indicators'!A129:H309,8,FALSE)</f>
        <v>1.9523000717163086</v>
      </c>
      <c r="K134" s="131">
        <f>VLOOKUP(A134,'2022_PAPI_Indicators'!A129:I309,9,FALSE)</f>
        <v>1.8683407306671143</v>
      </c>
      <c r="L134" s="131">
        <f>VLOOKUP(A134,'2022_PAPI_Indicators'!A129:J309,10,FALSE)</f>
        <v>1.9437782764434814</v>
      </c>
      <c r="M134" s="131">
        <f>VLOOKUP(A134,'2022_PAPI_Indicators'!A129:K309,11,FALSE)</f>
        <v>1.9820832014083862</v>
      </c>
      <c r="N134" s="131">
        <f>VLOOKUP(A134,'2022_PAPI_Indicators'!A129:L309,12,FALSE)</f>
        <v>1.9493649005889893</v>
      </c>
      <c r="O134" s="131">
        <f>VLOOKUP(A134,'2022_PAPI_Indicators'!A129:M309,13,FALSE)</f>
        <v>1.9175695180892944</v>
      </c>
      <c r="P134" s="131">
        <f>VLOOKUP(A134,'2022_PAPI_Indicators'!A129:N309,14,FALSE)</f>
        <v>2.0014450550079346</v>
      </c>
      <c r="Q134" s="131">
        <f>VLOOKUP(A134,'2022_PAPI_Indicators'!A129:O309,15,FALSE)</f>
        <v>2.1236240863800049</v>
      </c>
      <c r="R134" s="132">
        <f>VLOOKUP(A134,'2022_PAPI_Indicators'!A129:P309,16,FALSE)</f>
        <v>2.0145294666290283</v>
      </c>
      <c r="S134" s="131">
        <f>VLOOKUP(A134,'2022_PAPI_Indicators'!A129:R309,17,FALSE)</f>
        <v>2.0047931671142578</v>
      </c>
      <c r="T134" s="131">
        <f>VLOOKUP(A134,'2022_PAPI_Indicators'!A129:S309,18,FALSE)</f>
        <v>2.0142176151275635</v>
      </c>
      <c r="U134" s="132">
        <f>VLOOKUP(A134,'2022_PAPI_Indicators'!A129:T309,19,FALSE)</f>
        <v>2.052344799041748</v>
      </c>
      <c r="V134" s="131">
        <f>VLOOKUP(A134,'2022_PAPI_Indicators'!A129:U309,20,FALSE)</f>
        <v>1.9829500913619995</v>
      </c>
      <c r="W134" s="131">
        <f>VLOOKUP(A134,'2022_PAPI_Indicators'!A129:V309,21,FALSE)</f>
        <v>1.9469059705734253</v>
      </c>
      <c r="X134" s="131">
        <f>VLOOKUP(A134,'2022_PAPI_Indicators'!A129:W309,22,FALSE)</f>
        <v>2.0073015689849854</v>
      </c>
      <c r="Y134" s="131">
        <f>VLOOKUP(A134,'2022_PAPI_Indicators'!A129:X309,23,FALSE)</f>
        <v>1.9301048517227173</v>
      </c>
      <c r="Z134" s="131">
        <f>VLOOKUP(A134,'2022_PAPI_Indicators'!A129:Y309,24,FALSE)</f>
        <v>1.9957367181777954</v>
      </c>
      <c r="AA134" s="131">
        <f>VLOOKUP(A134,'2022_PAPI_Indicators'!A129:Z309,25,FALSE)</f>
        <v>2.0154573917388916</v>
      </c>
      <c r="AB134" s="131">
        <f>VLOOKUP(A134,'2022_PAPI_Indicators'!A129:AA309,26,FALSE)</f>
        <v>1.9831421375274658</v>
      </c>
      <c r="AC134" s="131">
        <f>VLOOKUP(A134,'2022_PAPI_Indicators'!A129:AB309,27,FALSE)</f>
        <v>2.0254886150360107</v>
      </c>
      <c r="AD134" s="131">
        <f>VLOOKUP(A134,'2022_PAPI_Indicators'!A129:AC309,28,FALSE)</f>
        <v>1.9331841468811035</v>
      </c>
      <c r="AE134" s="131">
        <f>VLOOKUP(A134,'2022_PAPI_Indicators'!A129:AD309,29,FALSE)</f>
        <v>1.928753137588501</v>
      </c>
      <c r="AF134" s="131">
        <f>VLOOKUP(A134,'2022_PAPI_Indicators'!A129:AE309,30,FALSE)</f>
        <v>1.8849678039550781</v>
      </c>
      <c r="AG134" s="131">
        <f>VLOOKUP(A134,'2022_PAPI_Indicators'!A129:AF309,31,FALSE)</f>
        <v>1.820213794708252</v>
      </c>
      <c r="AH134" s="131">
        <f>VLOOKUP(A134,'2022_PAPI_Indicators'!A129:AG309,32,FALSE)</f>
        <v>1.9848809242248535</v>
      </c>
      <c r="AI134" s="131">
        <f>VLOOKUP(A134,'2022_PAPI_Indicators'!A129:AH309,33,FALSE)</f>
        <v>1.961504340171814</v>
      </c>
      <c r="AJ134" s="131">
        <f>VLOOKUP(A134,'2022_PAPI_Indicators'!A129:AI309,34,FALSE)</f>
        <v>1.9670665264129639</v>
      </c>
      <c r="AK134" s="131">
        <f>VLOOKUP(A134,'2022_PAPI_Indicators'!A129:AJ309,35,FALSE)</f>
        <v>1.9615547657012939</v>
      </c>
      <c r="AL134" s="131">
        <f>VLOOKUP(A134,'2022_PAPI_Indicators'!A129:AK309,36,FALSE)</f>
        <v>1.9832892417907715</v>
      </c>
      <c r="AM134" s="131">
        <f>VLOOKUP(A134,'2022_PAPI_Indicators'!A129:AL309,37,FALSE)</f>
        <v>1.9331841468811035</v>
      </c>
      <c r="AN134" s="131">
        <f>VLOOKUP(A134,'2022_PAPI_Indicators'!A129:AM309,38,FALSE)</f>
        <v>1.9161394834518433</v>
      </c>
      <c r="AO134" s="131">
        <f>VLOOKUP(A134,'2022_PAPI_Indicators'!A129:AN309,39,FALSE)</f>
        <v>2.0091907978057861</v>
      </c>
      <c r="AP134" s="131">
        <f>VLOOKUP(A134,'2022_PAPI_Indicators'!A129:AO309,40,FALSE)</f>
        <v>1.9084172248840332</v>
      </c>
      <c r="AQ134" s="159">
        <f>VLOOKUP(A134,'2022_PAPI_Indicators'!A129:AP309,41,FALSE)</f>
        <v>1.8737856149673462</v>
      </c>
      <c r="AR134" s="131">
        <f>VLOOKUP(A134,'2022_PAPI_Indicators'!A129:AQ309,42,FALSE)</f>
        <v>1.8553966283798218</v>
      </c>
      <c r="AS134" s="131">
        <f>VLOOKUP(A134,'2022_PAPI_Indicators'!A129:AR309,43,FALSE)</f>
        <v>1.9018833637237549</v>
      </c>
      <c r="AT134" s="131">
        <f>VLOOKUP(A134,'2022_PAPI_Indicators'!A129:AS309,44,FALSE)</f>
        <v>1.905882716178894</v>
      </c>
      <c r="AU134" s="131">
        <f>VLOOKUP(A134,'2022_PAPI_Indicators'!A129:AT309,45,FALSE)</f>
        <v>1.8765957355499268</v>
      </c>
      <c r="AV134" s="131">
        <f>VLOOKUP(A134,'2022_PAPI_Indicators'!A129:AU309,46,FALSE)</f>
        <v>1.8958709239959717</v>
      </c>
      <c r="AW134" s="131">
        <f>VLOOKUP(A134,'2022_PAPI_Indicators'!A129:AV309,47,FALSE)</f>
        <v>1.9130433797836304</v>
      </c>
      <c r="AX134" s="131">
        <f>VLOOKUP(A134,'2022_PAPI_Indicators'!A129:AW309,48,FALSE)</f>
        <v>1.9944062232971191</v>
      </c>
      <c r="AY134" s="131">
        <f>VLOOKUP(A134,'2022_PAPI_Indicators'!A129:AX309,49,FALSE)</f>
        <v>1.9003217220306396</v>
      </c>
      <c r="AZ134" s="131">
        <f>VLOOKUP(A134,'2022_PAPI_Indicators'!A129:AY309,50,FALSE)</f>
        <v>1.9311609268188477</v>
      </c>
      <c r="BA134" s="131">
        <f>VLOOKUP(A134,'2022_PAPI_Indicators'!A129:AZ309,51,FALSE)</f>
        <v>1.889246940612793</v>
      </c>
      <c r="BB134" s="131">
        <f>VLOOKUP(A134,'2022_PAPI_Indicators'!A129:BA309,52,FALSE)</f>
        <v>1.8602426052093506</v>
      </c>
      <c r="BC134" s="131">
        <f>VLOOKUP(A134,'2022_PAPI_Indicators'!A129:BB309,53,FALSE)</f>
        <v>1.8517671823501587</v>
      </c>
      <c r="BD134" s="131">
        <f>VLOOKUP(A134,'2022_PAPI_Indicators'!A129:BC309,54,FALSE)</f>
        <v>1.9003561735153198</v>
      </c>
      <c r="BE134" s="131">
        <f>VLOOKUP(A134,'2022_PAPI_Indicators'!A129:BD309,55,FALSE)</f>
        <v>1.927021861076355</v>
      </c>
      <c r="BF134" s="131">
        <f>VLOOKUP(A134,'2022_PAPI_Indicators'!A129:BE309,56,FALSE)</f>
        <v>2.0256626605987549</v>
      </c>
      <c r="BG134" s="131">
        <f>VLOOKUP(A134,'2022_PAPI_Indicators'!A129:BF309,57,FALSE)</f>
        <v>1.9031001329421997</v>
      </c>
      <c r="BH134" s="131">
        <f>VLOOKUP(A134,'2022_PAPI_Indicators'!A129:BG309,58,FALSE)</f>
        <v>1.9347922801971436</v>
      </c>
      <c r="BI134" s="131">
        <f>VLOOKUP(A134,'2022_PAPI_Indicators'!A129:BH309,59,FALSE)</f>
        <v>1.935734748840332</v>
      </c>
      <c r="BJ134" s="131">
        <f>VLOOKUP(A134,'2022_PAPI_Indicators'!A129:BI309,60,FALSE)</f>
        <v>1.8950333595275879</v>
      </c>
      <c r="BK134" s="131">
        <f>VLOOKUP(A134,'2022_PAPI_Indicators'!A129:BJ309,61,FALSE)</f>
        <v>1.9445886611938477</v>
      </c>
      <c r="BL134" s="131">
        <f>VLOOKUP(A134,'2022_PAPI_Indicators'!A129:BK309,62,FALSE)</f>
        <v>1.9752192497253418</v>
      </c>
      <c r="BM134" s="131">
        <f>VLOOKUP(A134,'2022_PAPI_Indicators'!A129:BL309,63,FALSE)</f>
        <v>2.0093402862548828</v>
      </c>
      <c r="BN134" s="131">
        <f>VLOOKUP(A134,'2022_PAPI_Indicators'!A129:BM309,64,FALSE)</f>
        <v>1.9243777990341187</v>
      </c>
    </row>
    <row r="135" spans="1:66" x14ac:dyDescent="0.2">
      <c r="A135" s="70" t="s">
        <v>351</v>
      </c>
      <c r="B135" s="70" t="s">
        <v>352</v>
      </c>
      <c r="C135" s="89" t="s">
        <v>175</v>
      </c>
      <c r="D135" s="124">
        <f>VLOOKUP(A135,'2022_PAPI_Indicators'!A130:B310,2,)</f>
        <v>2.3222136497497559</v>
      </c>
      <c r="E135" s="124">
        <f>VLOOKUP(A135,'2022_PAPI_Indicators'!A130:C310,3,FALSE)</f>
        <v>2.2874689102172852</v>
      </c>
      <c r="F135" s="124">
        <f>VLOOKUP(A135,'2022_PAPI_Indicators'!A130:D310,4,FALSE)</f>
        <v>2.1066808700561523</v>
      </c>
      <c r="G135" s="124">
        <f>VLOOKUP(A135,'2022_PAPI_Indicators'!A130:E310,5,FALSE)</f>
        <v>2.1401174068450928</v>
      </c>
      <c r="H135" s="124">
        <f>VLOOKUP(A135,'2022_PAPI_Indicators'!A130:F310,6,FALSE)</f>
        <v>2.4444444179534912</v>
      </c>
      <c r="I135" s="124">
        <f>VLOOKUP(A135,'2022_PAPI_Indicators'!A130:G310,7,FALSE)</f>
        <v>2.2048814296722412</v>
      </c>
      <c r="J135" s="124">
        <f>VLOOKUP(A135,'2022_PAPI_Indicators'!A130:H310,8,FALSE)</f>
        <v>2.3711421489715576</v>
      </c>
      <c r="K135" s="124">
        <f>VLOOKUP(A135,'2022_PAPI_Indicators'!A130:I310,9,FALSE)</f>
        <v>2.1678032875061035</v>
      </c>
      <c r="L135" s="124">
        <f>VLOOKUP(A135,'2022_PAPI_Indicators'!A130:J310,10,FALSE)</f>
        <v>2.3223891258239746</v>
      </c>
      <c r="M135" s="124">
        <f>VLOOKUP(A135,'2022_PAPI_Indicators'!A130:K310,11,FALSE)</f>
        <v>2.357621431350708</v>
      </c>
      <c r="N135" s="124">
        <f>VLOOKUP(A135,'2022_PAPI_Indicators'!A130:L310,12,FALSE)</f>
        <v>2.2862393856048584</v>
      </c>
      <c r="O135" s="124">
        <f>VLOOKUP(A135,'2022_PAPI_Indicators'!A130:M310,13,FALSE)</f>
        <v>2.2434065341949463</v>
      </c>
      <c r="P135" s="124">
        <f>VLOOKUP(A135,'2022_PAPI_Indicators'!A130:N310,14,FALSE)</f>
        <v>2.4007234573364258</v>
      </c>
      <c r="Q135" s="124">
        <f>VLOOKUP(A135,'2022_PAPI_Indicators'!A130:O310,15,FALSE)</f>
        <v>2.6585400104522705</v>
      </c>
      <c r="R135" s="125">
        <f>VLOOKUP(A135,'2022_PAPI_Indicators'!A130:P310,16,FALSE)</f>
        <v>2.4610533714294434</v>
      </c>
      <c r="S135" s="124">
        <f>VLOOKUP(A135,'2022_PAPI_Indicators'!A130:R310,17,FALSE)</f>
        <v>2.371164083480835</v>
      </c>
      <c r="T135" s="124">
        <f>VLOOKUP(A135,'2022_PAPI_Indicators'!A130:S310,18,FALSE)</f>
        <v>2.4468603134155273</v>
      </c>
      <c r="U135" s="125">
        <f>VLOOKUP(A135,'2022_PAPI_Indicators'!A130:T310,19,FALSE)</f>
        <v>2.5198967456817627</v>
      </c>
      <c r="V135" s="124">
        <f>VLOOKUP(A135,'2022_PAPI_Indicators'!A130:U310,20,FALSE)</f>
        <v>2.3255095481872559</v>
      </c>
      <c r="W135" s="124">
        <f>VLOOKUP(A135,'2022_PAPI_Indicators'!A130:V310,21,FALSE)</f>
        <v>2.2921617031097412</v>
      </c>
      <c r="X135" s="124">
        <f>VLOOKUP(A135,'2022_PAPI_Indicators'!A130:W310,22,FALSE)</f>
        <v>2.3826098442077637</v>
      </c>
      <c r="Y135" s="124">
        <f>VLOOKUP(A135,'2022_PAPI_Indicators'!A130:X310,23,FALSE)</f>
        <v>2.1983485221862793</v>
      </c>
      <c r="Z135" s="124">
        <f>VLOOKUP(A135,'2022_PAPI_Indicators'!A130:Y310,24,FALSE)</f>
        <v>2.4445490837097168</v>
      </c>
      <c r="AA135" s="124">
        <f>VLOOKUP(A135,'2022_PAPI_Indicators'!A130:Z310,25,FALSE)</f>
        <v>2.4201204776763916</v>
      </c>
      <c r="AB135" s="124">
        <f>VLOOKUP(A135,'2022_PAPI_Indicators'!A130:AA310,26,FALSE)</f>
        <v>2.3517715930938721</v>
      </c>
      <c r="AC135" s="124">
        <f>VLOOKUP(A135,'2022_PAPI_Indicators'!A130:AB310,27,FALSE)</f>
        <v>2.4591107368469238</v>
      </c>
      <c r="AD135" s="124">
        <f>VLOOKUP(A135,'2022_PAPI_Indicators'!A130:AC310,28,FALSE)</f>
        <v>2.236337423324585</v>
      </c>
      <c r="AE135" s="124">
        <f>VLOOKUP(A135,'2022_PAPI_Indicators'!A130:AD310,29,FALSE)</f>
        <v>2.2851929664611816</v>
      </c>
      <c r="AF135" s="124">
        <f>VLOOKUP(A135,'2022_PAPI_Indicators'!A130:AE310,30,FALSE)</f>
        <v>2.0927002429962158</v>
      </c>
      <c r="AG135" s="124">
        <f>VLOOKUP(A135,'2022_PAPI_Indicators'!A130:AF310,31,FALSE)</f>
        <v>2.0735599994659424</v>
      </c>
      <c r="AH135" s="124">
        <f>VLOOKUP(A135,'2022_PAPI_Indicators'!A130:AG310,32,FALSE)</f>
        <v>2.367701530456543</v>
      </c>
      <c r="AI135" s="124">
        <f>VLOOKUP(A135,'2022_PAPI_Indicators'!A130:AH310,33,FALSE)</f>
        <v>2.3462560176849365</v>
      </c>
      <c r="AJ135" s="124">
        <f>VLOOKUP(A135,'2022_PAPI_Indicators'!A130:AI310,34,FALSE)</f>
        <v>2.3475656509399414</v>
      </c>
      <c r="AK135" s="124">
        <f>VLOOKUP(A135,'2022_PAPI_Indicators'!A130:AJ310,35,FALSE)</f>
        <v>2.392298698425293</v>
      </c>
      <c r="AL135" s="124">
        <f>VLOOKUP(A135,'2022_PAPI_Indicators'!A130:AK310,36,FALSE)</f>
        <v>2.3955135345458984</v>
      </c>
      <c r="AM135" s="124">
        <f>VLOOKUP(A135,'2022_PAPI_Indicators'!A130:AL310,37,FALSE)</f>
        <v>2.3261752128601074</v>
      </c>
      <c r="AN135" s="124">
        <f>VLOOKUP(A135,'2022_PAPI_Indicators'!A130:AM310,38,FALSE)</f>
        <v>2.2756185531616211</v>
      </c>
      <c r="AO135" s="124">
        <f>VLOOKUP(A135,'2022_PAPI_Indicators'!A130:AN310,39,FALSE)</f>
        <v>2.4442110061645508</v>
      </c>
      <c r="AP135" s="124">
        <f>VLOOKUP(A135,'2022_PAPI_Indicators'!A130:AO310,40,FALSE)</f>
        <v>2.2649459838867187</v>
      </c>
      <c r="AQ135" s="157">
        <f>VLOOKUP(A135,'2022_PAPI_Indicators'!A130:AP310,41,FALSE)</f>
        <v>2.2393991947174072</v>
      </c>
      <c r="AR135" s="124">
        <f>VLOOKUP(A135,'2022_PAPI_Indicators'!A130:AQ310,42,FALSE)</f>
        <v>2.1293916702270508</v>
      </c>
      <c r="AS135" s="124">
        <f>VLOOKUP(A135,'2022_PAPI_Indicators'!A130:AR310,43,FALSE)</f>
        <v>2.209280252456665</v>
      </c>
      <c r="AT135" s="124">
        <f>VLOOKUP(A135,'2022_PAPI_Indicators'!A130:AS310,44,FALSE)</f>
        <v>2.2680830955505371</v>
      </c>
      <c r="AU135" s="124">
        <f>VLOOKUP(A135,'2022_PAPI_Indicators'!A130:AT310,45,FALSE)</f>
        <v>2.206852912902832</v>
      </c>
      <c r="AV135" s="124">
        <f>VLOOKUP(A135,'2022_PAPI_Indicators'!A130:AU310,46,FALSE)</f>
        <v>2.2173542976379395</v>
      </c>
      <c r="AW135" s="124">
        <f>VLOOKUP(A135,'2022_PAPI_Indicators'!A130:AV310,47,FALSE)</f>
        <v>2.2542827129364014</v>
      </c>
      <c r="AX135" s="124">
        <f>VLOOKUP(A135,'2022_PAPI_Indicators'!A130:AW310,48,FALSE)</f>
        <v>2.4150362014770508</v>
      </c>
      <c r="AY135" s="124">
        <f>VLOOKUP(A135,'2022_PAPI_Indicators'!A130:AX310,49,FALSE)</f>
        <v>2.2536027431488037</v>
      </c>
      <c r="AZ135" s="124">
        <f>VLOOKUP(A135,'2022_PAPI_Indicators'!A130:AY310,50,FALSE)</f>
        <v>2.3564577102661133</v>
      </c>
      <c r="BA135" s="124">
        <f>VLOOKUP(A135,'2022_PAPI_Indicators'!A130:AZ310,51,FALSE)</f>
        <v>2.2407989501953125</v>
      </c>
      <c r="BB135" s="124">
        <f>VLOOKUP(A135,'2022_PAPI_Indicators'!A130:BA310,52,FALSE)</f>
        <v>2.1728839874267578</v>
      </c>
      <c r="BC135" s="124">
        <f>VLOOKUP(A135,'2022_PAPI_Indicators'!A130:BB310,53,FALSE)</f>
        <v>2.1449706554412842</v>
      </c>
      <c r="BD135" s="124">
        <f>VLOOKUP(A135,'2022_PAPI_Indicators'!A130:BC310,54,FALSE)</f>
        <v>2.2379529476165771</v>
      </c>
      <c r="BE135" s="124">
        <f>VLOOKUP(A135,'2022_PAPI_Indicators'!A130:BD310,55,FALSE)</f>
        <v>2.2907950878143311</v>
      </c>
      <c r="BF135" s="124">
        <f>VLOOKUP(A135,'2022_PAPI_Indicators'!A130:BE310,56,FALSE)</f>
        <v>2.5085322856903076</v>
      </c>
      <c r="BG135" s="124">
        <f>VLOOKUP(A135,'2022_PAPI_Indicators'!A130:BF310,57,FALSE)</f>
        <v>2.3093562126159668</v>
      </c>
      <c r="BH135" s="124">
        <f>VLOOKUP(A135,'2022_PAPI_Indicators'!A130:BG310,58,FALSE)</f>
        <v>2.3669307231903076</v>
      </c>
      <c r="BI135" s="124">
        <f>VLOOKUP(A135,'2022_PAPI_Indicators'!A130:BH310,59,FALSE)</f>
        <v>2.3321242332458496</v>
      </c>
      <c r="BJ135" s="124">
        <f>VLOOKUP(A135,'2022_PAPI_Indicators'!A130:BI310,60,FALSE)</f>
        <v>2.2546865940093994</v>
      </c>
      <c r="BK135" s="124">
        <f>VLOOKUP(A135,'2022_PAPI_Indicators'!A130:BJ310,61,FALSE)</f>
        <v>2.374596118927002</v>
      </c>
      <c r="BL135" s="124">
        <f>VLOOKUP(A135,'2022_PAPI_Indicators'!A130:BK310,62,FALSE)</f>
        <v>2.4176127910614014</v>
      </c>
      <c r="BM135" s="124">
        <f>VLOOKUP(A135,'2022_PAPI_Indicators'!A130:BL310,63,FALSE)</f>
        <v>2.5394828319549561</v>
      </c>
      <c r="BN135" s="124">
        <f>VLOOKUP(A135,'2022_PAPI_Indicators'!A130:BM310,64,FALSE)</f>
        <v>2.3131284713745117</v>
      </c>
    </row>
    <row r="136" spans="1:66" x14ac:dyDescent="0.2">
      <c r="A136" s="70" t="s">
        <v>353</v>
      </c>
      <c r="B136" s="70" t="s">
        <v>354</v>
      </c>
      <c r="C136" s="89" t="s">
        <v>90</v>
      </c>
      <c r="D136" s="133">
        <f>VLOOKUP(A136,'2022_PAPI_Indicators'!A131:B311,2,)</f>
        <v>0.15314038097858429</v>
      </c>
      <c r="E136" s="133">
        <f>VLOOKUP(A136,'2022_PAPI_Indicators'!A131:C311,3,FALSE)</f>
        <v>8.3264186978340149E-2</v>
      </c>
      <c r="F136" s="133">
        <f>VLOOKUP(A136,'2022_PAPI_Indicators'!A131:D311,4,FALSE)</f>
        <v>0.16401058435440063</v>
      </c>
      <c r="G136" s="133">
        <f>VLOOKUP(A136,'2022_PAPI_Indicators'!A131:E311,5,FALSE)</f>
        <v>0.17430287599563599</v>
      </c>
      <c r="H136" s="133">
        <f>VLOOKUP(A136,'2022_PAPI_Indicators'!A131:F311,6,FALSE)</f>
        <v>0.17546749114990234</v>
      </c>
      <c r="I136" s="133">
        <f>VLOOKUP(A136,'2022_PAPI_Indicators'!A131:G311,7,FALSE)</f>
        <v>0.1157536581158638</v>
      </c>
      <c r="J136" s="133">
        <f>VLOOKUP(A136,'2022_PAPI_Indicators'!A131:H311,8,FALSE)</f>
        <v>0.13562923669815063</v>
      </c>
      <c r="K136" s="133">
        <f>VLOOKUP(A136,'2022_PAPI_Indicators'!A131:I311,9,FALSE)</f>
        <v>2.4729695171117783E-2</v>
      </c>
      <c r="L136" s="133">
        <f>VLOOKUP(A136,'2022_PAPI_Indicators'!A131:J311,10,FALSE)</f>
        <v>7.729562371969223E-2</v>
      </c>
      <c r="M136" s="133">
        <f>VLOOKUP(A136,'2022_PAPI_Indicators'!A131:K311,11,FALSE)</f>
        <v>0.19237756729125977</v>
      </c>
      <c r="N136" s="133">
        <f>VLOOKUP(A136,'2022_PAPI_Indicators'!A131:L311,12,FALSE)</f>
        <v>0.25411310791969299</v>
      </c>
      <c r="O136" s="133">
        <f>VLOOKUP(A136,'2022_PAPI_Indicators'!A131:M311,13,FALSE)</f>
        <v>0.17126695811748505</v>
      </c>
      <c r="P136" s="133">
        <f>VLOOKUP(A136,'2022_PAPI_Indicators'!A131:N311,14,FALSE)</f>
        <v>0.18086801469326019</v>
      </c>
      <c r="Q136" s="145">
        <f>VLOOKUP(A136,'2022_PAPI_Indicators'!A131:O311,15,FALSE)</f>
        <v>0.17616155743598938</v>
      </c>
      <c r="R136" s="135">
        <f>VLOOKUP(A136,'2022_PAPI_Indicators'!A131:P311,16,FALSE)</f>
        <v>0.15704283118247986</v>
      </c>
      <c r="S136" s="133">
        <f>VLOOKUP(A136,'2022_PAPI_Indicators'!A131:R311,17,FALSE)</f>
        <v>0.19592452049255371</v>
      </c>
      <c r="T136" s="133">
        <f>VLOOKUP(A136,'2022_PAPI_Indicators'!A131:S311,18,FALSE)</f>
        <v>0.15737996995449066</v>
      </c>
      <c r="U136" s="135">
        <f>VLOOKUP(A136,'2022_PAPI_Indicators'!A131:T311,19,FALSE)</f>
        <v>0.1286228746175766</v>
      </c>
      <c r="V136" s="133">
        <f>VLOOKUP(A136,'2022_PAPI_Indicators'!A131:U311,20,FALSE)</f>
        <v>0.24388515949249268</v>
      </c>
      <c r="W136" s="133">
        <f>VLOOKUP(A136,'2022_PAPI_Indicators'!A131:V311,21,FALSE)</f>
        <v>0.16477395594120026</v>
      </c>
      <c r="X136" s="133">
        <f>VLOOKUP(A136,'2022_PAPI_Indicators'!A131:W311,22,FALSE)</f>
        <v>0.31633120775222778</v>
      </c>
      <c r="Y136" s="133">
        <f>VLOOKUP(A136,'2022_PAPI_Indicators'!A131:X311,23,FALSE)</f>
        <v>0.10773821175098419</v>
      </c>
      <c r="Z136" s="133">
        <f>VLOOKUP(A136,'2022_PAPI_Indicators'!A131:Y311,24,FALSE)</f>
        <v>0.27711346745491028</v>
      </c>
      <c r="AA136" s="133">
        <f>VLOOKUP(A136,'2022_PAPI_Indicators'!A131:Z311,25,FALSE)</f>
        <v>0.1720660924911499</v>
      </c>
      <c r="AB136" s="133">
        <f>VLOOKUP(A136,'2022_PAPI_Indicators'!A131:AA311,26,FALSE)</f>
        <v>0.16370870172977448</v>
      </c>
      <c r="AC136" s="133">
        <f>VLOOKUP(A136,'2022_PAPI_Indicators'!A131:AB311,27,FALSE)</f>
        <v>0.26062947511672974</v>
      </c>
      <c r="AD136" s="133">
        <f>VLOOKUP(A136,'2022_PAPI_Indicators'!A131:AC311,28,FALSE)</f>
        <v>0.14305028319358826</v>
      </c>
      <c r="AE136" s="133">
        <f>VLOOKUP(A136,'2022_PAPI_Indicators'!A131:AD311,29,FALSE)</f>
        <v>0.2855236828327179</v>
      </c>
      <c r="AF136" s="133">
        <f>VLOOKUP(A136,'2022_PAPI_Indicators'!A131:AE311,30,FALSE)</f>
        <v>0.14035046100616455</v>
      </c>
      <c r="AG136" s="133">
        <f>VLOOKUP(A136,'2022_PAPI_Indicators'!A131:AF311,31,FALSE)</f>
        <v>3.268544003367424E-2</v>
      </c>
      <c r="AH136" s="133">
        <f>VLOOKUP(A136,'2022_PAPI_Indicators'!A131:AG311,32,FALSE)</f>
        <v>0.11463283747434616</v>
      </c>
      <c r="AI136" s="133">
        <f>VLOOKUP(A136,'2022_PAPI_Indicators'!A131:AH311,33,FALSE)</f>
        <v>7.5714573264122009E-2</v>
      </c>
      <c r="AJ136" s="133">
        <f>VLOOKUP(A136,'2022_PAPI_Indicators'!A131:AI311,34,FALSE)</f>
        <v>0.22824232280254364</v>
      </c>
      <c r="AK136" s="133">
        <f>VLOOKUP(A136,'2022_PAPI_Indicators'!A131:AJ311,35,FALSE)</f>
        <v>0.11804940551519394</v>
      </c>
      <c r="AL136" s="133">
        <f>VLOOKUP(A136,'2022_PAPI_Indicators'!A131:AK311,36,FALSE)</f>
        <v>4.8056267201900482E-2</v>
      </c>
      <c r="AM136" s="133">
        <f>VLOOKUP(A136,'2022_PAPI_Indicators'!A131:AL311,37,FALSE)</f>
        <v>5.8514945209026337E-2</v>
      </c>
      <c r="AN136" s="133">
        <f>VLOOKUP(A136,'2022_PAPI_Indicators'!A131:AM311,38,FALSE)</f>
        <v>4.191993921995163E-2</v>
      </c>
      <c r="AO136" s="133">
        <f>VLOOKUP(A136,'2022_PAPI_Indicators'!A131:AN311,39,FALSE)</f>
        <v>0.18814677000045776</v>
      </c>
      <c r="AP136" s="133">
        <f>VLOOKUP(A136,'2022_PAPI_Indicators'!A131:AO311,40,FALSE)</f>
        <v>7.7080890536308289E-2</v>
      </c>
      <c r="AQ136" s="161">
        <f>VLOOKUP(A136,'2022_PAPI_Indicators'!A131:AP311,41,FALSE)</f>
        <v>9.0902643278241158E-3</v>
      </c>
      <c r="AR136" s="133">
        <f>VLOOKUP(A136,'2022_PAPI_Indicators'!A131:AQ311,42,FALSE)</f>
        <v>8.1496685743331909E-2</v>
      </c>
      <c r="AS136" s="133">
        <f>VLOOKUP(A136,'2022_PAPI_Indicators'!A131:AR311,43,FALSE)</f>
        <v>0.13078603148460388</v>
      </c>
      <c r="AT136" s="133">
        <f>VLOOKUP(A136,'2022_PAPI_Indicators'!A131:AS311,44,FALSE)</f>
        <v>0.13266730308532715</v>
      </c>
      <c r="AU136" s="133">
        <f>VLOOKUP(A136,'2022_PAPI_Indicators'!A131:AT311,45,FALSE)</f>
        <v>0.110783651471138</v>
      </c>
      <c r="AV136" s="133">
        <f>VLOOKUP(A136,'2022_PAPI_Indicators'!A131:AU311,46,FALSE)</f>
        <v>4.9653574824333191E-2</v>
      </c>
      <c r="AW136" s="133">
        <f>VLOOKUP(A136,'2022_PAPI_Indicators'!A131:AV311,47,FALSE)</f>
        <v>5.7337395846843719E-2</v>
      </c>
      <c r="AX136" s="133">
        <f>VLOOKUP(A136,'2022_PAPI_Indicators'!A131:AW311,48,FALSE)</f>
        <v>0.12323529273271561</v>
      </c>
      <c r="AY136" s="133">
        <f>VLOOKUP(A136,'2022_PAPI_Indicators'!A131:AX311,49,FALSE)</f>
        <v>0.13630278408527374</v>
      </c>
      <c r="AZ136" s="133">
        <f>VLOOKUP(A136,'2022_PAPI_Indicators'!A131:AY311,50,FALSE)</f>
        <v>0.10722269862890244</v>
      </c>
      <c r="BA136" s="133">
        <f>VLOOKUP(A136,'2022_PAPI_Indicators'!A131:AZ311,51,FALSE)</f>
        <v>0.10416445136070251</v>
      </c>
      <c r="BB136" s="133">
        <f>VLOOKUP(A136,'2022_PAPI_Indicators'!A131:BA311,52,FALSE)</f>
        <v>4.341018944978714E-2</v>
      </c>
      <c r="BC136" s="133">
        <f>VLOOKUP(A136,'2022_PAPI_Indicators'!A131:BB311,53,FALSE)</f>
        <v>0.11827027052640915</v>
      </c>
      <c r="BD136" s="133">
        <f>VLOOKUP(A136,'2022_PAPI_Indicators'!A131:BC311,54,FALSE)</f>
        <v>5.9768833220005035E-2</v>
      </c>
      <c r="BE136" s="133">
        <f>VLOOKUP(A136,'2022_PAPI_Indicators'!A131:BD311,55,FALSE)</f>
        <v>7.8191056847572327E-2</v>
      </c>
      <c r="BF136" s="133">
        <f>VLOOKUP(A136,'2022_PAPI_Indicators'!A131:BE311,56,FALSE)</f>
        <v>0.11260108649730682</v>
      </c>
      <c r="BG136" s="133">
        <f>VLOOKUP(A136,'2022_PAPI_Indicators'!A131:BF311,57,FALSE)</f>
        <v>8.4439225494861603E-2</v>
      </c>
      <c r="BH136" s="133">
        <f>VLOOKUP(A136,'2022_PAPI_Indicators'!A131:BG311,58,FALSE)</f>
        <v>7.4182532727718353E-2</v>
      </c>
      <c r="BI136" s="133">
        <f>VLOOKUP(A136,'2022_PAPI_Indicators'!A131:BH311,59,FALSE)</f>
        <v>0.11422616988420486</v>
      </c>
      <c r="BJ136" s="133">
        <f>VLOOKUP(A136,'2022_PAPI_Indicators'!A131:BI311,60,FALSE)</f>
        <v>9.260404109954834E-2</v>
      </c>
      <c r="BK136" s="133">
        <f>VLOOKUP(A136,'2022_PAPI_Indicators'!A131:BJ311,61,FALSE)</f>
        <v>0.17003847658634186</v>
      </c>
      <c r="BL136" s="133">
        <f>VLOOKUP(A136,'2022_PAPI_Indicators'!A131:BK311,62,FALSE)</f>
        <v>9.4950124621391296E-2</v>
      </c>
      <c r="BM136" s="133">
        <f>VLOOKUP(A136,'2022_PAPI_Indicators'!A131:BL311,63,FALSE)</f>
        <v>0.16846849024295807</v>
      </c>
      <c r="BN136" s="133">
        <f>VLOOKUP(A136,'2022_PAPI_Indicators'!A131:BM311,64,FALSE)</f>
        <v>6.3683167099952698E-2</v>
      </c>
    </row>
    <row r="137" spans="1:66" x14ac:dyDescent="0.2">
      <c r="A137" s="70" t="s">
        <v>355</v>
      </c>
      <c r="B137" s="70" t="s">
        <v>356</v>
      </c>
      <c r="C137" s="89" t="s">
        <v>90</v>
      </c>
      <c r="D137" s="124">
        <f>VLOOKUP(A137,'2022_PAPI_Indicators'!A132:B312,2,)</f>
        <v>3.7803468704223633</v>
      </c>
      <c r="E137" s="124">
        <f>VLOOKUP(A137,'2022_PAPI_Indicators'!A132:C312,3,FALSE)</f>
        <v>4.5595545768737793</v>
      </c>
      <c r="F137" s="124">
        <f>VLOOKUP(A137,'2022_PAPI_Indicators'!A132:D312,4,FALSE)</f>
        <v>5.1820921897888184</v>
      </c>
      <c r="G137" s="124">
        <f>VLOOKUP(A137,'2022_PAPI_Indicators'!A132:E312,5,FALSE)</f>
        <v>5.8665051460266113</v>
      </c>
      <c r="H137" s="124">
        <f>VLOOKUP(A137,'2022_PAPI_Indicators'!A132:F312,6,FALSE)</f>
        <v>2.2552235126495361</v>
      </c>
      <c r="I137" s="124">
        <f>VLOOKUP(A137,'2022_PAPI_Indicators'!A132:G312,7,FALSE)</f>
        <v>13.438055992126465</v>
      </c>
      <c r="J137" s="124">
        <f>VLOOKUP(A137,'2022_PAPI_Indicators'!A132:H312,8,FALSE)</f>
        <v>10.536181449890137</v>
      </c>
      <c r="K137" s="124">
        <f>VLOOKUP(A137,'2022_PAPI_Indicators'!A132:I312,9,FALSE)</f>
        <v>12.753863334655762</v>
      </c>
      <c r="L137" s="124">
        <f>VLOOKUP(A137,'2022_PAPI_Indicators'!A132:J312,10,FALSE)</f>
        <v>8.4204730987548828</v>
      </c>
      <c r="M137" s="124">
        <f>VLOOKUP(A137,'2022_PAPI_Indicators'!A132:K312,11,FALSE)</f>
        <v>6.8813953399658203</v>
      </c>
      <c r="N137" s="124">
        <f>VLOOKUP(A137,'2022_PAPI_Indicators'!A132:L312,12,FALSE)</f>
        <v>2.9611072540283203</v>
      </c>
      <c r="O137" s="124">
        <f>VLOOKUP(A137,'2022_PAPI_Indicators'!A132:M312,13,FALSE)</f>
        <v>5.0240159034729004</v>
      </c>
      <c r="P137" s="124">
        <f>VLOOKUP(A137,'2022_PAPI_Indicators'!A132:N312,14,FALSE)</f>
        <v>0.72598344087600708</v>
      </c>
      <c r="Q137" s="124">
        <f>VLOOKUP(A137,'2022_PAPI_Indicators'!A132:O312,15,FALSE)</f>
        <v>0</v>
      </c>
      <c r="R137" s="125">
        <f>VLOOKUP(A137,'2022_PAPI_Indicators'!A132:P312,16,FALSE)</f>
        <v>4.4496502876281738</v>
      </c>
      <c r="S137" s="124">
        <f>VLOOKUP(A137,'2022_PAPI_Indicators'!A132:R312,17,FALSE)</f>
        <v>0.7193942666053772</v>
      </c>
      <c r="T137" s="124">
        <f>VLOOKUP(A137,'2022_PAPI_Indicators'!A132:S312,18,FALSE)</f>
        <v>5.1916160583496094</v>
      </c>
      <c r="U137" s="125">
        <f>VLOOKUP(A137,'2022_PAPI_Indicators'!A132:T312,19,FALSE)</f>
        <v>2.1670770645141602</v>
      </c>
      <c r="V137" s="124">
        <f>VLOOKUP(A137,'2022_PAPI_Indicators'!A132:U312,20,FALSE)</f>
        <v>3.8164842128753662</v>
      </c>
      <c r="W137" s="124">
        <f>VLOOKUP(A137,'2022_PAPI_Indicators'!A132:V312,21,FALSE)</f>
        <v>7.3061294555664062</v>
      </c>
      <c r="X137" s="124">
        <f>VLOOKUP(A137,'2022_PAPI_Indicators'!A132:W312,22,FALSE)</f>
        <v>6.4977498054504395</v>
      </c>
      <c r="Y137" s="124">
        <f>VLOOKUP(A137,'2022_PAPI_Indicators'!A132:X312,23,FALSE)</f>
        <v>3.0797004699707031</v>
      </c>
      <c r="Z137" s="124">
        <f>VLOOKUP(A137,'2022_PAPI_Indicators'!A132:Y312,24,FALSE)</f>
        <v>5.3813815116882324</v>
      </c>
      <c r="AA137" s="124">
        <f>VLOOKUP(A137,'2022_PAPI_Indicators'!A132:Z312,25,FALSE)</f>
        <v>2.2976047992706299</v>
      </c>
      <c r="AB137" s="124">
        <f>VLOOKUP(A137,'2022_PAPI_Indicators'!A132:AA312,26,FALSE)</f>
        <v>3.234311580657959</v>
      </c>
      <c r="AC137" s="124">
        <f>VLOOKUP(A137,'2022_PAPI_Indicators'!A132:AB312,27,FALSE)</f>
        <v>3.3604545593261719</v>
      </c>
      <c r="AD137" s="124">
        <f>VLOOKUP(A137,'2022_PAPI_Indicators'!A132:AC312,28,FALSE)</f>
        <v>6.8757796287536621</v>
      </c>
      <c r="AE137" s="124">
        <f>VLOOKUP(A137,'2022_PAPI_Indicators'!A132:AD312,29,FALSE)</f>
        <v>3.1289181709289551</v>
      </c>
      <c r="AF137" s="124">
        <f>VLOOKUP(A137,'2022_PAPI_Indicators'!A132:AE312,30,FALSE)</f>
        <v>5.2547669410705566</v>
      </c>
      <c r="AG137" s="124">
        <f>VLOOKUP(A137,'2022_PAPI_Indicators'!A132:AF312,31,FALSE)</f>
        <v>22.543472290039063</v>
      </c>
      <c r="AH137" s="124">
        <f>VLOOKUP(A137,'2022_PAPI_Indicators'!A132:AG312,32,FALSE)</f>
        <v>2.6563482284545898</v>
      </c>
      <c r="AI137" s="124">
        <f>VLOOKUP(A137,'2022_PAPI_Indicators'!A132:AH312,33,FALSE)</f>
        <v>4.8632302284240723</v>
      </c>
      <c r="AJ137" s="124">
        <f>VLOOKUP(A137,'2022_PAPI_Indicators'!A132:AI312,34,FALSE)</f>
        <v>3.7417316436767578</v>
      </c>
      <c r="AK137" s="124">
        <f>VLOOKUP(A137,'2022_PAPI_Indicators'!A132:AJ312,35,FALSE)</f>
        <v>1.3288888931274414</v>
      </c>
      <c r="AL137" s="124">
        <f>VLOOKUP(A137,'2022_PAPI_Indicators'!A132:AK312,36,FALSE)</f>
        <v>2.9052112102508545</v>
      </c>
      <c r="AM137" s="124">
        <f>VLOOKUP(A137,'2022_PAPI_Indicators'!A132:AL312,37,FALSE)</f>
        <v>16.268157958984375</v>
      </c>
      <c r="AN137" s="124">
        <f>VLOOKUP(A137,'2022_PAPI_Indicators'!A132:AM312,38,FALSE)</f>
        <v>14.358132362365723</v>
      </c>
      <c r="AO137" s="124">
        <f>VLOOKUP(A137,'2022_PAPI_Indicators'!A132:AN312,39,FALSE)</f>
        <v>10.408552169799805</v>
      </c>
      <c r="AP137" s="124">
        <f>VLOOKUP(A137,'2022_PAPI_Indicators'!A132:AO312,40,FALSE)</f>
        <v>8.6730108261108398</v>
      </c>
      <c r="AQ137" s="157">
        <f>VLOOKUP(A137,'2022_PAPI_Indicators'!A132:AP312,41,FALSE)</f>
        <v>7.6712074279785156</v>
      </c>
      <c r="AR137" s="124">
        <f>VLOOKUP(A137,'2022_PAPI_Indicators'!A132:AQ312,42,FALSE)</f>
        <v>17.341218948364258</v>
      </c>
      <c r="AS137" s="124">
        <f>VLOOKUP(A137,'2022_PAPI_Indicators'!A132:AR312,43,FALSE)</f>
        <v>8.9877662658691406</v>
      </c>
      <c r="AT137" s="124">
        <f>VLOOKUP(A137,'2022_PAPI_Indicators'!A132:AS312,44,FALSE)</f>
        <v>12.659138679504395</v>
      </c>
      <c r="AU137" s="124">
        <f>VLOOKUP(A137,'2022_PAPI_Indicators'!A132:AT312,45,FALSE)</f>
        <v>10.275426864624023</v>
      </c>
      <c r="AV137" s="124">
        <f>VLOOKUP(A137,'2022_PAPI_Indicators'!A132:AU312,46,FALSE)</f>
        <v>7.0663552284240723</v>
      </c>
      <c r="AW137" s="124">
        <f>VLOOKUP(A137,'2022_PAPI_Indicators'!A132:AV312,47,FALSE)</f>
        <v>6.7496323585510254</v>
      </c>
      <c r="AX137" s="124">
        <f>VLOOKUP(A137,'2022_PAPI_Indicators'!A132:AW312,48,FALSE)</f>
        <v>5.3174853324890137</v>
      </c>
      <c r="AY137" s="124">
        <f>VLOOKUP(A137,'2022_PAPI_Indicators'!A132:AX312,49,FALSE)</f>
        <v>8.7488870620727539</v>
      </c>
      <c r="AZ137" s="124">
        <f>VLOOKUP(A137,'2022_PAPI_Indicators'!A132:AY312,50,FALSE)</f>
        <v>3.9625775814056396</v>
      </c>
      <c r="BA137" s="124">
        <f>VLOOKUP(A137,'2022_PAPI_Indicators'!A132:AZ312,51,FALSE)</f>
        <v>8.0112104415893555</v>
      </c>
      <c r="BB137" s="124">
        <f>VLOOKUP(A137,'2022_PAPI_Indicators'!A132:BA312,52,FALSE)</f>
        <v>6.630704402923584</v>
      </c>
      <c r="BC137" s="124">
        <f>VLOOKUP(A137,'2022_PAPI_Indicators'!A132:BB312,53,FALSE)</f>
        <v>8.329442024230957</v>
      </c>
      <c r="BD137" s="124">
        <f>VLOOKUP(A137,'2022_PAPI_Indicators'!A132:BC312,54,FALSE)</f>
        <v>8.3755159378051758</v>
      </c>
      <c r="BE137" s="124">
        <f>VLOOKUP(A137,'2022_PAPI_Indicators'!A132:BD312,55,FALSE)</f>
        <v>3.6097333431243896</v>
      </c>
      <c r="BF137" s="124">
        <f>VLOOKUP(A137,'2022_PAPI_Indicators'!A132:BE312,56,FALSE)</f>
        <v>6.043065071105957</v>
      </c>
      <c r="BG137" s="124">
        <f>VLOOKUP(A137,'2022_PAPI_Indicators'!A132:BF312,57,FALSE)</f>
        <v>9.8668899536132812</v>
      </c>
      <c r="BH137" s="124">
        <f>VLOOKUP(A137,'2022_PAPI_Indicators'!A132:BG312,58,FALSE)</f>
        <v>4.1087818145751953</v>
      </c>
      <c r="BI137" s="124">
        <f>VLOOKUP(A137,'2022_PAPI_Indicators'!A132:BH312,59,FALSE)</f>
        <v>9.2450418472290039</v>
      </c>
      <c r="BJ137" s="124">
        <f>VLOOKUP(A137,'2022_PAPI_Indicators'!A132:BI312,60,FALSE)</f>
        <v>8.0828704833984375</v>
      </c>
      <c r="BK137" s="124">
        <f>VLOOKUP(A137,'2022_PAPI_Indicators'!A132:BJ312,61,FALSE)</f>
        <v>5.5466828346252441</v>
      </c>
      <c r="BL137" s="124">
        <f>VLOOKUP(A137,'2022_PAPI_Indicators'!A132:BK312,62,FALSE)</f>
        <v>2.8389394283294678</v>
      </c>
      <c r="BM137" s="124">
        <f>VLOOKUP(A137,'2022_PAPI_Indicators'!A132:BL312,63,FALSE)</f>
        <v>10.855315208435059</v>
      </c>
      <c r="BN137" s="124">
        <f>VLOOKUP(A137,'2022_PAPI_Indicators'!A132:BM312,64,FALSE)</f>
        <v>6.9533615112304687</v>
      </c>
    </row>
    <row r="138" spans="1:66" x14ac:dyDescent="0.2">
      <c r="A138" s="70" t="s">
        <v>357</v>
      </c>
      <c r="B138" s="70" t="s">
        <v>358</v>
      </c>
      <c r="C138" s="89" t="s">
        <v>175</v>
      </c>
      <c r="D138" s="124">
        <f>VLOOKUP(A138,'2022_PAPI_Indicators'!A133:B313,2,)</f>
        <v>2.3218538761138916</v>
      </c>
      <c r="E138" s="124">
        <f>VLOOKUP(A138,'2022_PAPI_Indicators'!A133:C313,3,FALSE)</f>
        <v>2.231952428817749</v>
      </c>
      <c r="F138" s="124">
        <f>VLOOKUP(A138,'2022_PAPI_Indicators'!A133:D313,4,FALSE)</f>
        <v>2.1605033874511719</v>
      </c>
      <c r="G138" s="124">
        <f>VLOOKUP(A138,'2022_PAPI_Indicators'!A133:E313,5,FALSE)</f>
        <v>2.2162911891937256</v>
      </c>
      <c r="H138" s="124">
        <f>VLOOKUP(A138,'2022_PAPI_Indicators'!A133:F313,6,FALSE)</f>
        <v>2.5346534252166748</v>
      </c>
      <c r="I138" s="124">
        <f>VLOOKUP(A138,'2022_PAPI_Indicators'!A133:G313,7,FALSE)</f>
        <v>2.2383761405944824</v>
      </c>
      <c r="J138" s="124">
        <f>VLOOKUP(A138,'2022_PAPI_Indicators'!A133:H313,8,FALSE)</f>
        <v>2.3725705146789551</v>
      </c>
      <c r="K138" s="124">
        <f>VLOOKUP(A138,'2022_PAPI_Indicators'!A133:I313,9,FALSE)</f>
        <v>2.2106900215148926</v>
      </c>
      <c r="L138" s="124">
        <f>VLOOKUP(A138,'2022_PAPI_Indicators'!A133:J313,10,FALSE)</f>
        <v>2.4291708469390869</v>
      </c>
      <c r="M138" s="124">
        <f>VLOOKUP(A138,'2022_PAPI_Indicators'!A133:K313,11,FALSE)</f>
        <v>2.4786772727966309</v>
      </c>
      <c r="N138" s="124">
        <f>VLOOKUP(A138,'2022_PAPI_Indicators'!A133:L313,12,FALSE)</f>
        <v>2.3793306350708008</v>
      </c>
      <c r="O138" s="124">
        <f>VLOOKUP(A138,'2022_PAPI_Indicators'!A133:M313,13,FALSE)</f>
        <v>2.2441167831420898</v>
      </c>
      <c r="P138" s="124">
        <f>VLOOKUP(A138,'2022_PAPI_Indicators'!A133:N313,14,FALSE)</f>
        <v>2.4911572933197021</v>
      </c>
      <c r="Q138" s="124">
        <f>VLOOKUP(A138,'2022_PAPI_Indicators'!A133:O313,15,FALSE)</f>
        <v>2.6714670658111572</v>
      </c>
      <c r="R138" s="125">
        <f>VLOOKUP(A138,'2022_PAPI_Indicators'!A133:P313,16,FALSE)</f>
        <v>2.5145516395568848</v>
      </c>
      <c r="S138" s="124">
        <f>VLOOKUP(A138,'2022_PAPI_Indicators'!A133:R313,17,FALSE)</f>
        <v>2.4521167278289795</v>
      </c>
      <c r="T138" s="124">
        <f>VLOOKUP(A138,'2022_PAPI_Indicators'!A133:S313,18,FALSE)</f>
        <v>2.567814826965332</v>
      </c>
      <c r="U138" s="125">
        <f>VLOOKUP(A138,'2022_PAPI_Indicators'!A133:T313,19,FALSE)</f>
        <v>2.5534200668334961</v>
      </c>
      <c r="V138" s="124">
        <f>VLOOKUP(A138,'2022_PAPI_Indicators'!A133:U313,20,FALSE)</f>
        <v>2.4126312732696533</v>
      </c>
      <c r="W138" s="124">
        <f>VLOOKUP(A138,'2022_PAPI_Indicators'!A133:V313,21,FALSE)</f>
        <v>2.3332133293151855</v>
      </c>
      <c r="X138" s="124">
        <f>VLOOKUP(A138,'2022_PAPI_Indicators'!A133:W313,22,FALSE)</f>
        <v>2.4792258739471436</v>
      </c>
      <c r="Y138" s="124">
        <f>VLOOKUP(A138,'2022_PAPI_Indicators'!A133:X313,23,FALSE)</f>
        <v>2.3369617462158203</v>
      </c>
      <c r="Z138" s="124">
        <f>VLOOKUP(A138,'2022_PAPI_Indicators'!A133:Y313,24,FALSE)</f>
        <v>2.4205315113067627</v>
      </c>
      <c r="AA138" s="124">
        <f>VLOOKUP(A138,'2022_PAPI_Indicators'!A133:Z313,25,FALSE)</f>
        <v>2.4944472312927246</v>
      </c>
      <c r="AB138" s="124">
        <f>VLOOKUP(A138,'2022_PAPI_Indicators'!A133:AA313,26,FALSE)</f>
        <v>2.4240612983703613</v>
      </c>
      <c r="AC138" s="124">
        <f>VLOOKUP(A138,'2022_PAPI_Indicators'!A133:AB313,27,FALSE)</f>
        <v>2.4899623394012451</v>
      </c>
      <c r="AD138" s="124">
        <f>VLOOKUP(A138,'2022_PAPI_Indicators'!A133:AC313,28,FALSE)</f>
        <v>2.3303940296173096</v>
      </c>
      <c r="AE138" s="124">
        <f>VLOOKUP(A138,'2022_PAPI_Indicators'!A133:AD313,29,FALSE)</f>
        <v>2.2471160888671875</v>
      </c>
      <c r="AF138" s="124">
        <f>VLOOKUP(A138,'2022_PAPI_Indicators'!A133:AE313,30,FALSE)</f>
        <v>2.1603567600250244</v>
      </c>
      <c r="AG138" s="124">
        <f>VLOOKUP(A138,'2022_PAPI_Indicators'!A133:AF313,31,FALSE)</f>
        <v>2.1149022579193115</v>
      </c>
      <c r="AH138" s="124">
        <f>VLOOKUP(A138,'2022_PAPI_Indicators'!A133:AG313,32,FALSE)</f>
        <v>2.4122240543365479</v>
      </c>
      <c r="AI138" s="124">
        <f>VLOOKUP(A138,'2022_PAPI_Indicators'!A133:AH313,33,FALSE)</f>
        <v>2.3655538558959961</v>
      </c>
      <c r="AJ138" s="124">
        <f>VLOOKUP(A138,'2022_PAPI_Indicators'!A133:AI313,34,FALSE)</f>
        <v>2.3551528453826904</v>
      </c>
      <c r="AK138" s="124">
        <f>VLOOKUP(A138,'2022_PAPI_Indicators'!A133:AJ313,35,FALSE)</f>
        <v>2.3890244960784912</v>
      </c>
      <c r="AL138" s="124">
        <f>VLOOKUP(A138,'2022_PAPI_Indicators'!A133:AK313,36,FALSE)</f>
        <v>2.4181370735168457</v>
      </c>
      <c r="AM138" s="124">
        <f>VLOOKUP(A138,'2022_PAPI_Indicators'!A133:AL313,37,FALSE)</f>
        <v>2.3899922370910645</v>
      </c>
      <c r="AN138" s="124">
        <f>VLOOKUP(A138,'2022_PAPI_Indicators'!A133:AM313,38,FALSE)</f>
        <v>2.3316435813903809</v>
      </c>
      <c r="AO138" s="124">
        <f>VLOOKUP(A138,'2022_PAPI_Indicators'!A133:AN313,39,FALSE)</f>
        <v>2.4962539672851562</v>
      </c>
      <c r="AP138" s="124">
        <f>VLOOKUP(A138,'2022_PAPI_Indicators'!A133:AO313,40,FALSE)</f>
        <v>2.3509693145751953</v>
      </c>
      <c r="AQ138" s="157">
        <f>VLOOKUP(A138,'2022_PAPI_Indicators'!A133:AP313,41,FALSE)</f>
        <v>2.2264063358306885</v>
      </c>
      <c r="AR138" s="124">
        <f>VLOOKUP(A138,'2022_PAPI_Indicators'!A133:AQ313,42,FALSE)</f>
        <v>2.2330236434936523</v>
      </c>
      <c r="AS138" s="124">
        <f>VLOOKUP(A138,'2022_PAPI_Indicators'!A133:AR313,43,FALSE)</f>
        <v>2.3274235725402832</v>
      </c>
      <c r="AT138" s="124">
        <f>VLOOKUP(A138,'2022_PAPI_Indicators'!A133:AS313,44,FALSE)</f>
        <v>2.2909564971923828</v>
      </c>
      <c r="AU138" s="124">
        <f>VLOOKUP(A138,'2022_PAPI_Indicators'!A133:AT313,45,FALSE)</f>
        <v>2.177424430847168</v>
      </c>
      <c r="AV138" s="124">
        <f>VLOOKUP(A138,'2022_PAPI_Indicators'!A133:AU313,46,FALSE)</f>
        <v>2.2608819007873535</v>
      </c>
      <c r="AW138" s="124">
        <f>VLOOKUP(A138,'2022_PAPI_Indicators'!A133:AV313,47,FALSE)</f>
        <v>2.3162691593170166</v>
      </c>
      <c r="AX138" s="124">
        <f>VLOOKUP(A138,'2022_PAPI_Indicators'!A133:AW313,48,FALSE)</f>
        <v>2.4444019794464111</v>
      </c>
      <c r="AY138" s="124">
        <f>VLOOKUP(A138,'2022_PAPI_Indicators'!A133:AX313,49,FALSE)</f>
        <v>2.2857916355133057</v>
      </c>
      <c r="AZ138" s="124">
        <f>VLOOKUP(A138,'2022_PAPI_Indicators'!A133:AY313,50,FALSE)</f>
        <v>2.3185651302337646</v>
      </c>
      <c r="BA138" s="124">
        <f>VLOOKUP(A138,'2022_PAPI_Indicators'!A133:AZ313,51,FALSE)</f>
        <v>2.2173149585723877</v>
      </c>
      <c r="BB138" s="124">
        <f>VLOOKUP(A138,'2022_PAPI_Indicators'!A133:BA313,52,FALSE)</f>
        <v>2.1966936588287354</v>
      </c>
      <c r="BC138" s="124">
        <f>VLOOKUP(A138,'2022_PAPI_Indicators'!A133:BB313,53,FALSE)</f>
        <v>2.1810297966003418</v>
      </c>
      <c r="BD138" s="124">
        <f>VLOOKUP(A138,'2022_PAPI_Indicators'!A133:BC313,54,FALSE)</f>
        <v>2.3496909141540527</v>
      </c>
      <c r="BE138" s="124">
        <f>VLOOKUP(A138,'2022_PAPI_Indicators'!A133:BD313,55,FALSE)</f>
        <v>2.296971321105957</v>
      </c>
      <c r="BF138" s="124">
        <f>VLOOKUP(A138,'2022_PAPI_Indicators'!A133:BE313,56,FALSE)</f>
        <v>2.5803837776184082</v>
      </c>
      <c r="BG138" s="124">
        <f>VLOOKUP(A138,'2022_PAPI_Indicators'!A133:BF313,57,FALSE)</f>
        <v>2.3414309024810791</v>
      </c>
      <c r="BH138" s="124">
        <f>VLOOKUP(A138,'2022_PAPI_Indicators'!A133:BG313,58,FALSE)</f>
        <v>2.3333311080932617</v>
      </c>
      <c r="BI138" s="124">
        <f>VLOOKUP(A138,'2022_PAPI_Indicators'!A133:BH313,59,FALSE)</f>
        <v>2.360187292098999</v>
      </c>
      <c r="BJ138" s="124">
        <f>VLOOKUP(A138,'2022_PAPI_Indicators'!A133:BI313,60,FALSE)</f>
        <v>2.2151451110839844</v>
      </c>
      <c r="BK138" s="124">
        <f>VLOOKUP(A138,'2022_PAPI_Indicators'!A133:BJ313,61,FALSE)</f>
        <v>2.3697736263275146</v>
      </c>
      <c r="BL138" s="124">
        <f>VLOOKUP(A138,'2022_PAPI_Indicators'!A133:BK313,62,FALSE)</f>
        <v>2.5151398181915283</v>
      </c>
      <c r="BM138" s="124">
        <f>VLOOKUP(A138,'2022_PAPI_Indicators'!A133:BL313,63,FALSE)</f>
        <v>2.5426826477050781</v>
      </c>
      <c r="BN138" s="124">
        <f>VLOOKUP(A138,'2022_PAPI_Indicators'!A133:BM313,64,FALSE)</f>
        <v>2.3576045036315918</v>
      </c>
    </row>
    <row r="139" spans="1:66" x14ac:dyDescent="0.2">
      <c r="A139" s="70" t="s">
        <v>359</v>
      </c>
      <c r="B139" s="70" t="s">
        <v>360</v>
      </c>
      <c r="C139" s="89" t="s">
        <v>175</v>
      </c>
      <c r="D139" s="124">
        <f>VLOOKUP(A139,'2022_PAPI_Indicators'!A134:B314,2,)</f>
        <v>2.1576709747314453</v>
      </c>
      <c r="E139" s="124">
        <f>VLOOKUP(A139,'2022_PAPI_Indicators'!A134:C314,3,FALSE)</f>
        <v>1.8624064922332764</v>
      </c>
      <c r="F139" s="124">
        <f>VLOOKUP(A139,'2022_PAPI_Indicators'!A134:D314,4,FALSE)</f>
        <v>1.8680844306945801</v>
      </c>
      <c r="G139" s="124">
        <f>VLOOKUP(A139,'2022_PAPI_Indicators'!A134:E314,5,FALSE)</f>
        <v>1.8491847515106201</v>
      </c>
      <c r="H139" s="124">
        <f>VLOOKUP(A139,'2022_PAPI_Indicators'!A134:F314,6,FALSE)</f>
        <v>2.2717752456665039</v>
      </c>
      <c r="I139" s="124">
        <f>VLOOKUP(A139,'2022_PAPI_Indicators'!A134:G314,7,FALSE)</f>
        <v>1.9207888841629028</v>
      </c>
      <c r="J139" s="124">
        <f>VLOOKUP(A139,'2022_PAPI_Indicators'!A134:H314,8,FALSE)</f>
        <v>2.0905730724334717</v>
      </c>
      <c r="K139" s="124">
        <f>VLOOKUP(A139,'2022_PAPI_Indicators'!A134:I314,9,FALSE)</f>
        <v>1.9753948450088501</v>
      </c>
      <c r="L139" s="124">
        <f>VLOOKUP(A139,'2022_PAPI_Indicators'!A134:J314,10,FALSE)</f>
        <v>2.042011022567749</v>
      </c>
      <c r="M139" s="124">
        <f>VLOOKUP(A139,'2022_PAPI_Indicators'!A134:K314,11,FALSE)</f>
        <v>2.1649539470672607</v>
      </c>
      <c r="N139" s="124">
        <f>VLOOKUP(A139,'2022_PAPI_Indicators'!A134:L314,12,FALSE)</f>
        <v>2.0587892532348633</v>
      </c>
      <c r="O139" s="124">
        <f>VLOOKUP(A139,'2022_PAPI_Indicators'!A134:M314,13,FALSE)</f>
        <v>2.0622849464416504</v>
      </c>
      <c r="P139" s="124">
        <f>VLOOKUP(A139,'2022_PAPI_Indicators'!A134:N314,14,FALSE)</f>
        <v>2.199836254119873</v>
      </c>
      <c r="Q139" s="124">
        <f>VLOOKUP(A139,'2022_PAPI_Indicators'!A134:O314,15,FALSE)</f>
        <v>2.5586521625518799</v>
      </c>
      <c r="R139" s="125">
        <f>VLOOKUP(A139,'2022_PAPI_Indicators'!A134:P314,16,FALSE)</f>
        <v>2.2425162792205811</v>
      </c>
      <c r="S139" s="124">
        <f>VLOOKUP(A139,'2022_PAPI_Indicators'!A134:R314,17,FALSE)</f>
        <v>2.2666385173797607</v>
      </c>
      <c r="T139" s="124">
        <f>VLOOKUP(A139,'2022_PAPI_Indicators'!A134:S314,18,FALSE)</f>
        <v>2.207188606262207</v>
      </c>
      <c r="U139" s="125">
        <f>VLOOKUP(A139,'2022_PAPI_Indicators'!A134:T314,19,FALSE)</f>
        <v>2.3804159164428711</v>
      </c>
      <c r="V139" s="124">
        <f>VLOOKUP(A139,'2022_PAPI_Indicators'!A134:U314,20,FALSE)</f>
        <v>2.2211358547210693</v>
      </c>
      <c r="W139" s="124">
        <f>VLOOKUP(A139,'2022_PAPI_Indicators'!A134:V314,21,FALSE)</f>
        <v>2.1453864574432373</v>
      </c>
      <c r="X139" s="124">
        <f>VLOOKUP(A139,'2022_PAPI_Indicators'!A134:W314,22,FALSE)</f>
        <v>2.228339672088623</v>
      </c>
      <c r="Y139" s="124">
        <f>VLOOKUP(A139,'2022_PAPI_Indicators'!A134:X314,23,FALSE)</f>
        <v>2.1302089691162109</v>
      </c>
      <c r="Z139" s="124">
        <f>VLOOKUP(A139,'2022_PAPI_Indicators'!A134:Y314,24,FALSE)</f>
        <v>2.1633715629577637</v>
      </c>
      <c r="AA139" s="124">
        <f>VLOOKUP(A139,'2022_PAPI_Indicators'!A134:Z314,25,FALSE)</f>
        <v>2.2858102321624756</v>
      </c>
      <c r="AB139" s="124">
        <f>VLOOKUP(A139,'2022_PAPI_Indicators'!A134:AA314,26,FALSE)</f>
        <v>2.2083740234375</v>
      </c>
      <c r="AC139" s="124">
        <f>VLOOKUP(A139,'2022_PAPI_Indicators'!A134:AB314,27,FALSE)</f>
        <v>2.2775921821594238</v>
      </c>
      <c r="AD139" s="124">
        <f>VLOOKUP(A139,'2022_PAPI_Indicators'!A134:AC314,28,FALSE)</f>
        <v>2.1299934387207031</v>
      </c>
      <c r="AE139" s="124">
        <f>VLOOKUP(A139,'2022_PAPI_Indicators'!A134:AD314,29,FALSE)</f>
        <v>2.0309946537017822</v>
      </c>
      <c r="AF139" s="124">
        <f>VLOOKUP(A139,'2022_PAPI_Indicators'!A134:AE314,30,FALSE)</f>
        <v>2.0983545780181885</v>
      </c>
      <c r="AG139" s="124">
        <f>VLOOKUP(A139,'2022_PAPI_Indicators'!A134:AF314,31,FALSE)</f>
        <v>1.9091249704360962</v>
      </c>
      <c r="AH139" s="124">
        <f>VLOOKUP(A139,'2022_PAPI_Indicators'!A134:AG314,32,FALSE)</f>
        <v>2.234670877456665</v>
      </c>
      <c r="AI139" s="124">
        <f>VLOOKUP(A139,'2022_PAPI_Indicators'!A134:AH314,33,FALSE)</f>
        <v>2.1750967502593994</v>
      </c>
      <c r="AJ139" s="124">
        <f>VLOOKUP(A139,'2022_PAPI_Indicators'!A134:AI314,34,FALSE)</f>
        <v>2.1522104740142822</v>
      </c>
      <c r="AK139" s="124">
        <f>VLOOKUP(A139,'2022_PAPI_Indicators'!A134:AJ314,35,FALSE)</f>
        <v>2.0727119445800781</v>
      </c>
      <c r="AL139" s="124">
        <f>VLOOKUP(A139,'2022_PAPI_Indicators'!A134:AK314,36,FALSE)</f>
        <v>2.2331798076629639</v>
      </c>
      <c r="AM139" s="124">
        <f>VLOOKUP(A139,'2022_PAPI_Indicators'!A134:AL314,37,FALSE)</f>
        <v>2.0853900909423828</v>
      </c>
      <c r="AN139" s="124">
        <f>VLOOKUP(A139,'2022_PAPI_Indicators'!A134:AM314,38,FALSE)</f>
        <v>2.0781447887420654</v>
      </c>
      <c r="AO139" s="124">
        <f>VLOOKUP(A139,'2022_PAPI_Indicators'!A134:AN314,39,FALSE)</f>
        <v>2.271195650100708</v>
      </c>
      <c r="AP139" s="124">
        <f>VLOOKUP(A139,'2022_PAPI_Indicators'!A134:AO314,40,FALSE)</f>
        <v>1.9603809118270874</v>
      </c>
      <c r="AQ139" s="157">
        <f>VLOOKUP(A139,'2022_PAPI_Indicators'!A134:AP314,41,FALSE)</f>
        <v>1.9044747352600098</v>
      </c>
      <c r="AR139" s="124">
        <f>VLOOKUP(A139,'2022_PAPI_Indicators'!A134:AQ314,42,FALSE)</f>
        <v>1.9240990877151489</v>
      </c>
      <c r="AS139" s="124">
        <f>VLOOKUP(A139,'2022_PAPI_Indicators'!A134:AR314,43,FALSE)</f>
        <v>1.9768548011779785</v>
      </c>
      <c r="AT139" s="124">
        <f>VLOOKUP(A139,'2022_PAPI_Indicators'!A134:AS314,44,FALSE)</f>
        <v>1.9983878135681152</v>
      </c>
      <c r="AU139" s="124">
        <f>VLOOKUP(A139,'2022_PAPI_Indicators'!A134:AT314,45,FALSE)</f>
        <v>1.9808148145675659</v>
      </c>
      <c r="AV139" s="124">
        <f>VLOOKUP(A139,'2022_PAPI_Indicators'!A134:AU314,46,FALSE)</f>
        <v>2.0222237110137939</v>
      </c>
      <c r="AW139" s="124">
        <f>VLOOKUP(A139,'2022_PAPI_Indicators'!A134:AV314,47,FALSE)</f>
        <v>2.0382020473480225</v>
      </c>
      <c r="AX139" s="124">
        <f>VLOOKUP(A139,'2022_PAPI_Indicators'!A134:AW314,48,FALSE)</f>
        <v>2.2316689491271973</v>
      </c>
      <c r="AY139" s="124">
        <f>VLOOKUP(A139,'2022_PAPI_Indicators'!A134:AX314,49,FALSE)</f>
        <v>1.9497534036636353</v>
      </c>
      <c r="AZ139" s="124">
        <f>VLOOKUP(A139,'2022_PAPI_Indicators'!A134:AY314,50,FALSE)</f>
        <v>1.9887814521789551</v>
      </c>
      <c r="BA139" s="124">
        <f>VLOOKUP(A139,'2022_PAPI_Indicators'!A134:AZ314,51,FALSE)</f>
        <v>1.9595842361450195</v>
      </c>
      <c r="BB139" s="124">
        <f>VLOOKUP(A139,'2022_PAPI_Indicators'!A134:BA314,52,FALSE)</f>
        <v>1.8836237192153931</v>
      </c>
      <c r="BC139" s="124">
        <f>VLOOKUP(A139,'2022_PAPI_Indicators'!A134:BB314,53,FALSE)</f>
        <v>1.8438141345977783</v>
      </c>
      <c r="BD139" s="124">
        <f>VLOOKUP(A139,'2022_PAPI_Indicators'!A134:BC314,54,FALSE)</f>
        <v>1.9200599193572998</v>
      </c>
      <c r="BE139" s="124">
        <f>VLOOKUP(A139,'2022_PAPI_Indicators'!A134:BD314,55,FALSE)</f>
        <v>2.0569279193878174</v>
      </c>
      <c r="BF139" s="124">
        <f>VLOOKUP(A139,'2022_PAPI_Indicators'!A134:BE314,56,FALSE)</f>
        <v>2.2359950542449951</v>
      </c>
      <c r="BG139" s="124">
        <f>VLOOKUP(A139,'2022_PAPI_Indicators'!A134:BF314,57,FALSE)</f>
        <v>1.8924429416656494</v>
      </c>
      <c r="BH139" s="124">
        <f>VLOOKUP(A139,'2022_PAPI_Indicators'!A134:BG314,58,FALSE)</f>
        <v>2.0183901786804199</v>
      </c>
      <c r="BI139" s="124">
        <f>VLOOKUP(A139,'2022_PAPI_Indicators'!A134:BH314,59,FALSE)</f>
        <v>2.0493264198303223</v>
      </c>
      <c r="BJ139" s="124">
        <f>VLOOKUP(A139,'2022_PAPI_Indicators'!A134:BI314,60,FALSE)</f>
        <v>1.9912222623825073</v>
      </c>
      <c r="BK139" s="124">
        <f>VLOOKUP(A139,'2022_PAPI_Indicators'!A134:BJ314,61,FALSE)</f>
        <v>2.0050861835479736</v>
      </c>
      <c r="BL139" s="124">
        <f>VLOOKUP(A139,'2022_PAPI_Indicators'!A134:BK314,62,FALSE)</f>
        <v>2.0385589599609375</v>
      </c>
      <c r="BM139" s="124">
        <f>VLOOKUP(A139,'2022_PAPI_Indicators'!A134:BL314,63,FALSE)</f>
        <v>2.1366393566131592</v>
      </c>
      <c r="BN139" s="124">
        <f>VLOOKUP(A139,'2022_PAPI_Indicators'!A134:BM314,64,FALSE)</f>
        <v>2.0054280757904053</v>
      </c>
    </row>
    <row r="140" spans="1:66" s="83" customFormat="1" x14ac:dyDescent="0.2">
      <c r="A140" s="75" t="s">
        <v>361</v>
      </c>
      <c r="B140" s="76" t="s">
        <v>362</v>
      </c>
      <c r="C140" s="91" t="s">
        <v>447</v>
      </c>
      <c r="D140" s="129">
        <f>VLOOKUP(A140,'2022_PAPI_Indicators'!A135:B315,2,)</f>
        <v>2.9338438510894775</v>
      </c>
      <c r="E140" s="129">
        <f>VLOOKUP(A140,'2022_PAPI_Indicators'!A135:C315,3,FALSE)</f>
        <v>3.4070343971252441</v>
      </c>
      <c r="F140" s="129">
        <f>VLOOKUP(A140,'2022_PAPI_Indicators'!A135:D315,4,FALSE)</f>
        <v>3.3074367046356201</v>
      </c>
      <c r="G140" s="129">
        <f>VLOOKUP(A140,'2022_PAPI_Indicators'!A135:E315,5,FALSE)</f>
        <v>3.3577826023101807</v>
      </c>
      <c r="H140" s="129">
        <f>VLOOKUP(A140,'2022_PAPI_Indicators'!A135:F315,6,FALSE)</f>
        <v>3.5237131118774414</v>
      </c>
      <c r="I140" s="129">
        <f>VLOOKUP(A140,'2022_PAPI_Indicators'!A135:G315,7,FALSE)</f>
        <v>3.097465991973877</v>
      </c>
      <c r="J140" s="129">
        <f>VLOOKUP(A140,'2022_PAPI_Indicators'!A135:H315,8,FALSE)</f>
        <v>3.8075313568115234</v>
      </c>
      <c r="K140" s="129">
        <f>VLOOKUP(A140,'2022_PAPI_Indicators'!A135:I315,9,FALSE)</f>
        <v>3.7025070190429687</v>
      </c>
      <c r="L140" s="129">
        <f>VLOOKUP(A140,'2022_PAPI_Indicators'!A135:J315,10,FALSE)</f>
        <v>3.4020705223083496</v>
      </c>
      <c r="M140" s="129">
        <f>VLOOKUP(A140,'2022_PAPI_Indicators'!A135:K315,11,FALSE)</f>
        <v>3.4248044490814209</v>
      </c>
      <c r="N140" s="129">
        <f>VLOOKUP(A140,'2022_PAPI_Indicators'!A135:L315,12,FALSE)</f>
        <v>3.425501823425293</v>
      </c>
      <c r="O140" s="129">
        <f>VLOOKUP(A140,'2022_PAPI_Indicators'!A135:M315,13,FALSE)</f>
        <v>3.0424830913543701</v>
      </c>
      <c r="P140" s="129">
        <f>VLOOKUP(A140,'2022_PAPI_Indicators'!A135:N315,14,FALSE)</f>
        <v>3.4365346431732178</v>
      </c>
      <c r="Q140" s="129">
        <f>VLOOKUP(A140,'2022_PAPI_Indicators'!A135:O315,15,FALSE)</f>
        <v>4.121368408203125</v>
      </c>
      <c r="R140" s="130">
        <f>VLOOKUP(A140,'2022_PAPI_Indicators'!A135:P315,16,FALSE)</f>
        <v>4.2021245956420898</v>
      </c>
      <c r="S140" s="129">
        <f>VLOOKUP(A140,'2022_PAPI_Indicators'!A135:R315,17,FALSE)</f>
        <v>3.390373706817627</v>
      </c>
      <c r="T140" s="129">
        <f>VLOOKUP(A140,'2022_PAPI_Indicators'!A135:S315,18,FALSE)</f>
        <v>3.0371861457824707</v>
      </c>
      <c r="U140" s="130">
        <f>VLOOKUP(A140,'2022_PAPI_Indicators'!A135:T315,19,FALSE)</f>
        <v>3.7651064395904541</v>
      </c>
      <c r="V140" s="129">
        <f>VLOOKUP(A140,'2022_PAPI_Indicators'!A135:U315,20,FALSE)</f>
        <v>2.8194525241851807</v>
      </c>
      <c r="W140" s="129">
        <f>VLOOKUP(A140,'2022_PAPI_Indicators'!A135:V315,21,FALSE)</f>
        <v>3.3740978240966797</v>
      </c>
      <c r="X140" s="129">
        <f>VLOOKUP(A140,'2022_PAPI_Indicators'!A135:W315,22,FALSE)</f>
        <v>3.3398995399475098</v>
      </c>
      <c r="Y140" s="129">
        <f>VLOOKUP(A140,'2022_PAPI_Indicators'!A135:X315,23,FALSE)</f>
        <v>3.0780808925628662</v>
      </c>
      <c r="Z140" s="129">
        <f>VLOOKUP(A140,'2022_PAPI_Indicators'!A135:Y315,24,FALSE)</f>
        <v>3.3729515075683594</v>
      </c>
      <c r="AA140" s="129">
        <f>VLOOKUP(A140,'2022_PAPI_Indicators'!A135:Z315,25,FALSE)</f>
        <v>3.3993537425994873</v>
      </c>
      <c r="AB140" s="129">
        <f>VLOOKUP(A140,'2022_PAPI_Indicators'!A135:AA315,26,FALSE)</f>
        <v>3.4722006320953369</v>
      </c>
      <c r="AC140" s="129">
        <f>VLOOKUP(A140,'2022_PAPI_Indicators'!A135:AB315,27,FALSE)</f>
        <v>3.653627872467041</v>
      </c>
      <c r="AD140" s="129">
        <f>VLOOKUP(A140,'2022_PAPI_Indicators'!A135:AC315,28,FALSE)</f>
        <v>3.5745954513549805</v>
      </c>
      <c r="AE140" s="129">
        <f>VLOOKUP(A140,'2022_PAPI_Indicators'!A135:AD315,29,FALSE)</f>
        <v>3.4548671245574951</v>
      </c>
      <c r="AF140" s="129">
        <f>VLOOKUP(A140,'2022_PAPI_Indicators'!A135:AE315,30,FALSE)</f>
        <v>3.5246858596801758</v>
      </c>
      <c r="AG140" s="129">
        <f>VLOOKUP(A140,'2022_PAPI_Indicators'!A135:AF315,31,FALSE)</f>
        <v>3.4237380027770996</v>
      </c>
      <c r="AH140" s="129">
        <f>VLOOKUP(A140,'2022_PAPI_Indicators'!A135:AG315,32,FALSE)</f>
        <v>4.0340089797973633</v>
      </c>
      <c r="AI140" s="129">
        <f>VLOOKUP(A140,'2022_PAPI_Indicators'!A135:AH315,33,FALSE)</f>
        <v>3.1666641235351562</v>
      </c>
      <c r="AJ140" s="129">
        <f>VLOOKUP(A140,'2022_PAPI_Indicators'!A135:AI315,34,FALSE)</f>
        <v>3.2182512283325195</v>
      </c>
      <c r="AK140" s="129">
        <f>VLOOKUP(A140,'2022_PAPI_Indicators'!A135:AJ315,35,FALSE)</f>
        <v>3.4405572414398193</v>
      </c>
      <c r="AL140" s="129">
        <f>VLOOKUP(A140,'2022_PAPI_Indicators'!A135:AK315,36,FALSE)</f>
        <v>3.3643603324890137</v>
      </c>
      <c r="AM140" s="129">
        <f>VLOOKUP(A140,'2022_PAPI_Indicators'!A135:AL315,37,FALSE)</f>
        <v>3.5093333721160889</v>
      </c>
      <c r="AN140" s="129">
        <f>VLOOKUP(A140,'2022_PAPI_Indicators'!A135:AM315,38,FALSE)</f>
        <v>3.4284279346466064</v>
      </c>
      <c r="AO140" s="129">
        <f>VLOOKUP(A140,'2022_PAPI_Indicators'!A135:AN315,39,FALSE)</f>
        <v>3.7320575714111328</v>
      </c>
      <c r="AP140" s="129">
        <f>VLOOKUP(A140,'2022_PAPI_Indicators'!A135:AO315,40,FALSE)</f>
        <v>3.3535516262054443</v>
      </c>
      <c r="AQ140" s="122">
        <f>VLOOKUP(A140,'2022_PAPI_Indicators'!A135:AP315,41,FALSE)</f>
        <v>3.2518341541290283</v>
      </c>
      <c r="AR140" s="129">
        <f>VLOOKUP(A140,'2022_PAPI_Indicators'!A135:AQ315,42,FALSE)</f>
        <v>3.0916309356689453</v>
      </c>
      <c r="AS140" s="129">
        <f>VLOOKUP(A140,'2022_PAPI_Indicators'!A135:AR315,43,FALSE)</f>
        <v>2.983391284942627</v>
      </c>
      <c r="AT140" s="129">
        <f>VLOOKUP(A140,'2022_PAPI_Indicators'!A135:AS315,44,FALSE)</f>
        <v>3.4648630619049072</v>
      </c>
      <c r="AU140" s="129">
        <f>VLOOKUP(A140,'2022_PAPI_Indicators'!A135:AT315,45,FALSE)</f>
        <v>3.0538578033447266</v>
      </c>
      <c r="AV140" s="129">
        <f>VLOOKUP(A140,'2022_PAPI_Indicators'!A135:AU315,46,FALSE)</f>
        <v>2.9016163349151611</v>
      </c>
      <c r="AW140" s="129">
        <f>VLOOKUP(A140,'2022_PAPI_Indicators'!A135:AV315,47,FALSE)</f>
        <v>2.9814994335174561</v>
      </c>
      <c r="AX140" s="129">
        <f>VLOOKUP(A140,'2022_PAPI_Indicators'!A135:AW315,48,FALSE)</f>
        <v>3.4685208797454834</v>
      </c>
      <c r="AY140" s="129">
        <f>VLOOKUP(A140,'2022_PAPI_Indicators'!A135:AX315,49,FALSE)</f>
        <v>2.8300046920776367</v>
      </c>
      <c r="AZ140" s="129">
        <f>VLOOKUP(A140,'2022_PAPI_Indicators'!A135:AY315,50,FALSE)</f>
        <v>3.1973371505737305</v>
      </c>
      <c r="BA140" s="129">
        <f>VLOOKUP(A140,'2022_PAPI_Indicators'!A135:AZ315,51,FALSE)</f>
        <v>2.9737110137939453</v>
      </c>
      <c r="BB140" s="129">
        <f>VLOOKUP(A140,'2022_PAPI_Indicators'!A135:BA315,52,FALSE)</f>
        <v>3.1518628597259521</v>
      </c>
      <c r="BC140" s="129">
        <f>VLOOKUP(A140,'2022_PAPI_Indicators'!A135:BB315,53,FALSE)</f>
        <v>4.1798210144042969</v>
      </c>
      <c r="BD140" s="129">
        <f>VLOOKUP(A140,'2022_PAPI_Indicators'!A135:BC315,54,FALSE)</f>
        <v>3.2557671070098877</v>
      </c>
      <c r="BE140" s="129">
        <f>VLOOKUP(A140,'2022_PAPI_Indicators'!A135:BD315,55,FALSE)</f>
        <v>3.1573424339294434</v>
      </c>
      <c r="BF140" s="129">
        <f>VLOOKUP(A140,'2022_PAPI_Indicators'!A135:BE315,56,FALSE)</f>
        <v>3.6535098552703857</v>
      </c>
      <c r="BG140" s="129">
        <f>VLOOKUP(A140,'2022_PAPI_Indicators'!A135:BF315,57,FALSE)</f>
        <v>4.6263718605041504</v>
      </c>
      <c r="BH140" s="129">
        <f>VLOOKUP(A140,'2022_PAPI_Indicators'!A135:BG315,58,FALSE)</f>
        <v>4.1011533737182617</v>
      </c>
      <c r="BI140" s="129">
        <f>VLOOKUP(A140,'2022_PAPI_Indicators'!A135:BH315,59,FALSE)</f>
        <v>3.8778781890869141</v>
      </c>
      <c r="BJ140" s="129">
        <f>VLOOKUP(A140,'2022_PAPI_Indicators'!A135:BI315,60,FALSE)</f>
        <v>4.0716800689697266</v>
      </c>
      <c r="BK140" s="129">
        <f>VLOOKUP(A140,'2022_PAPI_Indicators'!A135:BJ315,61,FALSE)</f>
        <v>4.3719363212585449</v>
      </c>
      <c r="BL140" s="129">
        <f>VLOOKUP(A140,'2022_PAPI_Indicators'!A135:BK315,62,FALSE)</f>
        <v>3.8119652271270752</v>
      </c>
      <c r="BM140" s="129">
        <f>VLOOKUP(A140,'2022_PAPI_Indicators'!A135:BL315,63,FALSE)</f>
        <v>3.6757824420928955</v>
      </c>
      <c r="BN140" s="129">
        <f>VLOOKUP(A140,'2022_PAPI_Indicators'!A135:BM315,64,FALSE)</f>
        <v>3.4748649597167969</v>
      </c>
    </row>
    <row r="141" spans="1:66" s="112" customFormat="1" x14ac:dyDescent="0.2">
      <c r="A141" s="77" t="s">
        <v>363</v>
      </c>
      <c r="B141" s="77" t="s">
        <v>364</v>
      </c>
      <c r="C141" s="92" t="s">
        <v>449</v>
      </c>
      <c r="D141" s="131">
        <f>VLOOKUP(A141,'2022_PAPI_Indicators'!A136:B316,2,)</f>
        <v>0.89827799797058105</v>
      </c>
      <c r="E141" s="131">
        <f>VLOOKUP(A141,'2022_PAPI_Indicators'!A136:C316,3,FALSE)</f>
        <v>0.88144361972808838</v>
      </c>
      <c r="F141" s="131">
        <f>VLOOKUP(A141,'2022_PAPI_Indicators'!A136:D316,4,FALSE)</f>
        <v>0.77283000946044922</v>
      </c>
      <c r="G141" s="131">
        <f>VLOOKUP(A141,'2022_PAPI_Indicators'!A136:E316,5,FALSE)</f>
        <v>0.79655879735946655</v>
      </c>
      <c r="H141" s="131">
        <f>VLOOKUP(A141,'2022_PAPI_Indicators'!A136:F316,6,FALSE)</f>
        <v>0.98520916700363159</v>
      </c>
      <c r="I141" s="131">
        <f>VLOOKUP(A141,'2022_PAPI_Indicators'!A136:G316,7,FALSE)</f>
        <v>0.72581744194030762</v>
      </c>
      <c r="J141" s="131">
        <f>VLOOKUP(A141,'2022_PAPI_Indicators'!A136:H316,8,FALSE)</f>
        <v>0.75208532810211182</v>
      </c>
      <c r="K141" s="131">
        <f>VLOOKUP(A141,'2022_PAPI_Indicators'!A136:I316,9,FALSE)</f>
        <v>0.8317338228225708</v>
      </c>
      <c r="L141" s="131">
        <f>VLOOKUP(A141,'2022_PAPI_Indicators'!A136:J316,10,FALSE)</f>
        <v>0.879494309425354</v>
      </c>
      <c r="M141" s="131">
        <f>VLOOKUP(A141,'2022_PAPI_Indicators'!A136:K316,11,FALSE)</f>
        <v>0.9636802077293396</v>
      </c>
      <c r="N141" s="131">
        <f>VLOOKUP(A141,'2022_PAPI_Indicators'!A136:L316,12,FALSE)</f>
        <v>0.91230839490890503</v>
      </c>
      <c r="O141" s="131">
        <f>VLOOKUP(A141,'2022_PAPI_Indicators'!A136:M316,13,FALSE)</f>
        <v>0.91094589233398438</v>
      </c>
      <c r="P141" s="131">
        <f>VLOOKUP(A141,'2022_PAPI_Indicators'!A136:N316,14,FALSE)</f>
        <v>0.96289467811584473</v>
      </c>
      <c r="Q141" s="131">
        <f>VLOOKUP(A141,'2022_PAPI_Indicators'!A136:O316,15,FALSE)</f>
        <v>1.2234944105148315</v>
      </c>
      <c r="R141" s="132">
        <f>VLOOKUP(A141,'2022_PAPI_Indicators'!A136:P316,16,FALSE)</f>
        <v>1.3215136528015137</v>
      </c>
      <c r="S141" s="131">
        <f>VLOOKUP(A141,'2022_PAPI_Indicators'!A136:R316,17,FALSE)</f>
        <v>0.96550470590591431</v>
      </c>
      <c r="T141" s="131">
        <f>VLOOKUP(A141,'2022_PAPI_Indicators'!A136:S316,18,FALSE)</f>
        <v>0.93316489458084106</v>
      </c>
      <c r="U141" s="132">
        <f>VLOOKUP(A141,'2022_PAPI_Indicators'!A136:T316,19,FALSE)</f>
        <v>1.1697560548782349</v>
      </c>
      <c r="V141" s="131">
        <f>VLOOKUP(A141,'2022_PAPI_Indicators'!A136:U316,20,FALSE)</f>
        <v>0.83979123830795288</v>
      </c>
      <c r="W141" s="131">
        <f>VLOOKUP(A141,'2022_PAPI_Indicators'!A136:V316,21,FALSE)</f>
        <v>1.0749346017837524</v>
      </c>
      <c r="X141" s="131">
        <f>VLOOKUP(A141,'2022_PAPI_Indicators'!A136:W316,22,FALSE)</f>
        <v>0.90989094972610474</v>
      </c>
      <c r="Y141" s="131">
        <f>VLOOKUP(A141,'2022_PAPI_Indicators'!A136:X316,23,FALSE)</f>
        <v>0.84798800945281982</v>
      </c>
      <c r="Z141" s="131">
        <f>VLOOKUP(A141,'2022_PAPI_Indicators'!A136:Y316,24,FALSE)</f>
        <v>0.95835524797439575</v>
      </c>
      <c r="AA141" s="131">
        <f>VLOOKUP(A141,'2022_PAPI_Indicators'!A136:Z316,25,FALSE)</f>
        <v>0.8738289475440979</v>
      </c>
      <c r="AB141" s="131">
        <f>VLOOKUP(A141,'2022_PAPI_Indicators'!A136:AA316,26,FALSE)</f>
        <v>0.97014307975769043</v>
      </c>
      <c r="AC141" s="131">
        <f>VLOOKUP(A141,'2022_PAPI_Indicators'!A136:AB316,27,FALSE)</f>
        <v>1.0357593297958374</v>
      </c>
      <c r="AD141" s="131">
        <f>VLOOKUP(A141,'2022_PAPI_Indicators'!A136:AC316,28,FALSE)</f>
        <v>1.053169846534729</v>
      </c>
      <c r="AE141" s="131">
        <f>VLOOKUP(A141,'2022_PAPI_Indicators'!A136:AD316,29,FALSE)</f>
        <v>0.93671113252639771</v>
      </c>
      <c r="AF141" s="131">
        <f>VLOOKUP(A141,'2022_PAPI_Indicators'!A136:AE316,30,FALSE)</f>
        <v>1.0759298801422119</v>
      </c>
      <c r="AG141" s="131">
        <f>VLOOKUP(A141,'2022_PAPI_Indicators'!A136:AF316,31,FALSE)</f>
        <v>0.95068055391311646</v>
      </c>
      <c r="AH141" s="131">
        <f>VLOOKUP(A141,'2022_PAPI_Indicators'!A136:AG316,32,FALSE)</f>
        <v>1.0827826261520386</v>
      </c>
      <c r="AI141" s="131">
        <f>VLOOKUP(A141,'2022_PAPI_Indicators'!A136:AH316,33,FALSE)</f>
        <v>0.94415497779846191</v>
      </c>
      <c r="AJ141" s="131">
        <f>VLOOKUP(A141,'2022_PAPI_Indicators'!A136:AI316,34,FALSE)</f>
        <v>0.96729648113250732</v>
      </c>
      <c r="AK141" s="131">
        <f>VLOOKUP(A141,'2022_PAPI_Indicators'!A136:AJ316,35,FALSE)</f>
        <v>1.0392613410949707</v>
      </c>
      <c r="AL141" s="131">
        <f>VLOOKUP(A141,'2022_PAPI_Indicators'!A136:AK316,36,FALSE)</f>
        <v>1.065814733505249</v>
      </c>
      <c r="AM141" s="131">
        <f>VLOOKUP(A141,'2022_PAPI_Indicators'!A136:AL316,37,FALSE)</f>
        <v>0.92478311061859131</v>
      </c>
      <c r="AN141" s="131">
        <f>VLOOKUP(A141,'2022_PAPI_Indicators'!A136:AM316,38,FALSE)</f>
        <v>0.99374222755432129</v>
      </c>
      <c r="AO141" s="131">
        <f>VLOOKUP(A141,'2022_PAPI_Indicators'!A136:AN316,39,FALSE)</f>
        <v>1.0626693964004517</v>
      </c>
      <c r="AP141" s="131">
        <f>VLOOKUP(A141,'2022_PAPI_Indicators'!A136:AO316,40,FALSE)</f>
        <v>1.010027289390564</v>
      </c>
      <c r="AQ141" s="159">
        <f>VLOOKUP(A141,'2022_PAPI_Indicators'!A136:AP316,41,FALSE)</f>
        <v>0.79076123237609863</v>
      </c>
      <c r="AR141" s="131">
        <f>VLOOKUP(A141,'2022_PAPI_Indicators'!A136:AQ316,42,FALSE)</f>
        <v>0.77006572484970093</v>
      </c>
      <c r="AS141" s="131">
        <f>VLOOKUP(A141,'2022_PAPI_Indicators'!A136:AR316,43,FALSE)</f>
        <v>0.90984922647476196</v>
      </c>
      <c r="AT141" s="131">
        <f>VLOOKUP(A141,'2022_PAPI_Indicators'!A136:AS316,44,FALSE)</f>
        <v>0.87775969505310059</v>
      </c>
      <c r="AU141" s="131">
        <f>VLOOKUP(A141,'2022_PAPI_Indicators'!A136:AT316,45,FALSE)</f>
        <v>0.89204740524291992</v>
      </c>
      <c r="AV141" s="131">
        <f>VLOOKUP(A141,'2022_PAPI_Indicators'!A136:AU316,46,FALSE)</f>
        <v>0.96798580884933472</v>
      </c>
      <c r="AW141" s="131">
        <f>VLOOKUP(A141,'2022_PAPI_Indicators'!A136:AV316,47,FALSE)</f>
        <v>0.82879513502120972</v>
      </c>
      <c r="AX141" s="131">
        <f>VLOOKUP(A141,'2022_PAPI_Indicators'!A136:AW316,48,FALSE)</f>
        <v>1.212091326713562</v>
      </c>
      <c r="AY141" s="131">
        <f>VLOOKUP(A141,'2022_PAPI_Indicators'!A136:AX316,49,FALSE)</f>
        <v>0.85271435976028442</v>
      </c>
      <c r="AZ141" s="131">
        <f>VLOOKUP(A141,'2022_PAPI_Indicators'!A136:AY316,50,FALSE)</f>
        <v>1.0330663919448853</v>
      </c>
      <c r="BA141" s="131">
        <f>VLOOKUP(A141,'2022_PAPI_Indicators'!A136:AZ316,51,FALSE)</f>
        <v>0.90048432350158691</v>
      </c>
      <c r="BB141" s="131">
        <f>VLOOKUP(A141,'2022_PAPI_Indicators'!A136:BA316,52,FALSE)</f>
        <v>0.86823534965515137</v>
      </c>
      <c r="BC141" s="131">
        <f>VLOOKUP(A141,'2022_PAPI_Indicators'!A136:BB316,53,FALSE)</f>
        <v>1.2097439765930176</v>
      </c>
      <c r="BD141" s="131">
        <f>VLOOKUP(A141,'2022_PAPI_Indicators'!A136:BC316,54,FALSE)</f>
        <v>1.007599949836731</v>
      </c>
      <c r="BE141" s="131">
        <f>VLOOKUP(A141,'2022_PAPI_Indicators'!A136:BD316,55,FALSE)</f>
        <v>0.94669842720031738</v>
      </c>
      <c r="BF141" s="131">
        <f>VLOOKUP(A141,'2022_PAPI_Indicators'!A136:BE316,56,FALSE)</f>
        <v>0.98031651973724365</v>
      </c>
      <c r="BG141" s="131">
        <f>VLOOKUP(A141,'2022_PAPI_Indicators'!A136:BF316,57,FALSE)</f>
        <v>0.98746556043624878</v>
      </c>
      <c r="BH141" s="131">
        <f>VLOOKUP(A141,'2022_PAPI_Indicators'!A136:BG316,58,FALSE)</f>
        <v>0.97854816913604736</v>
      </c>
      <c r="BI141" s="131">
        <f>VLOOKUP(A141,'2022_PAPI_Indicators'!A136:BH316,59,FALSE)</f>
        <v>1.0127719640731812</v>
      </c>
      <c r="BJ141" s="131">
        <f>VLOOKUP(A141,'2022_PAPI_Indicators'!A136:BI316,60,FALSE)</f>
        <v>1.0167237520217896</v>
      </c>
      <c r="BK141" s="131">
        <f>VLOOKUP(A141,'2022_PAPI_Indicators'!A136:BJ316,61,FALSE)</f>
        <v>1.1482001543045044</v>
      </c>
      <c r="BL141" s="131">
        <f>VLOOKUP(A141,'2022_PAPI_Indicators'!A136:BK316,62,FALSE)</f>
        <v>1.2286390066146851</v>
      </c>
      <c r="BM141" s="131">
        <f>VLOOKUP(A141,'2022_PAPI_Indicators'!A136:BL316,63,FALSE)</f>
        <v>1.1242616176605225</v>
      </c>
      <c r="BN141" s="131">
        <f>VLOOKUP(A141,'2022_PAPI_Indicators'!A136:BM316,64,FALSE)</f>
        <v>1.0395975112915039</v>
      </c>
    </row>
    <row r="142" spans="1:66" x14ac:dyDescent="0.2">
      <c r="A142" s="70" t="s">
        <v>365</v>
      </c>
      <c r="B142" s="70" t="s">
        <v>366</v>
      </c>
      <c r="C142" s="89" t="s">
        <v>90</v>
      </c>
      <c r="D142" s="133">
        <f>VLOOKUP(A142,'2022_PAPI_Indicators'!A137:B317,2,)</f>
        <v>0.48078575730323792</v>
      </c>
      <c r="E142" s="133">
        <f>VLOOKUP(A142,'2022_PAPI_Indicators'!A137:C317,3,FALSE)</f>
        <v>0.47709944844245911</v>
      </c>
      <c r="F142" s="133">
        <f>VLOOKUP(A142,'2022_PAPI_Indicators'!A137:D317,4,FALSE)</f>
        <v>0.39050120115280151</v>
      </c>
      <c r="G142" s="133">
        <f>VLOOKUP(A142,'2022_PAPI_Indicators'!A137:E317,5,FALSE)</f>
        <v>0.41801801323890686</v>
      </c>
      <c r="H142" s="133">
        <f>VLOOKUP(A142,'2022_PAPI_Indicators'!A137:F317,6,FALSE)</f>
        <v>0.55170482397079468</v>
      </c>
      <c r="I142" s="133">
        <f>VLOOKUP(A142,'2022_PAPI_Indicators'!A137:G317,7,FALSE)</f>
        <v>0.39280790090560913</v>
      </c>
      <c r="J142" s="133">
        <f>VLOOKUP(A142,'2022_PAPI_Indicators'!A137:H317,8,FALSE)</f>
        <v>0.38241118192672729</v>
      </c>
      <c r="K142" s="133">
        <f>VLOOKUP(A142,'2022_PAPI_Indicators'!A137:I317,9,FALSE)</f>
        <v>0.43368971347808838</v>
      </c>
      <c r="L142" s="133">
        <f>VLOOKUP(A142,'2022_PAPI_Indicators'!A137:J317,10,FALSE)</f>
        <v>0.515625</v>
      </c>
      <c r="M142" s="133">
        <f>VLOOKUP(A142,'2022_PAPI_Indicators'!A137:K317,11,FALSE)</f>
        <v>0.53902053833007813</v>
      </c>
      <c r="N142" s="133">
        <f>VLOOKUP(A142,'2022_PAPI_Indicators'!A137:L317,12,FALSE)</f>
        <v>0.52158033847808838</v>
      </c>
      <c r="O142" s="133">
        <f>VLOOKUP(A142,'2022_PAPI_Indicators'!A137:M317,13,FALSE)</f>
        <v>0.47392547130584717</v>
      </c>
      <c r="P142" s="133">
        <f>VLOOKUP(A142,'2022_PAPI_Indicators'!A137:N317,14,FALSE)</f>
        <v>0.54134833812713623</v>
      </c>
      <c r="Q142" s="133">
        <f>VLOOKUP(A142,'2022_PAPI_Indicators'!A137:O317,15,FALSE)</f>
        <v>0.70009249448776245</v>
      </c>
      <c r="R142" s="135">
        <f>VLOOKUP(A142,'2022_PAPI_Indicators'!A137:P317,16,FALSE)</f>
        <v>0.77145540714263916</v>
      </c>
      <c r="S142" s="133">
        <f>VLOOKUP(A142,'2022_PAPI_Indicators'!A137:R317,17,FALSE)</f>
        <v>0.515625</v>
      </c>
      <c r="T142" s="133">
        <f>VLOOKUP(A142,'2022_PAPI_Indicators'!A137:S317,18,FALSE)</f>
        <v>0.50122362375259399</v>
      </c>
      <c r="U142" s="135">
        <f>VLOOKUP(A142,'2022_PAPI_Indicators'!A137:T317,19,FALSE)</f>
        <v>0.66560566425323486</v>
      </c>
      <c r="V142" s="133">
        <f>VLOOKUP(A142,'2022_PAPI_Indicators'!A137:U317,20,FALSE)</f>
        <v>0.48091757297515869</v>
      </c>
      <c r="W142" s="133">
        <f>VLOOKUP(A142,'2022_PAPI_Indicators'!A137:V317,21,FALSE)</f>
        <v>0.60471552610397339</v>
      </c>
      <c r="X142" s="133">
        <f>VLOOKUP(A142,'2022_PAPI_Indicators'!A137:W317,22,FALSE)</f>
        <v>0.46857219934463501</v>
      </c>
      <c r="Y142" s="133">
        <f>VLOOKUP(A142,'2022_PAPI_Indicators'!A137:X317,23,FALSE)</f>
        <v>0.47647771239280701</v>
      </c>
      <c r="Z142" s="133">
        <f>VLOOKUP(A142,'2022_PAPI_Indicators'!A137:Y317,24,FALSE)</f>
        <v>0.53572505712509155</v>
      </c>
      <c r="AA142" s="133">
        <f>VLOOKUP(A142,'2022_PAPI_Indicators'!A137:Z317,25,FALSE)</f>
        <v>0.46319714188575745</v>
      </c>
      <c r="AB142" s="133">
        <f>VLOOKUP(A142,'2022_PAPI_Indicators'!A137:AA317,26,FALSE)</f>
        <v>0.51234567165374756</v>
      </c>
      <c r="AC142" s="133">
        <f>VLOOKUP(A142,'2022_PAPI_Indicators'!A137:AB317,27,FALSE)</f>
        <v>0.55091357231140137</v>
      </c>
      <c r="AD142" s="133">
        <f>VLOOKUP(A142,'2022_PAPI_Indicators'!A137:AC317,28,FALSE)</f>
        <v>0.59324824810028076</v>
      </c>
      <c r="AE142" s="133">
        <f>VLOOKUP(A142,'2022_PAPI_Indicators'!A137:AD317,29,FALSE)</f>
        <v>0.52796429395675659</v>
      </c>
      <c r="AF142" s="133">
        <f>VLOOKUP(A142,'2022_PAPI_Indicators'!A137:AE317,30,FALSE)</f>
        <v>0.62689661979675293</v>
      </c>
      <c r="AG142" s="133">
        <f>VLOOKUP(A142,'2022_PAPI_Indicators'!A137:AF317,31,FALSE)</f>
        <v>0.58018434047698975</v>
      </c>
      <c r="AH142" s="133">
        <f>VLOOKUP(A142,'2022_PAPI_Indicators'!A137:AG317,32,FALSE)</f>
        <v>0.60539865493774414</v>
      </c>
      <c r="AI142" s="133">
        <f>VLOOKUP(A142,'2022_PAPI_Indicators'!A137:AH317,33,FALSE)</f>
        <v>0.53473615646362305</v>
      </c>
      <c r="AJ142" s="133">
        <f>VLOOKUP(A142,'2022_PAPI_Indicators'!A137:AI317,34,FALSE)</f>
        <v>0.53103888034820557</v>
      </c>
      <c r="AK142" s="133">
        <f>VLOOKUP(A142,'2022_PAPI_Indicators'!A137:AJ317,35,FALSE)</f>
        <v>0.57401573657989502</v>
      </c>
      <c r="AL142" s="133">
        <f>VLOOKUP(A142,'2022_PAPI_Indicators'!A137:AK317,36,FALSE)</f>
        <v>0.6250307559967041</v>
      </c>
      <c r="AM142" s="133">
        <f>VLOOKUP(A142,'2022_PAPI_Indicators'!A137:AL317,37,FALSE)</f>
        <v>0.48774212598800659</v>
      </c>
      <c r="AN142" s="133">
        <f>VLOOKUP(A142,'2022_PAPI_Indicators'!A137:AM317,38,FALSE)</f>
        <v>0.53955674171447754</v>
      </c>
      <c r="AO142" s="133">
        <f>VLOOKUP(A142,'2022_PAPI_Indicators'!A137:AN317,39,FALSE)</f>
        <v>0.57670336961746216</v>
      </c>
      <c r="AP142" s="133">
        <f>VLOOKUP(A142,'2022_PAPI_Indicators'!A137:AO317,40,FALSE)</f>
        <v>0.57359647750854492</v>
      </c>
      <c r="AQ142" s="161">
        <f>VLOOKUP(A142,'2022_PAPI_Indicators'!A137:AP317,41,FALSE)</f>
        <v>0.42474517226219177</v>
      </c>
      <c r="AR142" s="133">
        <f>VLOOKUP(A142,'2022_PAPI_Indicators'!A137:AQ317,42,FALSE)</f>
        <v>0.40219563245773315</v>
      </c>
      <c r="AS142" s="133">
        <f>VLOOKUP(A142,'2022_PAPI_Indicators'!A137:AR317,43,FALSE)</f>
        <v>0.50970333814620972</v>
      </c>
      <c r="AT142" s="133">
        <f>VLOOKUP(A142,'2022_PAPI_Indicators'!A137:AS317,44,FALSE)</f>
        <v>0.46994704008102417</v>
      </c>
      <c r="AU142" s="133">
        <f>VLOOKUP(A142,'2022_PAPI_Indicators'!A137:AT317,45,FALSE)</f>
        <v>0.46127310395240784</v>
      </c>
      <c r="AV142" s="133">
        <f>VLOOKUP(A142,'2022_PAPI_Indicators'!A137:AU317,46,FALSE)</f>
        <v>0.51554012298583984</v>
      </c>
      <c r="AW142" s="133">
        <f>VLOOKUP(A142,'2022_PAPI_Indicators'!A137:AV317,47,FALSE)</f>
        <v>0.46514412760734558</v>
      </c>
      <c r="AX142" s="133">
        <f>VLOOKUP(A142,'2022_PAPI_Indicators'!A137:AW317,48,FALSE)</f>
        <v>0.69682526588439941</v>
      </c>
      <c r="AY142" s="133">
        <f>VLOOKUP(A142,'2022_PAPI_Indicators'!A137:AX317,49,FALSE)</f>
        <v>0.47789916396141052</v>
      </c>
      <c r="AZ142" s="133">
        <f>VLOOKUP(A142,'2022_PAPI_Indicators'!A137:AY317,50,FALSE)</f>
        <v>0.60785353183746338</v>
      </c>
      <c r="BA142" s="133">
        <f>VLOOKUP(A142,'2022_PAPI_Indicators'!A137:AZ317,51,FALSE)</f>
        <v>0.48738959431648254</v>
      </c>
      <c r="BB142" s="133">
        <f>VLOOKUP(A142,'2022_PAPI_Indicators'!A137:BA317,52,FALSE)</f>
        <v>0.50074887275695801</v>
      </c>
      <c r="BC142" s="133">
        <f>VLOOKUP(A142,'2022_PAPI_Indicators'!A137:BB317,53,FALSE)</f>
        <v>0.74293917417526245</v>
      </c>
      <c r="BD142" s="133">
        <f>VLOOKUP(A142,'2022_PAPI_Indicators'!A137:BC317,54,FALSE)</f>
        <v>0.58177685737609863</v>
      </c>
      <c r="BE142" s="133">
        <f>VLOOKUP(A142,'2022_PAPI_Indicators'!A137:BD317,55,FALSE)</f>
        <v>0.52732211351394653</v>
      </c>
      <c r="BF142" s="133">
        <f>VLOOKUP(A142,'2022_PAPI_Indicators'!A137:BE317,56,FALSE)</f>
        <v>0.54049474000930786</v>
      </c>
      <c r="BG142" s="133">
        <f>VLOOKUP(A142,'2022_PAPI_Indicators'!A137:BF317,57,FALSE)</f>
        <v>0.54602617025375366</v>
      </c>
      <c r="BH142" s="133">
        <f>VLOOKUP(A142,'2022_PAPI_Indicators'!A137:BG317,58,FALSE)</f>
        <v>0.541087806224823</v>
      </c>
      <c r="BI142" s="133">
        <f>VLOOKUP(A142,'2022_PAPI_Indicators'!A137:BH317,59,FALSE)</f>
        <v>0.57864564657211304</v>
      </c>
      <c r="BJ142" s="133">
        <f>VLOOKUP(A142,'2022_PAPI_Indicators'!A137:BI317,60,FALSE)</f>
        <v>0.58457982540130615</v>
      </c>
      <c r="BK142" s="133">
        <f>VLOOKUP(A142,'2022_PAPI_Indicators'!A137:BJ317,61,FALSE)</f>
        <v>0.67926043272018433</v>
      </c>
      <c r="BL142" s="133">
        <f>VLOOKUP(A142,'2022_PAPI_Indicators'!A137:BK317,62,FALSE)</f>
        <v>0.71160131692886353</v>
      </c>
      <c r="BM142" s="133">
        <f>VLOOKUP(A142,'2022_PAPI_Indicators'!A137:BL317,63,FALSE)</f>
        <v>0.64257144927978516</v>
      </c>
      <c r="BN142" s="133">
        <f>VLOOKUP(A142,'2022_PAPI_Indicators'!A137:BM317,64,FALSE)</f>
        <v>0.5622904896736145</v>
      </c>
    </row>
    <row r="143" spans="1:66" x14ac:dyDescent="0.2">
      <c r="A143" s="70" t="s">
        <v>367</v>
      </c>
      <c r="B143" s="70" t="s">
        <v>368</v>
      </c>
      <c r="C143" s="89" t="s">
        <v>90</v>
      </c>
      <c r="D143" s="133">
        <f>VLOOKUP(A143,'2022_PAPI_Indicators'!A138:B318,2,)</f>
        <v>0.77882188558578491</v>
      </c>
      <c r="E143" s="133">
        <f>VLOOKUP(A143,'2022_PAPI_Indicators'!A138:C318,3,FALSE)</f>
        <v>0.69678395986557007</v>
      </c>
      <c r="F143" s="133">
        <f>VLOOKUP(A143,'2022_PAPI_Indicators'!A138:D318,4,FALSE)</f>
        <v>0.48761090636253357</v>
      </c>
      <c r="G143" s="133">
        <f>VLOOKUP(A143,'2022_PAPI_Indicators'!A138:E318,5,FALSE)</f>
        <v>0.65271419286727905</v>
      </c>
      <c r="H143" s="133">
        <f>VLOOKUP(A143,'2022_PAPI_Indicators'!A138:F318,6,FALSE)</f>
        <v>0.81188106536865234</v>
      </c>
      <c r="I143" s="133">
        <f>VLOOKUP(A143,'2022_PAPI_Indicators'!A138:G318,7,FALSE)</f>
        <v>0.6867939829826355</v>
      </c>
      <c r="J143" s="133">
        <f>VLOOKUP(A143,'2022_PAPI_Indicators'!A138:H318,8,FALSE)</f>
        <v>0.40908566117286682</v>
      </c>
      <c r="K143" s="133">
        <f>VLOOKUP(A143,'2022_PAPI_Indicators'!A138:I318,9,FALSE)</f>
        <v>0.6344752311706543</v>
      </c>
      <c r="L143" s="133">
        <f>VLOOKUP(A143,'2022_PAPI_Indicators'!A138:J318,10,FALSE)</f>
        <v>0.61561292409896851</v>
      </c>
      <c r="M143" s="133">
        <f>VLOOKUP(A143,'2022_PAPI_Indicators'!A138:K318,11,FALSE)</f>
        <v>0.71860277652740479</v>
      </c>
      <c r="N143" s="133">
        <f>VLOOKUP(A143,'2022_PAPI_Indicators'!A138:L318,12,FALSE)</f>
        <v>0.70292168855667114</v>
      </c>
      <c r="O143" s="133">
        <f>VLOOKUP(A143,'2022_PAPI_Indicators'!A138:M318,13,FALSE)</f>
        <v>0.77713006734848022</v>
      </c>
      <c r="P143" s="133">
        <f>VLOOKUP(A143,'2022_PAPI_Indicators'!A138:N318,14,FALSE)</f>
        <v>0.74778932332992554</v>
      </c>
      <c r="Q143" s="133">
        <f>VLOOKUP(A143,'2022_PAPI_Indicators'!A138:O318,15,FALSE)</f>
        <v>0.82012921571731567</v>
      </c>
      <c r="R143" s="135">
        <f>VLOOKUP(A143,'2022_PAPI_Indicators'!A138:P318,16,FALSE)</f>
        <v>0.77859091758728027</v>
      </c>
      <c r="S143" s="133">
        <f>VLOOKUP(A143,'2022_PAPI_Indicators'!A138:R318,17,FALSE)</f>
        <v>0.765625</v>
      </c>
      <c r="T143" s="133">
        <f>VLOOKUP(A143,'2022_PAPI_Indicators'!A138:S318,18,FALSE)</f>
        <v>0.75536894798278809</v>
      </c>
      <c r="U143" s="135">
        <f>VLOOKUP(A143,'2022_PAPI_Indicators'!A138:T318,19,FALSE)</f>
        <v>0.86377352476119995</v>
      </c>
      <c r="V143" s="133">
        <f>VLOOKUP(A143,'2022_PAPI_Indicators'!A138:U318,20,FALSE)</f>
        <v>0.81516718864440918</v>
      </c>
      <c r="W143" s="133">
        <f>VLOOKUP(A143,'2022_PAPI_Indicators'!A138:V318,21,FALSE)</f>
        <v>0.77541905641555786</v>
      </c>
      <c r="X143" s="133">
        <f>VLOOKUP(A143,'2022_PAPI_Indicators'!A138:W318,22,FALSE)</f>
        <v>0.76942992210388184</v>
      </c>
      <c r="Y143" s="133">
        <f>VLOOKUP(A143,'2022_PAPI_Indicators'!A138:X318,23,FALSE)</f>
        <v>0.78171306848526001</v>
      </c>
      <c r="Z143" s="133">
        <f>VLOOKUP(A143,'2022_PAPI_Indicators'!A138:Y318,24,FALSE)</f>
        <v>0.71875470876693726</v>
      </c>
      <c r="AA143" s="133">
        <f>VLOOKUP(A143,'2022_PAPI_Indicators'!A138:Z318,25,FALSE)</f>
        <v>0.77510339021682739</v>
      </c>
      <c r="AB143" s="133">
        <f>VLOOKUP(A143,'2022_PAPI_Indicators'!A138:AA318,26,FALSE)</f>
        <v>0.76273149251937866</v>
      </c>
      <c r="AC143" s="133">
        <f>VLOOKUP(A143,'2022_PAPI_Indicators'!A138:AB318,27,FALSE)</f>
        <v>0.76310378313064575</v>
      </c>
      <c r="AD143" s="133">
        <f>VLOOKUP(A143,'2022_PAPI_Indicators'!A138:AC318,28,FALSE)</f>
        <v>0.76082783937454224</v>
      </c>
      <c r="AE143" s="133">
        <f>VLOOKUP(A143,'2022_PAPI_Indicators'!A138:AD318,29,FALSE)</f>
        <v>0.73017680644989014</v>
      </c>
      <c r="AF143" s="133">
        <f>VLOOKUP(A143,'2022_PAPI_Indicators'!A138:AE318,30,FALSE)</f>
        <v>0.66009330749511719</v>
      </c>
      <c r="AG143" s="133">
        <f>VLOOKUP(A143,'2022_PAPI_Indicators'!A138:AF318,31,FALSE)</f>
        <v>0.69850867986679077</v>
      </c>
      <c r="AH143" s="133">
        <f>VLOOKUP(A143,'2022_PAPI_Indicators'!A138:AG318,32,FALSE)</f>
        <v>0.74190443754196167</v>
      </c>
      <c r="AI143" s="133">
        <f>VLOOKUP(A143,'2022_PAPI_Indicators'!A138:AH318,33,FALSE)</f>
        <v>0.70254784822463989</v>
      </c>
      <c r="AJ143" s="133">
        <f>VLOOKUP(A143,'2022_PAPI_Indicators'!A138:AI318,34,FALSE)</f>
        <v>0.70057916641235352</v>
      </c>
      <c r="AK143" s="133">
        <f>VLOOKUP(A143,'2022_PAPI_Indicators'!A138:AJ318,35,FALSE)</f>
        <v>0.68857449293136597</v>
      </c>
      <c r="AL143" s="133">
        <f>VLOOKUP(A143,'2022_PAPI_Indicators'!A138:AK318,36,FALSE)</f>
        <v>0.63290929794311523</v>
      </c>
      <c r="AM143" s="133">
        <f>VLOOKUP(A143,'2022_PAPI_Indicators'!A138:AL318,37,FALSE)</f>
        <v>0.68413287401199341</v>
      </c>
      <c r="AN143" s="133">
        <f>VLOOKUP(A143,'2022_PAPI_Indicators'!A138:AM318,38,FALSE)</f>
        <v>0.64203059673309326</v>
      </c>
      <c r="AO143" s="133">
        <f>VLOOKUP(A143,'2022_PAPI_Indicators'!A138:AN318,39,FALSE)</f>
        <v>0.70286250114440918</v>
      </c>
      <c r="AP143" s="133">
        <f>VLOOKUP(A143,'2022_PAPI_Indicators'!A138:AO318,40,FALSE)</f>
        <v>0.73369592428207397</v>
      </c>
      <c r="AQ143" s="161">
        <f>VLOOKUP(A143,'2022_PAPI_Indicators'!A138:AP318,41,FALSE)</f>
        <v>0.5740697979927063</v>
      </c>
      <c r="AR143" s="133">
        <f>VLOOKUP(A143,'2022_PAPI_Indicators'!A138:AQ318,42,FALSE)</f>
        <v>0.65481418371200562</v>
      </c>
      <c r="AS143" s="133">
        <f>VLOOKUP(A143,'2022_PAPI_Indicators'!A138:AR318,43,FALSE)</f>
        <v>0.65691304206848145</v>
      </c>
      <c r="AT143" s="133">
        <f>VLOOKUP(A143,'2022_PAPI_Indicators'!A138:AS318,44,FALSE)</f>
        <v>0.65458130836486816</v>
      </c>
      <c r="AU143" s="133">
        <f>VLOOKUP(A143,'2022_PAPI_Indicators'!A138:AT318,45,FALSE)</f>
        <v>0.67415511608123779</v>
      </c>
      <c r="AV143" s="133">
        <f>VLOOKUP(A143,'2022_PAPI_Indicators'!A138:AU318,46,FALSE)</f>
        <v>0.73556172847747803</v>
      </c>
      <c r="AW143" s="133">
        <f>VLOOKUP(A143,'2022_PAPI_Indicators'!A138:AV318,47,FALSE)</f>
        <v>0.62456625699996948</v>
      </c>
      <c r="AX143" s="133">
        <f>VLOOKUP(A143,'2022_PAPI_Indicators'!A138:AW318,48,FALSE)</f>
        <v>0.76099592447280884</v>
      </c>
      <c r="AY143" s="133">
        <f>VLOOKUP(A143,'2022_PAPI_Indicators'!A138:AX318,49,FALSE)</f>
        <v>0.69589084386825562</v>
      </c>
      <c r="AZ143" s="133">
        <f>VLOOKUP(A143,'2022_PAPI_Indicators'!A138:AY318,50,FALSE)</f>
        <v>0.66088682413101196</v>
      </c>
      <c r="BA143" s="133">
        <f>VLOOKUP(A143,'2022_PAPI_Indicators'!A138:AZ318,51,FALSE)</f>
        <v>0.62993007898330688</v>
      </c>
      <c r="BB143" s="133">
        <f>VLOOKUP(A143,'2022_PAPI_Indicators'!A138:BA318,52,FALSE)</f>
        <v>0.57700186967849731</v>
      </c>
      <c r="BC143" s="133">
        <f>VLOOKUP(A143,'2022_PAPI_Indicators'!A138:BB318,53,FALSE)</f>
        <v>0.59240597486495972</v>
      </c>
      <c r="BD143" s="133">
        <f>VLOOKUP(A143,'2022_PAPI_Indicators'!A138:BC318,54,FALSE)</f>
        <v>0.63910418748855591</v>
      </c>
      <c r="BE143" s="133">
        <f>VLOOKUP(A143,'2022_PAPI_Indicators'!A138:BD318,55,FALSE)</f>
        <v>0.71228528022766113</v>
      </c>
      <c r="BF143" s="133">
        <f>VLOOKUP(A143,'2022_PAPI_Indicators'!A138:BE318,56,FALSE)</f>
        <v>0.68398898839950562</v>
      </c>
      <c r="BG143" s="133">
        <f>VLOOKUP(A143,'2022_PAPI_Indicators'!A138:BF318,57,FALSE)</f>
        <v>0.58092308044433594</v>
      </c>
      <c r="BH143" s="133">
        <f>VLOOKUP(A143,'2022_PAPI_Indicators'!A138:BG318,58,FALSE)</f>
        <v>0.59158790111541748</v>
      </c>
      <c r="BI143" s="133">
        <f>VLOOKUP(A143,'2022_PAPI_Indicators'!A138:BH318,59,FALSE)</f>
        <v>0.71234214305877686</v>
      </c>
      <c r="BJ143" s="133">
        <f>VLOOKUP(A143,'2022_PAPI_Indicators'!A138:BI318,60,FALSE)</f>
        <v>0.56066125631332397</v>
      </c>
      <c r="BK143" s="133">
        <f>VLOOKUP(A143,'2022_PAPI_Indicators'!A138:BJ318,61,FALSE)</f>
        <v>0.63424456119537354</v>
      </c>
      <c r="BL143" s="133">
        <f>VLOOKUP(A143,'2022_PAPI_Indicators'!A138:BK318,62,FALSE)</f>
        <v>0.64326459169387817</v>
      </c>
      <c r="BM143" s="133">
        <f>VLOOKUP(A143,'2022_PAPI_Indicators'!A138:BL318,63,FALSE)</f>
        <v>0.69491255283355713</v>
      </c>
      <c r="BN143" s="133">
        <f>VLOOKUP(A143,'2022_PAPI_Indicators'!A138:BM318,64,FALSE)</f>
        <v>0.66513460874557495</v>
      </c>
    </row>
    <row r="144" spans="1:66" x14ac:dyDescent="0.2">
      <c r="A144" s="70" t="s">
        <v>369</v>
      </c>
      <c r="B144" s="70" t="s">
        <v>370</v>
      </c>
      <c r="C144" s="89" t="s">
        <v>90</v>
      </c>
      <c r="D144" s="133">
        <f>VLOOKUP(A144,'2022_PAPI_Indicators'!A139:B319,2,)</f>
        <v>0.89974194765090942</v>
      </c>
      <c r="E144" s="133">
        <f>VLOOKUP(A144,'2022_PAPI_Indicators'!A139:C319,3,FALSE)</f>
        <v>0.81349146366119385</v>
      </c>
      <c r="F144" s="133">
        <f>VLOOKUP(A144,'2022_PAPI_Indicators'!A139:D319,4,FALSE)</f>
        <v>0.67878365516662598</v>
      </c>
      <c r="G144" s="133">
        <f>VLOOKUP(A144,'2022_PAPI_Indicators'!A139:E319,5,FALSE)</f>
        <v>0.85531061887741089</v>
      </c>
      <c r="H144" s="133">
        <f>VLOOKUP(A144,'2022_PAPI_Indicators'!A139:F319,6,FALSE)</f>
        <v>0.85921633243560791</v>
      </c>
      <c r="I144" s="133">
        <f>VLOOKUP(A144,'2022_PAPI_Indicators'!A139:G319,7,FALSE)</f>
        <v>0.78768080472946167</v>
      </c>
      <c r="J144" s="133">
        <f>VLOOKUP(A144,'2022_PAPI_Indicators'!A139:H319,8,FALSE)</f>
        <v>0.74257171154022217</v>
      </c>
      <c r="K144" s="133">
        <f>VLOOKUP(A144,'2022_PAPI_Indicators'!A139:I319,9,FALSE)</f>
        <v>0.8067125678062439</v>
      </c>
      <c r="L144" s="133">
        <f>VLOOKUP(A144,'2022_PAPI_Indicators'!A139:J319,10,FALSE)</f>
        <v>0.81071752309799194</v>
      </c>
      <c r="M144" s="133">
        <f>VLOOKUP(A144,'2022_PAPI_Indicators'!A139:K319,11,FALSE)</f>
        <v>0.86821401119232178</v>
      </c>
      <c r="N144" s="133">
        <f>VLOOKUP(A144,'2022_PAPI_Indicators'!A139:L319,12,FALSE)</f>
        <v>0.88404768705368042</v>
      </c>
      <c r="O144" s="133">
        <f>VLOOKUP(A144,'2022_PAPI_Indicators'!A139:M319,13,FALSE)</f>
        <v>0.90951555967330933</v>
      </c>
      <c r="P144" s="133">
        <f>VLOOKUP(A144,'2022_PAPI_Indicators'!A139:N319,14,FALSE)</f>
        <v>0.89961802959442139</v>
      </c>
      <c r="Q144" s="133">
        <f>VLOOKUP(A144,'2022_PAPI_Indicators'!A139:O319,15,FALSE)</f>
        <v>0.84717881679534912</v>
      </c>
      <c r="R144" s="135">
        <f>VLOOKUP(A144,'2022_PAPI_Indicators'!A139:P319,16,FALSE)</f>
        <v>0.98690277338027954</v>
      </c>
      <c r="S144" s="133">
        <f>VLOOKUP(A144,'2022_PAPI_Indicators'!A139:R319,17,FALSE)</f>
        <v>0.94221723079681396</v>
      </c>
      <c r="T144" s="133">
        <f>VLOOKUP(A144,'2022_PAPI_Indicators'!A139:S319,18,FALSE)</f>
        <v>0.78343981504440308</v>
      </c>
      <c r="U144" s="135">
        <f>VLOOKUP(A144,'2022_PAPI_Indicators'!A139:T319,19,FALSE)</f>
        <v>0.94698596000671387</v>
      </c>
      <c r="V144" s="133">
        <f>VLOOKUP(A144,'2022_PAPI_Indicators'!A139:U319,20,FALSE)</f>
        <v>0.65536916255950928</v>
      </c>
      <c r="W144" s="133">
        <f>VLOOKUP(A144,'2022_PAPI_Indicators'!A139:V319,21,FALSE)</f>
        <v>0.84011662006378174</v>
      </c>
      <c r="X144" s="133">
        <f>VLOOKUP(A144,'2022_PAPI_Indicators'!A139:W319,22,FALSE)</f>
        <v>0.92912012338638306</v>
      </c>
      <c r="Y144" s="133">
        <f>VLOOKUP(A144,'2022_PAPI_Indicators'!A139:X319,23,FALSE)</f>
        <v>0.85789775848388672</v>
      </c>
      <c r="Z144" s="133">
        <f>VLOOKUP(A144,'2022_PAPI_Indicators'!A139:Y319,24,FALSE)</f>
        <v>0.72743397951126099</v>
      </c>
      <c r="AA144" s="133">
        <f>VLOOKUP(A144,'2022_PAPI_Indicators'!A139:Z319,25,FALSE)</f>
        <v>0.83751076459884644</v>
      </c>
      <c r="AB144" s="133">
        <f>VLOOKUP(A144,'2022_PAPI_Indicators'!A139:AA319,26,FALSE)</f>
        <v>0.92312091588973999</v>
      </c>
      <c r="AC144" s="133">
        <f>VLOOKUP(A144,'2022_PAPI_Indicators'!A139:AB319,27,FALSE)</f>
        <v>0.8882257342338562</v>
      </c>
      <c r="AD144" s="133">
        <f>VLOOKUP(A144,'2022_PAPI_Indicators'!A139:AC319,28,FALSE)</f>
        <v>0.88341003656387329</v>
      </c>
      <c r="AE144" s="133">
        <f>VLOOKUP(A144,'2022_PAPI_Indicators'!A139:AD319,29,FALSE)</f>
        <v>0.90752732753753662</v>
      </c>
      <c r="AF144" s="133">
        <f>VLOOKUP(A144,'2022_PAPI_Indicators'!A139:AE319,30,FALSE)</f>
        <v>0.83574783802032471</v>
      </c>
      <c r="AG144" s="133">
        <f>VLOOKUP(A144,'2022_PAPI_Indicators'!A139:AF319,31,FALSE)</f>
        <v>0.82936888933181763</v>
      </c>
      <c r="AH144" s="133">
        <f>VLOOKUP(A144,'2022_PAPI_Indicators'!A139:AG319,32,FALSE)</f>
        <v>0.93579781055450439</v>
      </c>
      <c r="AI144" s="133">
        <f>VLOOKUP(A144,'2022_PAPI_Indicators'!A139:AH319,33,FALSE)</f>
        <v>0.86523687839508057</v>
      </c>
      <c r="AJ144" s="133">
        <f>VLOOKUP(A144,'2022_PAPI_Indicators'!A139:AI319,34,FALSE)</f>
        <v>0.96350985765457153</v>
      </c>
      <c r="AK144" s="133">
        <f>VLOOKUP(A144,'2022_PAPI_Indicators'!A139:AJ319,35,FALSE)</f>
        <v>0.79370659589767456</v>
      </c>
      <c r="AL144" s="133">
        <f>VLOOKUP(A144,'2022_PAPI_Indicators'!A139:AK319,36,FALSE)</f>
        <v>0.86617952585220337</v>
      </c>
      <c r="AM144" s="133">
        <f>VLOOKUP(A144,'2022_PAPI_Indicators'!A139:AL319,37,FALSE)</f>
        <v>0.89904022216796875</v>
      </c>
      <c r="AN144" s="133">
        <f>VLOOKUP(A144,'2022_PAPI_Indicators'!A139:AM319,38,FALSE)</f>
        <v>0.90545666217803955</v>
      </c>
      <c r="AO144" s="133">
        <f>VLOOKUP(A144,'2022_PAPI_Indicators'!A139:AN319,39,FALSE)</f>
        <v>0.83713990449905396</v>
      </c>
      <c r="AP144" s="133">
        <f>VLOOKUP(A144,'2022_PAPI_Indicators'!A139:AO319,40,FALSE)</f>
        <v>0.75832682847976685</v>
      </c>
      <c r="AQ144" s="161">
        <f>VLOOKUP(A144,'2022_PAPI_Indicators'!A139:AP319,41,FALSE)</f>
        <v>0.68095457553863525</v>
      </c>
      <c r="AR144" s="133">
        <f>VLOOKUP(A144,'2022_PAPI_Indicators'!A139:AQ319,42,FALSE)</f>
        <v>0.68736833333969116</v>
      </c>
      <c r="AS144" s="133">
        <f>VLOOKUP(A144,'2022_PAPI_Indicators'!A139:AR319,43,FALSE)</f>
        <v>0.75866645574569702</v>
      </c>
      <c r="AT144" s="133">
        <f>VLOOKUP(A144,'2022_PAPI_Indicators'!A139:AS319,44,FALSE)</f>
        <v>0.8578650951385498</v>
      </c>
      <c r="AU144" s="133">
        <f>VLOOKUP(A144,'2022_PAPI_Indicators'!A139:AT319,45,FALSE)</f>
        <v>0.82890331745147705</v>
      </c>
      <c r="AV144" s="133">
        <f>VLOOKUP(A144,'2022_PAPI_Indicators'!A139:AU319,46,FALSE)</f>
        <v>0.82227134704589844</v>
      </c>
      <c r="AW144" s="133">
        <f>VLOOKUP(A144,'2022_PAPI_Indicators'!A139:AV319,47,FALSE)</f>
        <v>0.88850343227386475</v>
      </c>
      <c r="AX144" s="133">
        <f>VLOOKUP(A144,'2022_PAPI_Indicators'!A139:AW319,48,FALSE)</f>
        <v>0.98076063394546509</v>
      </c>
      <c r="AY144" s="133">
        <f>VLOOKUP(A144,'2022_PAPI_Indicators'!A139:AX319,49,FALSE)</f>
        <v>0.72941124439239502</v>
      </c>
      <c r="AZ144" s="133">
        <f>VLOOKUP(A144,'2022_PAPI_Indicators'!A139:AY319,50,FALSE)</f>
        <v>0.69059520959854126</v>
      </c>
      <c r="BA144" s="133">
        <f>VLOOKUP(A144,'2022_PAPI_Indicators'!A139:AZ319,51,FALSE)</f>
        <v>0.9005589485168457</v>
      </c>
      <c r="BB144" s="133">
        <f>VLOOKUP(A144,'2022_PAPI_Indicators'!A139:BA319,52,FALSE)</f>
        <v>0.83102303743362427</v>
      </c>
      <c r="BC144" s="133">
        <f>VLOOKUP(A144,'2022_PAPI_Indicators'!A139:BB319,53,FALSE)</f>
        <v>0.89069980382919312</v>
      </c>
      <c r="BD144" s="133">
        <f>VLOOKUP(A144,'2022_PAPI_Indicators'!A139:BC319,54,FALSE)</f>
        <v>0.82923388481140137</v>
      </c>
      <c r="BE144" s="133">
        <f>VLOOKUP(A144,'2022_PAPI_Indicators'!A139:BD319,55,FALSE)</f>
        <v>0.81019240617752075</v>
      </c>
      <c r="BF144" s="133">
        <f>VLOOKUP(A144,'2022_PAPI_Indicators'!A139:BE319,56,FALSE)</f>
        <v>0.87146735191345215</v>
      </c>
      <c r="BG144" s="133">
        <f>VLOOKUP(A144,'2022_PAPI_Indicators'!A139:BF319,57,FALSE)</f>
        <v>0.88934904336929321</v>
      </c>
      <c r="BH144" s="133">
        <f>VLOOKUP(A144,'2022_PAPI_Indicators'!A139:BG319,58,FALSE)</f>
        <v>0.72818297147750854</v>
      </c>
      <c r="BI144" s="133">
        <f>VLOOKUP(A144,'2022_PAPI_Indicators'!A139:BH319,59,FALSE)</f>
        <v>0.71954083442687988</v>
      </c>
      <c r="BJ144" s="133">
        <f>VLOOKUP(A144,'2022_PAPI_Indicators'!A139:BI319,60,FALSE)</f>
        <v>0.7168692946434021</v>
      </c>
      <c r="BK144" s="133">
        <f>VLOOKUP(A144,'2022_PAPI_Indicators'!A139:BJ319,61,FALSE)</f>
        <v>0.87189269065856934</v>
      </c>
      <c r="BL144" s="133">
        <f>VLOOKUP(A144,'2022_PAPI_Indicators'!A139:BK319,62,FALSE)</f>
        <v>0.74099093675613403</v>
      </c>
      <c r="BM144" s="133">
        <f>VLOOKUP(A144,'2022_PAPI_Indicators'!A139:BL319,63,FALSE)</f>
        <v>0.8682437539100647</v>
      </c>
      <c r="BN144" s="133">
        <f>VLOOKUP(A144,'2022_PAPI_Indicators'!A139:BM319,64,FALSE)</f>
        <v>0.9725455641746521</v>
      </c>
    </row>
    <row r="145" spans="1:66" x14ac:dyDescent="0.2">
      <c r="A145" s="70" t="s">
        <v>371</v>
      </c>
      <c r="B145" s="70" t="s">
        <v>372</v>
      </c>
      <c r="C145" s="89" t="s">
        <v>90</v>
      </c>
      <c r="D145" s="133">
        <f>VLOOKUP(A145,'2022_PAPI_Indicators'!A140:B320,2,)</f>
        <v>0.57263165712356567</v>
      </c>
      <c r="E145" s="133">
        <f>VLOOKUP(A145,'2022_PAPI_Indicators'!A140:C320,3,FALSE)</f>
        <v>0.6227649450302124</v>
      </c>
      <c r="F145" s="133">
        <f>VLOOKUP(A145,'2022_PAPI_Indicators'!A140:D320,4,FALSE)</f>
        <v>0.72471100091934204</v>
      </c>
      <c r="G145" s="133">
        <f>VLOOKUP(A145,'2022_PAPI_Indicators'!A140:E320,5,FALSE)</f>
        <v>0.44715267419815063</v>
      </c>
      <c r="H145" s="133">
        <f>VLOOKUP(A145,'2022_PAPI_Indicators'!A140:F320,6,FALSE)</f>
        <v>0.54054117202758789</v>
      </c>
      <c r="I145" s="133">
        <f>VLOOKUP(A145,'2022_PAPI_Indicators'!A140:G320,7,FALSE)</f>
        <v>0.40918636322021484</v>
      </c>
      <c r="J145" s="133">
        <f>VLOOKUP(A145,'2022_PAPI_Indicators'!A140:H320,8,FALSE)</f>
        <v>0.54160505533218384</v>
      </c>
      <c r="K145" s="133">
        <f>VLOOKUP(A145,'2022_PAPI_Indicators'!A140:I320,9,FALSE)</f>
        <v>0.52852070331573486</v>
      </c>
      <c r="L145" s="133">
        <f>VLOOKUP(A145,'2022_PAPI_Indicators'!A140:J320,10,FALSE)</f>
        <v>0.40340891480445862</v>
      </c>
      <c r="M145" s="133">
        <f>VLOOKUP(A145,'2022_PAPI_Indicators'!A140:K320,11,FALSE)</f>
        <v>0.5094638466835022</v>
      </c>
      <c r="N145" s="133">
        <f>VLOOKUP(A145,'2022_PAPI_Indicators'!A140:L320,12,FALSE)</f>
        <v>0.51804530620574951</v>
      </c>
      <c r="O145" s="133">
        <f>VLOOKUP(A145,'2022_PAPI_Indicators'!A140:M320,13,FALSE)</f>
        <v>0.5831722617149353</v>
      </c>
      <c r="P145" s="133">
        <f>VLOOKUP(A145,'2022_PAPI_Indicators'!A140:N320,14,FALSE)</f>
        <v>0.62526535987854004</v>
      </c>
      <c r="Q145" s="133">
        <f>VLOOKUP(A145,'2022_PAPI_Indicators'!A140:O320,15,FALSE)</f>
        <v>0.67070120573043823</v>
      </c>
      <c r="R145" s="135">
        <f>VLOOKUP(A145,'2022_PAPI_Indicators'!A140:P320,16,FALSE)</f>
        <v>0.81278645992279053</v>
      </c>
      <c r="S145" s="133">
        <f>VLOOKUP(A145,'2022_PAPI_Indicators'!A140:R320,17,FALSE)</f>
        <v>0.64348536729812622</v>
      </c>
      <c r="T145" s="133">
        <f>VLOOKUP(A145,'2022_PAPI_Indicators'!A140:S320,18,FALSE)</f>
        <v>0.51219981908798218</v>
      </c>
      <c r="U145" s="135">
        <f>VLOOKUP(A145,'2022_PAPI_Indicators'!A140:T320,19,FALSE)</f>
        <v>0.78946506977081299</v>
      </c>
      <c r="V145" s="133">
        <f>VLOOKUP(A145,'2022_PAPI_Indicators'!A140:U320,20,FALSE)</f>
        <v>0.345206618309021</v>
      </c>
      <c r="W145" s="133">
        <f>VLOOKUP(A145,'2022_PAPI_Indicators'!A140:V320,21,FALSE)</f>
        <v>0.63806217908859253</v>
      </c>
      <c r="X145" s="133">
        <f>VLOOKUP(A145,'2022_PAPI_Indicators'!A140:W320,22,FALSE)</f>
        <v>0.69830089807510376</v>
      </c>
      <c r="Y145" s="133">
        <f>VLOOKUP(A145,'2022_PAPI_Indicators'!A140:X320,23,FALSE)</f>
        <v>0.50299221277236938</v>
      </c>
      <c r="Z145" s="133">
        <f>VLOOKUP(A145,'2022_PAPI_Indicators'!A140:Y320,24,FALSE)</f>
        <v>0.54321318864822388</v>
      </c>
      <c r="AA145" s="133">
        <f>VLOOKUP(A145,'2022_PAPI_Indicators'!A140:Z320,25,FALSE)</f>
        <v>0.5</v>
      </c>
      <c r="AB145" s="133">
        <f>VLOOKUP(A145,'2022_PAPI_Indicators'!A140:AA320,26,FALSE)</f>
        <v>0.62313896417617798</v>
      </c>
      <c r="AC145" s="133">
        <f>VLOOKUP(A145,'2022_PAPI_Indicators'!A140:AB320,27,FALSE)</f>
        <v>0.65813982486724854</v>
      </c>
      <c r="AD145" s="133">
        <f>VLOOKUP(A145,'2022_PAPI_Indicators'!A140:AC320,28,FALSE)</f>
        <v>0.59286218881607056</v>
      </c>
      <c r="AE145" s="133">
        <f>VLOOKUP(A145,'2022_PAPI_Indicators'!A140:AD320,29,FALSE)</f>
        <v>0.63071531057357788</v>
      </c>
      <c r="AF145" s="133">
        <f>VLOOKUP(A145,'2022_PAPI_Indicators'!A140:AE320,30,FALSE)</f>
        <v>0.68027210235595703</v>
      </c>
      <c r="AG145" s="133">
        <f>VLOOKUP(A145,'2022_PAPI_Indicators'!A140:AF320,31,FALSE)</f>
        <v>0.38344940543174744</v>
      </c>
      <c r="AH145" s="133">
        <f>VLOOKUP(A145,'2022_PAPI_Indicators'!A140:AG320,32,FALSE)</f>
        <v>0.6733088493347168</v>
      </c>
      <c r="AI145" s="133">
        <f>VLOOKUP(A145,'2022_PAPI_Indicators'!A140:AH320,33,FALSE)</f>
        <v>0.42436656355857849</v>
      </c>
      <c r="AJ145" s="133">
        <f>VLOOKUP(A145,'2022_PAPI_Indicators'!A140:AI320,34,FALSE)</f>
        <v>0.51351392269134521</v>
      </c>
      <c r="AK145" s="133">
        <f>VLOOKUP(A145,'2022_PAPI_Indicators'!A140:AJ320,35,FALSE)</f>
        <v>0.73579877614974976</v>
      </c>
      <c r="AL145" s="133">
        <f>VLOOKUP(A145,'2022_PAPI_Indicators'!A140:AK320,36,FALSE)</f>
        <v>0.51583582162857056</v>
      </c>
      <c r="AM145" s="133">
        <f>VLOOKUP(A145,'2022_PAPI_Indicators'!A140:AL320,37,FALSE)</f>
        <v>0.57100671529769897</v>
      </c>
      <c r="AN145" s="133">
        <f>VLOOKUP(A145,'2022_PAPI_Indicators'!A140:AM320,38,FALSE)</f>
        <v>0.59848350286483765</v>
      </c>
      <c r="AO145" s="133">
        <f>VLOOKUP(A145,'2022_PAPI_Indicators'!A140:AN320,39,FALSE)</f>
        <v>0.83484905958175659</v>
      </c>
      <c r="AP145" s="133">
        <f>VLOOKUP(A145,'2022_PAPI_Indicators'!A140:AO320,40,FALSE)</f>
        <v>0.53378576040267944</v>
      </c>
      <c r="AQ145" s="161">
        <f>VLOOKUP(A145,'2022_PAPI_Indicators'!A140:AP320,41,FALSE)</f>
        <v>0.41537946462631226</v>
      </c>
      <c r="AR145" s="133">
        <f>VLOOKUP(A145,'2022_PAPI_Indicators'!A140:AQ320,42,FALSE)</f>
        <v>0.53215932846069336</v>
      </c>
      <c r="AS145" s="133">
        <f>VLOOKUP(A145,'2022_PAPI_Indicators'!A140:AR320,43,FALSE)</f>
        <v>0.49982506036758423</v>
      </c>
      <c r="AT145" s="133">
        <f>VLOOKUP(A145,'2022_PAPI_Indicators'!A140:AS320,44,FALSE)</f>
        <v>0.53651720285415649</v>
      </c>
      <c r="AU145" s="133">
        <f>VLOOKUP(A145,'2022_PAPI_Indicators'!A140:AT320,45,FALSE)</f>
        <v>0.65293216705322266</v>
      </c>
      <c r="AV145" s="133">
        <f>VLOOKUP(A145,'2022_PAPI_Indicators'!A140:AU320,46,FALSE)</f>
        <v>0.60058075189590454</v>
      </c>
      <c r="AW145" s="133">
        <f>VLOOKUP(A145,'2022_PAPI_Indicators'!A140:AV320,47,FALSE)</f>
        <v>0.33091863989830017</v>
      </c>
      <c r="AX145" s="133">
        <f>VLOOKUP(A145,'2022_PAPI_Indicators'!A140:AW320,48,FALSE)</f>
        <v>0.67729312181472778</v>
      </c>
      <c r="AY145" s="133">
        <f>VLOOKUP(A145,'2022_PAPI_Indicators'!A140:AX320,49,FALSE)</f>
        <v>0.36539256572723389</v>
      </c>
      <c r="AZ145" s="133">
        <f>VLOOKUP(A145,'2022_PAPI_Indicators'!A140:AY320,50,FALSE)</f>
        <v>0.47429993748664856</v>
      </c>
      <c r="BA145" s="133">
        <f>VLOOKUP(A145,'2022_PAPI_Indicators'!A140:AZ320,51,FALSE)</f>
        <v>0.53306782245635986</v>
      </c>
      <c r="BB145" s="133">
        <f>VLOOKUP(A145,'2022_PAPI_Indicators'!A140:BA320,52,FALSE)</f>
        <v>0.54184210300445557</v>
      </c>
      <c r="BC145" s="133">
        <f>VLOOKUP(A145,'2022_PAPI_Indicators'!A140:BB320,53,FALSE)</f>
        <v>0.48081174492835999</v>
      </c>
      <c r="BD145" s="133">
        <f>VLOOKUP(A145,'2022_PAPI_Indicators'!A140:BC320,54,FALSE)</f>
        <v>0.4284588098526001</v>
      </c>
      <c r="BE145" s="133">
        <f>VLOOKUP(A145,'2022_PAPI_Indicators'!A140:BD320,55,FALSE)</f>
        <v>0.53156012296676636</v>
      </c>
      <c r="BF145" s="133">
        <f>VLOOKUP(A145,'2022_PAPI_Indicators'!A140:BE320,56,FALSE)</f>
        <v>0.57475113868713379</v>
      </c>
      <c r="BG145" s="133">
        <f>VLOOKUP(A145,'2022_PAPI_Indicators'!A140:BF320,57,FALSE)</f>
        <v>0.62947964668273926</v>
      </c>
      <c r="BH145" s="133">
        <f>VLOOKUP(A145,'2022_PAPI_Indicators'!A140:BG320,58,FALSE)</f>
        <v>0.69125938415527344</v>
      </c>
      <c r="BI145" s="133">
        <f>VLOOKUP(A145,'2022_PAPI_Indicators'!A140:BH320,59,FALSE)</f>
        <v>0.41213420033454895</v>
      </c>
      <c r="BJ145" s="133">
        <f>VLOOKUP(A145,'2022_PAPI_Indicators'!A140:BI320,60,FALSE)</f>
        <v>0.3194834291934967</v>
      </c>
      <c r="BK145" s="133">
        <f>VLOOKUP(A145,'2022_PAPI_Indicators'!A140:BJ320,61,FALSE)</f>
        <v>0.69517767429351807</v>
      </c>
      <c r="BL145" s="133">
        <f>VLOOKUP(A145,'2022_PAPI_Indicators'!A140:BK320,62,FALSE)</f>
        <v>0.75493955612182617</v>
      </c>
      <c r="BM145" s="133">
        <f>VLOOKUP(A145,'2022_PAPI_Indicators'!A140:BL320,63,FALSE)</f>
        <v>0.77886390686035156</v>
      </c>
      <c r="BN145" s="133">
        <f>VLOOKUP(A145,'2022_PAPI_Indicators'!A140:BM320,64,FALSE)</f>
        <v>0.70738756656646729</v>
      </c>
    </row>
    <row r="146" spans="1:66" s="112" customFormat="1" x14ac:dyDescent="0.2">
      <c r="A146" s="77" t="s">
        <v>373</v>
      </c>
      <c r="B146" s="77" t="s">
        <v>374</v>
      </c>
      <c r="C146" s="92" t="s">
        <v>449</v>
      </c>
      <c r="D146" s="131">
        <f>VLOOKUP(A146,'2022_PAPI_Indicators'!A141:B321,2,)</f>
        <v>1.6826380491256714</v>
      </c>
      <c r="E146" s="131">
        <f>VLOOKUP(A146,'2022_PAPI_Indicators'!A141:C321,3,FALSE)</f>
        <v>1.9994082450866699</v>
      </c>
      <c r="F146" s="131">
        <f>VLOOKUP(A146,'2022_PAPI_Indicators'!A141:D321,4,FALSE)</f>
        <v>1.8497158288955688</v>
      </c>
      <c r="G146" s="131">
        <f>VLOOKUP(A146,'2022_PAPI_Indicators'!A141:E321,5,FALSE)</f>
        <v>1.8375442028045654</v>
      </c>
      <c r="H146" s="131">
        <f>VLOOKUP(A146,'2022_PAPI_Indicators'!A141:F321,6,FALSE)</f>
        <v>1.9636963605880737</v>
      </c>
      <c r="I146" s="131">
        <f>VLOOKUP(A146,'2022_PAPI_Indicators'!A141:G321,7,FALSE)</f>
        <v>1.8921533823013306</v>
      </c>
      <c r="J146" s="131">
        <f>VLOOKUP(A146,'2022_PAPI_Indicators'!A141:H321,8,FALSE)</f>
        <v>2.1129779815673828</v>
      </c>
      <c r="K146" s="131">
        <f>VLOOKUP(A146,'2022_PAPI_Indicators'!A141:I321,9,FALSE)</f>
        <v>2.0696806907653809</v>
      </c>
      <c r="L146" s="131">
        <f>VLOOKUP(A146,'2022_PAPI_Indicators'!A141:J321,10,FALSE)</f>
        <v>1.8511958122253418</v>
      </c>
      <c r="M146" s="131">
        <f>VLOOKUP(A146,'2022_PAPI_Indicators'!A141:K321,11,FALSE)</f>
        <v>1.9312019348144531</v>
      </c>
      <c r="N146" s="131">
        <f>VLOOKUP(A146,'2022_PAPI_Indicators'!A141:L321,12,FALSE)</f>
        <v>1.9166508913040161</v>
      </c>
      <c r="O146" s="131">
        <f>VLOOKUP(A146,'2022_PAPI_Indicators'!A141:M321,13,FALSE)</f>
        <v>1.7385933399200439</v>
      </c>
      <c r="P146" s="131">
        <f>VLOOKUP(A146,'2022_PAPI_Indicators'!A141:N321,14,FALSE)</f>
        <v>1.9024653434753418</v>
      </c>
      <c r="Q146" s="131">
        <f>VLOOKUP(A146,'2022_PAPI_Indicators'!A141:O321,15,FALSE)</f>
        <v>2.474050760269165</v>
      </c>
      <c r="R146" s="132">
        <f>VLOOKUP(A146,'2022_PAPI_Indicators'!A141:P321,16,FALSE)</f>
        <v>2.27689528465271</v>
      </c>
      <c r="S146" s="131">
        <f>VLOOKUP(A146,'2022_PAPI_Indicators'!A141:R321,17,FALSE)</f>
        <v>1.9206689596176147</v>
      </c>
      <c r="T146" s="131">
        <f>VLOOKUP(A146,'2022_PAPI_Indicators'!A141:S321,18,FALSE)</f>
        <v>1.7318150997161865</v>
      </c>
      <c r="U146" s="132">
        <f>VLOOKUP(A146,'2022_PAPI_Indicators'!A141:T321,19,FALSE)</f>
        <v>2.0850005149841309</v>
      </c>
      <c r="V146" s="131">
        <f>VLOOKUP(A146,'2022_PAPI_Indicators'!A141:U321,20,FALSE)</f>
        <v>1.5699982643127441</v>
      </c>
      <c r="W146" s="131">
        <f>VLOOKUP(A146,'2022_PAPI_Indicators'!A141:V321,21,FALSE)</f>
        <v>1.844326376914978</v>
      </c>
      <c r="X146" s="131">
        <f>VLOOKUP(A146,'2022_PAPI_Indicators'!A141:W321,22,FALSE)</f>
        <v>1.9606162309646606</v>
      </c>
      <c r="Y146" s="131">
        <f>VLOOKUP(A146,'2022_PAPI_Indicators'!A141:X321,23,FALSE)</f>
        <v>1.8433159589767456</v>
      </c>
      <c r="Z146" s="131">
        <f>VLOOKUP(A146,'2022_PAPI_Indicators'!A141:Y321,24,FALSE)</f>
        <v>1.778484582901001</v>
      </c>
      <c r="AA146" s="131">
        <f>VLOOKUP(A146,'2022_PAPI_Indicators'!A141:Z321,25,FALSE)</f>
        <v>2.0615615844726562</v>
      </c>
      <c r="AB146" s="131">
        <f>VLOOKUP(A146,'2022_PAPI_Indicators'!A141:AA321,26,FALSE)</f>
        <v>1.9587191343307495</v>
      </c>
      <c r="AC146" s="131">
        <f>VLOOKUP(A146,'2022_PAPI_Indicators'!A141:AB321,27,FALSE)</f>
        <v>2.089202880859375</v>
      </c>
      <c r="AD146" s="131">
        <f>VLOOKUP(A146,'2022_PAPI_Indicators'!A141:AC321,28,FALSE)</f>
        <v>1.9808739423751831</v>
      </c>
      <c r="AE146" s="131">
        <f>VLOOKUP(A146,'2022_PAPI_Indicators'!A141:AD321,29,FALSE)</f>
        <v>2.1174671649932861</v>
      </c>
      <c r="AF146" s="131">
        <f>VLOOKUP(A146,'2022_PAPI_Indicators'!A141:AE321,30,FALSE)</f>
        <v>1.88710618019104</v>
      </c>
      <c r="AG146" s="131">
        <f>VLOOKUP(A146,'2022_PAPI_Indicators'!A141:AF321,31,FALSE)</f>
        <v>1.7185611724853516</v>
      </c>
      <c r="AH146" s="131">
        <f>VLOOKUP(A146,'2022_PAPI_Indicators'!A141:AG321,32,FALSE)</f>
        <v>2.0033040046691895</v>
      </c>
      <c r="AI146" s="131">
        <f>VLOOKUP(A146,'2022_PAPI_Indicators'!A141:AH321,33,FALSE)</f>
        <v>1.8365292549133301</v>
      </c>
      <c r="AJ146" s="131">
        <f>VLOOKUP(A146,'2022_PAPI_Indicators'!A141:AI321,34,FALSE)</f>
        <v>1.8676143884658813</v>
      </c>
      <c r="AK146" s="131">
        <f>VLOOKUP(A146,'2022_PAPI_Indicators'!A141:AJ321,35,FALSE)</f>
        <v>1.8388779163360596</v>
      </c>
      <c r="AL146" s="131">
        <f>VLOOKUP(A146,'2022_PAPI_Indicators'!A141:AK321,36,FALSE)</f>
        <v>1.8660192489624023</v>
      </c>
      <c r="AM146" s="131">
        <f>VLOOKUP(A146,'2022_PAPI_Indicators'!A141:AL321,37,FALSE)</f>
        <v>1.9788576364517212</v>
      </c>
      <c r="AN146" s="131">
        <f>VLOOKUP(A146,'2022_PAPI_Indicators'!A141:AM321,38,FALSE)</f>
        <v>1.9801521301269531</v>
      </c>
      <c r="AO146" s="131">
        <f>VLOOKUP(A146,'2022_PAPI_Indicators'!A141:AN321,39,FALSE)</f>
        <v>2.0658960342407227</v>
      </c>
      <c r="AP146" s="131">
        <f>VLOOKUP(A146,'2022_PAPI_Indicators'!A141:AO321,40,FALSE)</f>
        <v>1.9476909637451172</v>
      </c>
      <c r="AQ146" s="159">
        <f>VLOOKUP(A146,'2022_PAPI_Indicators'!A141:AP321,41,FALSE)</f>
        <v>1.8782491683959961</v>
      </c>
      <c r="AR146" s="131">
        <f>VLOOKUP(A146,'2022_PAPI_Indicators'!A141:AQ321,42,FALSE)</f>
        <v>1.8902587890625</v>
      </c>
      <c r="AS146" s="131">
        <f>VLOOKUP(A146,'2022_PAPI_Indicators'!A141:AR321,43,FALSE)</f>
        <v>1.7059074640274048</v>
      </c>
      <c r="AT146" s="131">
        <f>VLOOKUP(A146,'2022_PAPI_Indicators'!A141:AS321,44,FALSE)</f>
        <v>2.066706657409668</v>
      </c>
      <c r="AU146" s="131">
        <f>VLOOKUP(A146,'2022_PAPI_Indicators'!A141:AT321,45,FALSE)</f>
        <v>1.74659264087677</v>
      </c>
      <c r="AV146" s="131">
        <f>VLOOKUP(A146,'2022_PAPI_Indicators'!A141:AU321,46,FALSE)</f>
        <v>1.5268620252609253</v>
      </c>
      <c r="AW146" s="131">
        <f>VLOOKUP(A146,'2022_PAPI_Indicators'!A141:AV321,47,FALSE)</f>
        <v>1.7529282569885254</v>
      </c>
      <c r="AX146" s="131">
        <f>VLOOKUP(A146,'2022_PAPI_Indicators'!A141:AW321,48,FALSE)</f>
        <v>1.9030214548110962</v>
      </c>
      <c r="AY146" s="131">
        <f>VLOOKUP(A146,'2022_PAPI_Indicators'!A141:AX321,49,FALSE)</f>
        <v>1.6156975030899048</v>
      </c>
      <c r="AZ146" s="131">
        <f>VLOOKUP(A146,'2022_PAPI_Indicators'!A141:AY321,50,FALSE)</f>
        <v>1.7255966663360596</v>
      </c>
      <c r="BA146" s="131">
        <f>VLOOKUP(A146,'2022_PAPI_Indicators'!A141:AZ321,51,FALSE)</f>
        <v>1.7309117317199707</v>
      </c>
      <c r="BB146" s="131">
        <f>VLOOKUP(A146,'2022_PAPI_Indicators'!A141:BA321,52,FALSE)</f>
        <v>1.8446975946426392</v>
      </c>
      <c r="BC146" s="131">
        <f>VLOOKUP(A146,'2022_PAPI_Indicators'!A141:BB321,53,FALSE)</f>
        <v>1.9576057195663452</v>
      </c>
      <c r="BD146" s="131">
        <f>VLOOKUP(A146,'2022_PAPI_Indicators'!A141:BC321,54,FALSE)</f>
        <v>1.6849719285964966</v>
      </c>
      <c r="BE146" s="131">
        <f>VLOOKUP(A146,'2022_PAPI_Indicators'!A141:BD321,55,FALSE)</f>
        <v>1.7737312316894531</v>
      </c>
      <c r="BF146" s="131">
        <f>VLOOKUP(A146,'2022_PAPI_Indicators'!A141:BE321,56,FALSE)</f>
        <v>1.8710626363754272</v>
      </c>
      <c r="BG146" s="131">
        <f>VLOOKUP(A146,'2022_PAPI_Indicators'!A141:BF321,57,FALSE)</f>
        <v>1.8892940282821655</v>
      </c>
      <c r="BH146" s="131">
        <f>VLOOKUP(A146,'2022_PAPI_Indicators'!A141:BG321,58,FALSE)</f>
        <v>1.9392721652984619</v>
      </c>
      <c r="BI146" s="131">
        <f>VLOOKUP(A146,'2022_PAPI_Indicators'!A141:BH321,59,FALSE)</f>
        <v>1.8404450416564941</v>
      </c>
      <c r="BJ146" s="131">
        <f>VLOOKUP(A146,'2022_PAPI_Indicators'!A141:BI321,60,FALSE)</f>
        <v>1.9332188367843628</v>
      </c>
      <c r="BK146" s="131">
        <f>VLOOKUP(A146,'2022_PAPI_Indicators'!A141:BJ321,61,FALSE)</f>
        <v>1.7947491407394409</v>
      </c>
      <c r="BL146" s="131">
        <f>VLOOKUP(A146,'2022_PAPI_Indicators'!A141:BK321,62,FALSE)</f>
        <v>1.9742370843887329</v>
      </c>
      <c r="BM146" s="131">
        <f>VLOOKUP(A146,'2022_PAPI_Indicators'!A141:BL321,63,FALSE)</f>
        <v>1.9399925470352173</v>
      </c>
      <c r="BN146" s="131">
        <f>VLOOKUP(A146,'2022_PAPI_Indicators'!A141:BM321,64,FALSE)</f>
        <v>1.7652716636657715</v>
      </c>
    </row>
    <row r="147" spans="1:66" x14ac:dyDescent="0.2">
      <c r="A147" s="70" t="s">
        <v>375</v>
      </c>
      <c r="B147" s="70" t="s">
        <v>376</v>
      </c>
      <c r="C147" s="89" t="s">
        <v>90</v>
      </c>
      <c r="D147" s="133">
        <f>VLOOKUP(A147,'2022_PAPI_Indicators'!A142:B322,2,)</f>
        <v>0.17301423847675323</v>
      </c>
      <c r="E147" s="133">
        <f>VLOOKUP(A147,'2022_PAPI_Indicators'!A142:C322,3,FALSE)</f>
        <v>0.37815219163894653</v>
      </c>
      <c r="F147" s="133">
        <f>VLOOKUP(A147,'2022_PAPI_Indicators'!A142:D322,4,FALSE)</f>
        <v>0.3524932861328125</v>
      </c>
      <c r="G147" s="133">
        <f>VLOOKUP(A147,'2022_PAPI_Indicators'!A142:E322,5,FALSE)</f>
        <v>0.30057996511459351</v>
      </c>
      <c r="H147" s="133">
        <f>VLOOKUP(A147,'2022_PAPI_Indicators'!A142:F322,6,FALSE)</f>
        <v>0.23102311789989471</v>
      </c>
      <c r="I147" s="133">
        <f>VLOOKUP(A147,'2022_PAPI_Indicators'!A142:G322,7,FALSE)</f>
        <v>0.3675830066204071</v>
      </c>
      <c r="J147" s="133">
        <f>VLOOKUP(A147,'2022_PAPI_Indicators'!A142:H322,8,FALSE)</f>
        <v>0.38741445541381836</v>
      </c>
      <c r="K147" s="133">
        <f>VLOOKUP(A147,'2022_PAPI_Indicators'!A142:I322,9,FALSE)</f>
        <v>0.396563321352005</v>
      </c>
      <c r="L147" s="133">
        <f>VLOOKUP(A147,'2022_PAPI_Indicators'!A142:J322,10,FALSE)</f>
        <v>0.28125</v>
      </c>
      <c r="M147" s="133">
        <f>VLOOKUP(A147,'2022_PAPI_Indicators'!A142:K322,11,FALSE)</f>
        <v>0.2938709557056427</v>
      </c>
      <c r="N147" s="133">
        <f>VLOOKUP(A147,'2022_PAPI_Indicators'!A142:L322,12,FALSE)</f>
        <v>0.28236889839172363</v>
      </c>
      <c r="O147" s="133">
        <f>VLOOKUP(A147,'2022_PAPI_Indicators'!A142:M322,13,FALSE)</f>
        <v>0.14887800812721252</v>
      </c>
      <c r="P147" s="133">
        <f>VLOOKUP(A147,'2022_PAPI_Indicators'!A142:N322,14,FALSE)</f>
        <v>0.26278647780418396</v>
      </c>
      <c r="Q147" s="133">
        <f>VLOOKUP(A147,'2022_PAPI_Indicators'!A142:O322,15,FALSE)</f>
        <v>0.48217746615409851</v>
      </c>
      <c r="R147" s="135">
        <f>VLOOKUP(A147,'2022_PAPI_Indicators'!A142:P322,16,FALSE)</f>
        <v>0.44067132472991943</v>
      </c>
      <c r="S147" s="133">
        <f>VLOOKUP(A147,'2022_PAPI_Indicators'!A142:R322,17,FALSE)</f>
        <v>0.21728414297103882</v>
      </c>
      <c r="T147" s="133">
        <f>VLOOKUP(A147,'2022_PAPI_Indicators'!A142:S322,18,FALSE)</f>
        <v>0.20684888958930969</v>
      </c>
      <c r="U147" s="135">
        <f>VLOOKUP(A147,'2022_PAPI_Indicators'!A142:T322,19,FALSE)</f>
        <v>0.29157909750938416</v>
      </c>
      <c r="V147" s="133">
        <f>VLOOKUP(A147,'2022_PAPI_Indicators'!A142:U322,20,FALSE)</f>
        <v>0.26407590508460999</v>
      </c>
      <c r="W147" s="133">
        <f>VLOOKUP(A147,'2022_PAPI_Indicators'!A142:V322,21,FALSE)</f>
        <v>0.16418895125389099</v>
      </c>
      <c r="X147" s="133">
        <f>VLOOKUP(A147,'2022_PAPI_Indicators'!A142:W322,22,FALSE)</f>
        <v>0.28505489230155945</v>
      </c>
      <c r="Y147" s="133">
        <f>VLOOKUP(A147,'2022_PAPI_Indicators'!A142:X322,23,FALSE)</f>
        <v>0.25816395878791809</v>
      </c>
      <c r="Z147" s="133">
        <f>VLOOKUP(A147,'2022_PAPI_Indicators'!A142:Y322,24,FALSE)</f>
        <v>0.18329316377639771</v>
      </c>
      <c r="AA147" s="133">
        <f>VLOOKUP(A147,'2022_PAPI_Indicators'!A142:Z322,25,FALSE)</f>
        <v>0.303021639585495</v>
      </c>
      <c r="AB147" s="133">
        <f>VLOOKUP(A147,'2022_PAPI_Indicators'!A142:AA322,26,FALSE)</f>
        <v>0.28960904479026794</v>
      </c>
      <c r="AC147" s="133">
        <f>VLOOKUP(A147,'2022_PAPI_Indicators'!A142:AB322,27,FALSE)</f>
        <v>0.20264074206352234</v>
      </c>
      <c r="AD147" s="133">
        <f>VLOOKUP(A147,'2022_PAPI_Indicators'!A142:AC322,28,FALSE)</f>
        <v>0.28626319766044617</v>
      </c>
      <c r="AE147" s="133">
        <f>VLOOKUP(A147,'2022_PAPI_Indicators'!A142:AD322,29,FALSE)</f>
        <v>0.31735533475875854</v>
      </c>
      <c r="AF147" s="133">
        <f>VLOOKUP(A147,'2022_PAPI_Indicators'!A142:AE322,30,FALSE)</f>
        <v>0.16339960694313049</v>
      </c>
      <c r="AG147" s="133">
        <f>VLOOKUP(A147,'2022_PAPI_Indicators'!A142:AF322,31,FALSE)</f>
        <v>0.13089478015899658</v>
      </c>
      <c r="AH147" s="133">
        <f>VLOOKUP(A147,'2022_PAPI_Indicators'!A142:AG322,32,FALSE)</f>
        <v>0.20593754947185516</v>
      </c>
      <c r="AI147" s="133">
        <f>VLOOKUP(A147,'2022_PAPI_Indicators'!A142:AH322,33,FALSE)</f>
        <v>0.17238274216651917</v>
      </c>
      <c r="AJ147" s="133">
        <f>VLOOKUP(A147,'2022_PAPI_Indicators'!A142:AI322,34,FALSE)</f>
        <v>0.13546706736087799</v>
      </c>
      <c r="AK147" s="133">
        <f>VLOOKUP(A147,'2022_PAPI_Indicators'!A142:AJ322,35,FALSE)</f>
        <v>0.21575622260570526</v>
      </c>
      <c r="AL147" s="133">
        <f>VLOOKUP(A147,'2022_PAPI_Indicators'!A142:AK322,36,FALSE)</f>
        <v>0.18779920041561127</v>
      </c>
      <c r="AM147" s="133">
        <f>VLOOKUP(A147,'2022_PAPI_Indicators'!A142:AL322,37,FALSE)</f>
        <v>0.22518157958984375</v>
      </c>
      <c r="AN147" s="133">
        <f>VLOOKUP(A147,'2022_PAPI_Indicators'!A142:AM322,38,FALSE)</f>
        <v>0.23169979453086853</v>
      </c>
      <c r="AO147" s="133">
        <f>VLOOKUP(A147,'2022_PAPI_Indicators'!A142:AN322,39,FALSE)</f>
        <v>0.23644337058067322</v>
      </c>
      <c r="AP147" s="133">
        <f>VLOOKUP(A147,'2022_PAPI_Indicators'!A142:AO322,40,FALSE)</f>
        <v>0.12047145515680313</v>
      </c>
      <c r="AQ147" s="161">
        <f>VLOOKUP(A147,'2022_PAPI_Indicators'!A142:AP322,41,FALSE)</f>
        <v>0.29661059379577637</v>
      </c>
      <c r="AR147" s="133">
        <f>VLOOKUP(A147,'2022_PAPI_Indicators'!A142:AQ322,42,FALSE)</f>
        <v>0.30101370811462402</v>
      </c>
      <c r="AS147" s="133">
        <f>VLOOKUP(A147,'2022_PAPI_Indicators'!A142:AR322,43,FALSE)</f>
        <v>0.17161893844604492</v>
      </c>
      <c r="AT147" s="133">
        <f>VLOOKUP(A147,'2022_PAPI_Indicators'!A142:AS322,44,FALSE)</f>
        <v>0.37847569584846497</v>
      </c>
      <c r="AU147" s="133">
        <f>VLOOKUP(A147,'2022_PAPI_Indicators'!A142:AT322,45,FALSE)</f>
        <v>0.18150164186954498</v>
      </c>
      <c r="AV147" s="133">
        <f>VLOOKUP(A147,'2022_PAPI_Indicators'!A142:AU322,46,FALSE)</f>
        <v>7.418234646320343E-2</v>
      </c>
      <c r="AW147" s="133">
        <f>VLOOKUP(A147,'2022_PAPI_Indicators'!A142:AV322,47,FALSE)</f>
        <v>9.3920081853866577E-2</v>
      </c>
      <c r="AX147" s="133">
        <f>VLOOKUP(A147,'2022_PAPI_Indicators'!A142:AW322,48,FALSE)</f>
        <v>0.13390932977199554</v>
      </c>
      <c r="AY147" s="133">
        <f>VLOOKUP(A147,'2022_PAPI_Indicators'!A142:AX322,49,FALSE)</f>
        <v>0.12530830502510071</v>
      </c>
      <c r="AZ147" s="133">
        <f>VLOOKUP(A147,'2022_PAPI_Indicators'!A142:AY322,50,FALSE)</f>
        <v>0.12006618827581406</v>
      </c>
      <c r="BA147" s="133">
        <f>VLOOKUP(A147,'2022_PAPI_Indicators'!A142:AZ322,51,FALSE)</f>
        <v>0.10244198888540268</v>
      </c>
      <c r="BB147" s="133">
        <f>VLOOKUP(A147,'2022_PAPI_Indicators'!A142:BA322,52,FALSE)</f>
        <v>0.11082444339990616</v>
      </c>
      <c r="BC147" s="133">
        <f>VLOOKUP(A147,'2022_PAPI_Indicators'!A142:BB322,53,FALSE)</f>
        <v>0.14684167504310608</v>
      </c>
      <c r="BD147" s="133">
        <f>VLOOKUP(A147,'2022_PAPI_Indicators'!A142:BC322,54,FALSE)</f>
        <v>8.7711811065673828E-2</v>
      </c>
      <c r="BE147" s="133">
        <f>VLOOKUP(A147,'2022_PAPI_Indicators'!A142:BD322,55,FALSE)</f>
        <v>7.4948035180568695E-2</v>
      </c>
      <c r="BF147" s="133">
        <f>VLOOKUP(A147,'2022_PAPI_Indicators'!A142:BE322,56,FALSE)</f>
        <v>0.14028050005435944</v>
      </c>
      <c r="BG147" s="133">
        <f>VLOOKUP(A147,'2022_PAPI_Indicators'!A142:BF322,57,FALSE)</f>
        <v>0.15625</v>
      </c>
      <c r="BH147" s="133">
        <f>VLOOKUP(A147,'2022_PAPI_Indicators'!A142:BG322,58,FALSE)</f>
        <v>0.12079411000013351</v>
      </c>
      <c r="BI147" s="133">
        <f>VLOOKUP(A147,'2022_PAPI_Indicators'!A142:BH322,59,FALSE)</f>
        <v>8.877815306186676E-2</v>
      </c>
      <c r="BJ147" s="133">
        <f>VLOOKUP(A147,'2022_PAPI_Indicators'!A142:BI322,60,FALSE)</f>
        <v>0.16354110836982727</v>
      </c>
      <c r="BK147" s="133">
        <f>VLOOKUP(A147,'2022_PAPI_Indicators'!A142:BJ322,61,FALSE)</f>
        <v>0.14710670709609985</v>
      </c>
      <c r="BL147" s="133">
        <f>VLOOKUP(A147,'2022_PAPI_Indicators'!A142:BK322,62,FALSE)</f>
        <v>0.11851832270622253</v>
      </c>
      <c r="BM147" s="133">
        <f>VLOOKUP(A147,'2022_PAPI_Indicators'!A142:BL322,63,FALSE)</f>
        <v>0.1131574809551239</v>
      </c>
      <c r="BN147" s="133">
        <f>VLOOKUP(A147,'2022_PAPI_Indicators'!A142:BM322,64,FALSE)</f>
        <v>0.11186369508504868</v>
      </c>
    </row>
    <row r="148" spans="1:66" x14ac:dyDescent="0.2">
      <c r="A148" s="70" t="s">
        <v>377</v>
      </c>
      <c r="B148" s="70" t="s">
        <v>378</v>
      </c>
      <c r="C148" s="89" t="s">
        <v>90</v>
      </c>
      <c r="D148" s="133">
        <f>VLOOKUP(A148,'2022_PAPI_Indicators'!A143:B323,2,)</f>
        <v>0.82079017162322998</v>
      </c>
      <c r="E148" s="133">
        <f>VLOOKUP(A148,'2022_PAPI_Indicators'!A143:C323,3,FALSE)</f>
        <v>0.88575953245162964</v>
      </c>
      <c r="F148" s="133">
        <f>VLOOKUP(A148,'2022_PAPI_Indicators'!A143:D323,4,FALSE)</f>
        <v>0.79523152112960815</v>
      </c>
      <c r="G148" s="133">
        <f>VLOOKUP(A148,'2022_PAPI_Indicators'!A143:E323,5,FALSE)</f>
        <v>0.90421813726425171</v>
      </c>
      <c r="H148" s="133">
        <f>VLOOKUP(A148,'2022_PAPI_Indicators'!A143:F323,6,FALSE)</f>
        <v>0.91694176197052002</v>
      </c>
      <c r="I148" s="133">
        <f>VLOOKUP(A148,'2022_PAPI_Indicators'!A143:G323,7,FALSE)</f>
        <v>0.8602447509765625</v>
      </c>
      <c r="J148" s="133">
        <f>VLOOKUP(A148,'2022_PAPI_Indicators'!A143:H323,8,FALSE)</f>
        <v>0.90365463495254517</v>
      </c>
      <c r="K148" s="133">
        <f>VLOOKUP(A148,'2022_PAPI_Indicators'!A143:I323,9,FALSE)</f>
        <v>0.86596590280532837</v>
      </c>
      <c r="L148" s="133">
        <f>VLOOKUP(A148,'2022_PAPI_Indicators'!A143:J323,10,FALSE)</f>
        <v>0.80380606651306152</v>
      </c>
      <c r="M148" s="133">
        <f>VLOOKUP(A148,'2022_PAPI_Indicators'!A143:K323,11,FALSE)</f>
        <v>0.91098034381866455</v>
      </c>
      <c r="N148" s="133">
        <f>VLOOKUP(A148,'2022_PAPI_Indicators'!A143:L323,12,FALSE)</f>
        <v>0.87865293025970459</v>
      </c>
      <c r="O148" s="133">
        <f>VLOOKUP(A148,'2022_PAPI_Indicators'!A143:M323,13,FALSE)</f>
        <v>0.87033051252365112</v>
      </c>
      <c r="P148" s="133">
        <f>VLOOKUP(A148,'2022_PAPI_Indicators'!A143:N323,14,FALSE)</f>
        <v>0.890625</v>
      </c>
      <c r="Q148" s="133">
        <f>VLOOKUP(A148,'2022_PAPI_Indicators'!A143:O323,15,FALSE)</f>
        <v>0.94829148054122925</v>
      </c>
      <c r="R148" s="135">
        <f>VLOOKUP(A148,'2022_PAPI_Indicators'!A143:P323,16,FALSE)</f>
        <v>0.94729459285736084</v>
      </c>
      <c r="S148" s="133">
        <f>VLOOKUP(A148,'2022_PAPI_Indicators'!A143:R323,17,FALSE)</f>
        <v>0.87128865718841553</v>
      </c>
      <c r="T148" s="133">
        <f>VLOOKUP(A148,'2022_PAPI_Indicators'!A143:S323,18,FALSE)</f>
        <v>0.75564372539520264</v>
      </c>
      <c r="U148" s="135">
        <f>VLOOKUP(A148,'2022_PAPI_Indicators'!A143:T323,19,FALSE)</f>
        <v>0.91227000951766968</v>
      </c>
      <c r="V148" s="133">
        <f>VLOOKUP(A148,'2022_PAPI_Indicators'!A143:U323,20,FALSE)</f>
        <v>0.62089747190475464</v>
      </c>
      <c r="W148" s="133">
        <f>VLOOKUP(A148,'2022_PAPI_Indicators'!A143:V323,21,FALSE)</f>
        <v>0.82422113418579102</v>
      </c>
      <c r="X148" s="133">
        <f>VLOOKUP(A148,'2022_PAPI_Indicators'!A143:W323,22,FALSE)</f>
        <v>0.91596496105194092</v>
      </c>
      <c r="Y148" s="133">
        <f>VLOOKUP(A148,'2022_PAPI_Indicators'!A143:X323,23,FALSE)</f>
        <v>0.90670633316040039</v>
      </c>
      <c r="Z148" s="133">
        <f>VLOOKUP(A148,'2022_PAPI_Indicators'!A143:Y323,24,FALSE)</f>
        <v>0.85581988096237183</v>
      </c>
      <c r="AA148" s="133">
        <f>VLOOKUP(A148,'2022_PAPI_Indicators'!A143:Z323,25,FALSE)</f>
        <v>0.921875</v>
      </c>
      <c r="AB148" s="133">
        <f>VLOOKUP(A148,'2022_PAPI_Indicators'!A143:AA323,26,FALSE)</f>
        <v>0.88773149251937866</v>
      </c>
      <c r="AC148" s="133">
        <f>VLOOKUP(A148,'2022_PAPI_Indicators'!A143:AB323,27,FALSE)</f>
        <v>0.93279093503952026</v>
      </c>
      <c r="AD148" s="133">
        <f>VLOOKUP(A148,'2022_PAPI_Indicators'!A143:AC323,28,FALSE)</f>
        <v>0.90722423791885376</v>
      </c>
      <c r="AE148" s="133">
        <f>VLOOKUP(A148,'2022_PAPI_Indicators'!A143:AD323,29,FALSE)</f>
        <v>0.89193928241729736</v>
      </c>
      <c r="AF148" s="133">
        <f>VLOOKUP(A148,'2022_PAPI_Indicators'!A143:AE323,30,FALSE)</f>
        <v>0.90188640356063843</v>
      </c>
      <c r="AG148" s="133">
        <f>VLOOKUP(A148,'2022_PAPI_Indicators'!A143:AF323,31,FALSE)</f>
        <v>0.81093823909759521</v>
      </c>
      <c r="AH148" s="133">
        <f>VLOOKUP(A148,'2022_PAPI_Indicators'!A143:AG323,32,FALSE)</f>
        <v>0.96708852052688599</v>
      </c>
      <c r="AI148" s="133">
        <f>VLOOKUP(A148,'2022_PAPI_Indicators'!A143:AH323,33,FALSE)</f>
        <v>0.95042115449905396</v>
      </c>
      <c r="AJ148" s="133">
        <f>VLOOKUP(A148,'2022_PAPI_Indicators'!A143:AI323,34,FALSE)</f>
        <v>0.95633882284164429</v>
      </c>
      <c r="AK148" s="133">
        <f>VLOOKUP(A148,'2022_PAPI_Indicators'!A143:AJ323,35,FALSE)</f>
        <v>0.92447507381439209</v>
      </c>
      <c r="AL148" s="133">
        <f>VLOOKUP(A148,'2022_PAPI_Indicators'!A143:AK323,36,FALSE)</f>
        <v>0.91969180107116699</v>
      </c>
      <c r="AM148" s="133">
        <f>VLOOKUP(A148,'2022_PAPI_Indicators'!A143:AL323,37,FALSE)</f>
        <v>0.94301414489746094</v>
      </c>
      <c r="AN148" s="133">
        <f>VLOOKUP(A148,'2022_PAPI_Indicators'!A143:AM323,38,FALSE)</f>
        <v>0.94101858139038086</v>
      </c>
      <c r="AO148" s="133">
        <f>VLOOKUP(A148,'2022_PAPI_Indicators'!A143:AN323,39,FALSE)</f>
        <v>0.93555968999862671</v>
      </c>
      <c r="AP148" s="133">
        <f>VLOOKUP(A148,'2022_PAPI_Indicators'!A143:AO323,40,FALSE)</f>
        <v>0.91417604684829712</v>
      </c>
      <c r="AQ148" s="161">
        <f>VLOOKUP(A148,'2022_PAPI_Indicators'!A143:AP323,41,FALSE)</f>
        <v>0.86627167463302612</v>
      </c>
      <c r="AR148" s="133">
        <f>VLOOKUP(A148,'2022_PAPI_Indicators'!A143:AQ323,42,FALSE)</f>
        <v>0.91199314594268799</v>
      </c>
      <c r="AS148" s="133">
        <f>VLOOKUP(A148,'2022_PAPI_Indicators'!A143:AR323,43,FALSE)</f>
        <v>0.83831077814102173</v>
      </c>
      <c r="AT148" s="133">
        <f>VLOOKUP(A148,'2022_PAPI_Indicators'!A143:AS323,44,FALSE)</f>
        <v>0.94235533475875854</v>
      </c>
      <c r="AU148" s="133">
        <f>VLOOKUP(A148,'2022_PAPI_Indicators'!A143:AT323,45,FALSE)</f>
        <v>0.92060583829879761</v>
      </c>
      <c r="AV148" s="133">
        <f>VLOOKUP(A148,'2022_PAPI_Indicators'!A143:AU323,46,FALSE)</f>
        <v>0.85860621929168701</v>
      </c>
      <c r="AW148" s="133">
        <f>VLOOKUP(A148,'2022_PAPI_Indicators'!A143:AV323,47,FALSE)</f>
        <v>0.88167077302932739</v>
      </c>
      <c r="AX148" s="133">
        <f>VLOOKUP(A148,'2022_PAPI_Indicators'!A143:AW323,48,FALSE)</f>
        <v>0.95366871356964111</v>
      </c>
      <c r="AY148" s="133">
        <f>VLOOKUP(A148,'2022_PAPI_Indicators'!A143:AX323,49,FALSE)</f>
        <v>0.83650767803192139</v>
      </c>
      <c r="AZ148" s="133">
        <f>VLOOKUP(A148,'2022_PAPI_Indicators'!A143:AY323,50,FALSE)</f>
        <v>0.84955435991287231</v>
      </c>
      <c r="BA148" s="133">
        <f>VLOOKUP(A148,'2022_PAPI_Indicators'!A143:AZ323,51,FALSE)</f>
        <v>0.90565329790115356</v>
      </c>
      <c r="BB148" s="133">
        <f>VLOOKUP(A148,'2022_PAPI_Indicators'!A143:BA323,52,FALSE)</f>
        <v>0.92224931716918945</v>
      </c>
      <c r="BC148" s="133">
        <f>VLOOKUP(A148,'2022_PAPI_Indicators'!A143:BB323,53,FALSE)</f>
        <v>0.95990079641342163</v>
      </c>
      <c r="BD148" s="133">
        <f>VLOOKUP(A148,'2022_PAPI_Indicators'!A143:BC323,54,FALSE)</f>
        <v>0.82746535539627075</v>
      </c>
      <c r="BE148" s="133">
        <f>VLOOKUP(A148,'2022_PAPI_Indicators'!A143:BD323,55,FALSE)</f>
        <v>0.9158291220664978</v>
      </c>
      <c r="BF148" s="133">
        <f>VLOOKUP(A148,'2022_PAPI_Indicators'!A143:BE323,56,FALSE)</f>
        <v>0.94437104463577271</v>
      </c>
      <c r="BG148" s="133">
        <f>VLOOKUP(A148,'2022_PAPI_Indicators'!A143:BF323,57,FALSE)</f>
        <v>0.91278922557830811</v>
      </c>
      <c r="BH148" s="133">
        <f>VLOOKUP(A148,'2022_PAPI_Indicators'!A143:BG323,58,FALSE)</f>
        <v>0.93910843133926392</v>
      </c>
      <c r="BI148" s="133">
        <f>VLOOKUP(A148,'2022_PAPI_Indicators'!A143:BH323,59,FALSE)</f>
        <v>0.90804654359817505</v>
      </c>
      <c r="BJ148" s="133">
        <f>VLOOKUP(A148,'2022_PAPI_Indicators'!A143:BI323,60,FALSE)</f>
        <v>0.92808079719543457</v>
      </c>
      <c r="BK148" s="133">
        <f>VLOOKUP(A148,'2022_PAPI_Indicators'!A143:BJ323,61,FALSE)</f>
        <v>0.90192961692810059</v>
      </c>
      <c r="BL148" s="133">
        <f>VLOOKUP(A148,'2022_PAPI_Indicators'!A143:BK323,62,FALSE)</f>
        <v>0.93933874368667603</v>
      </c>
      <c r="BM148" s="133">
        <f>VLOOKUP(A148,'2022_PAPI_Indicators'!A143:BL323,63,FALSE)</f>
        <v>0.95803940296173096</v>
      </c>
      <c r="BN148" s="133">
        <f>VLOOKUP(A148,'2022_PAPI_Indicators'!A143:BM323,64,FALSE)</f>
        <v>0.89995509386062622</v>
      </c>
    </row>
    <row r="149" spans="1:66" x14ac:dyDescent="0.2">
      <c r="A149" s="70" t="s">
        <v>379</v>
      </c>
      <c r="B149" s="70" t="s">
        <v>380</v>
      </c>
      <c r="C149" s="89" t="s">
        <v>90</v>
      </c>
      <c r="D149" s="133">
        <f>VLOOKUP(A149,'2022_PAPI_Indicators'!A144:B324,2,)</f>
        <v>0.35550037026405334</v>
      </c>
      <c r="E149" s="133">
        <f>VLOOKUP(A149,'2022_PAPI_Indicators'!A144:C324,3,FALSE)</f>
        <v>0.4021632969379425</v>
      </c>
      <c r="F149" s="133">
        <f>VLOOKUP(A149,'2022_PAPI_Indicators'!A144:D324,4,FALSE)</f>
        <v>0.36865776777267456</v>
      </c>
      <c r="G149" s="133">
        <f>VLOOKUP(A149,'2022_PAPI_Indicators'!A144:E324,5,FALSE)</f>
        <v>0.29941284656524658</v>
      </c>
      <c r="H149" s="133">
        <f>VLOOKUP(A149,'2022_PAPI_Indicators'!A144:F324,6,FALSE)</f>
        <v>0.48239815235137939</v>
      </c>
      <c r="I149" s="133">
        <f>VLOOKUP(A149,'2022_PAPI_Indicators'!A144:G324,7,FALSE)</f>
        <v>0.33099231123924255</v>
      </c>
      <c r="J149" s="133">
        <f>VLOOKUP(A149,'2022_PAPI_Indicators'!A144:H324,8,FALSE)</f>
        <v>0.48857563734054565</v>
      </c>
      <c r="K149" s="133">
        <f>VLOOKUP(A149,'2022_PAPI_Indicators'!A144:I324,9,FALSE)</f>
        <v>0.47381821274757385</v>
      </c>
      <c r="L149" s="133">
        <f>VLOOKUP(A149,'2022_PAPI_Indicators'!A144:J324,10,FALSE)</f>
        <v>0.43280646204948425</v>
      </c>
      <c r="M149" s="133">
        <f>VLOOKUP(A149,'2022_PAPI_Indicators'!A144:K324,11,FALSE)</f>
        <v>0.39301735162734985</v>
      </c>
      <c r="N149" s="133">
        <f>VLOOKUP(A149,'2022_PAPI_Indicators'!A144:L324,12,FALSE)</f>
        <v>0.42229577898979187</v>
      </c>
      <c r="O149" s="133">
        <f>VLOOKUP(A149,'2022_PAPI_Indicators'!A144:M324,13,FALSE)</f>
        <v>0.38605150580406189</v>
      </c>
      <c r="P149" s="133">
        <f>VLOOKUP(A149,'2022_PAPI_Indicators'!A144:N324,14,FALSE)</f>
        <v>0.41572049260139465</v>
      </c>
      <c r="Q149" s="133">
        <f>VLOOKUP(A149,'2022_PAPI_Indicators'!A144:O324,15,FALSE)</f>
        <v>0.71024858951568604</v>
      </c>
      <c r="R149" s="135">
        <f>VLOOKUP(A149,'2022_PAPI_Indicators'!A144:P324,16,FALSE)</f>
        <v>0.55559617280960083</v>
      </c>
      <c r="S149" s="133">
        <f>VLOOKUP(A149,'2022_PAPI_Indicators'!A144:R324,17,FALSE)</f>
        <v>0.49876287579536438</v>
      </c>
      <c r="T149" s="133">
        <f>VLOOKUP(A149,'2022_PAPI_Indicators'!A144:S324,18,FALSE)</f>
        <v>0.43598923087120056</v>
      </c>
      <c r="U149" s="135">
        <f>VLOOKUP(A149,'2022_PAPI_Indicators'!A144:T324,19,FALSE)</f>
        <v>0.54781818389892578</v>
      </c>
      <c r="V149" s="133">
        <f>VLOOKUP(A149,'2022_PAPI_Indicators'!A144:U324,20,FALSE)</f>
        <v>0.35169157385826111</v>
      </c>
      <c r="W149" s="133">
        <f>VLOOKUP(A149,'2022_PAPI_Indicators'!A144:V324,21,FALSE)</f>
        <v>0.52258294820785522</v>
      </c>
      <c r="X149" s="133">
        <f>VLOOKUP(A149,'2022_PAPI_Indicators'!A144:W324,22,FALSE)</f>
        <v>0.42626309394836426</v>
      </c>
      <c r="Y149" s="133">
        <f>VLOOKUP(A149,'2022_PAPI_Indicators'!A144:X324,23,FALSE)</f>
        <v>0.34511232376098633</v>
      </c>
      <c r="Z149" s="133">
        <f>VLOOKUP(A149,'2022_PAPI_Indicators'!A144:Y324,24,FALSE)</f>
        <v>0.40603825449943542</v>
      </c>
      <c r="AA149" s="133">
        <f>VLOOKUP(A149,'2022_PAPI_Indicators'!A144:Z324,25,FALSE)</f>
        <v>0.50333172082901001</v>
      </c>
      <c r="AB149" s="133">
        <f>VLOOKUP(A149,'2022_PAPI_Indicators'!A144:AA324,26,FALSE)</f>
        <v>0.4480452835559845</v>
      </c>
      <c r="AC149" s="133">
        <f>VLOOKUP(A149,'2022_PAPI_Indicators'!A144:AB324,27,FALSE)</f>
        <v>0.62043792009353638</v>
      </c>
      <c r="AD149" s="133">
        <f>VLOOKUP(A149,'2022_PAPI_Indicators'!A144:AC324,28,FALSE)</f>
        <v>0.45405319333076477</v>
      </c>
      <c r="AE149" s="133">
        <f>VLOOKUP(A149,'2022_PAPI_Indicators'!A144:AD324,29,FALSE)</f>
        <v>0.57483929395675659</v>
      </c>
      <c r="AF149" s="133">
        <f>VLOOKUP(A149,'2022_PAPI_Indicators'!A144:AE324,30,FALSE)</f>
        <v>0.48848679661750793</v>
      </c>
      <c r="AG149" s="133">
        <f>VLOOKUP(A149,'2022_PAPI_Indicators'!A144:AF324,31,FALSE)</f>
        <v>0.44339478015899658</v>
      </c>
      <c r="AH149" s="133">
        <f>VLOOKUP(A149,'2022_PAPI_Indicators'!A144:AG324,32,FALSE)</f>
        <v>0.49694463610649109</v>
      </c>
      <c r="AI149" s="133">
        <f>VLOOKUP(A149,'2022_PAPI_Indicators'!A144:AH324,33,FALSE)</f>
        <v>0.38039207458496094</v>
      </c>
      <c r="AJ149" s="133">
        <f>VLOOKUP(A149,'2022_PAPI_Indicators'!A144:AI324,34,FALSE)</f>
        <v>0.44247514009475708</v>
      </c>
      <c r="AK149" s="133">
        <f>VLOOKUP(A149,'2022_PAPI_Indicators'!A144:AJ324,35,FALSE)</f>
        <v>0.36531335115432739</v>
      </c>
      <c r="AL149" s="133">
        <f>VLOOKUP(A149,'2022_PAPI_Indicators'!A144:AK324,36,FALSE)</f>
        <v>0.42519488930702209</v>
      </c>
      <c r="AM149" s="133">
        <f>VLOOKUP(A149,'2022_PAPI_Indicators'!A144:AL324,37,FALSE)</f>
        <v>0.47732862830162048</v>
      </c>
      <c r="AN149" s="133">
        <f>VLOOKUP(A149,'2022_PAPI_Indicators'!A144:AM324,38,FALSE)</f>
        <v>0.47410041093826294</v>
      </c>
      <c r="AO149" s="133">
        <f>VLOOKUP(A149,'2022_PAPI_Indicators'!A144:AN324,39,FALSE)</f>
        <v>0.56055968999862671</v>
      </c>
      <c r="AP149" s="133">
        <f>VLOOKUP(A149,'2022_PAPI_Indicators'!A144:AO324,40,FALSE)</f>
        <v>0.57971018552780151</v>
      </c>
      <c r="AQ149" s="161">
        <f>VLOOKUP(A149,'2022_PAPI_Indicators'!A144:AP324,41,FALSE)</f>
        <v>0.38203364610671997</v>
      </c>
      <c r="AR149" s="133">
        <f>VLOOKUP(A149,'2022_PAPI_Indicators'!A144:AQ324,42,FALSE)</f>
        <v>0.34391865134239197</v>
      </c>
      <c r="AS149" s="133">
        <f>VLOOKUP(A149,'2022_PAPI_Indicators'!A144:AR324,43,FALSE)</f>
        <v>0.3626444935798645</v>
      </c>
      <c r="AT149" s="133">
        <f>VLOOKUP(A149,'2022_PAPI_Indicators'!A144:AS324,44,FALSE)</f>
        <v>0.4125421941280365</v>
      </c>
      <c r="AU149" s="133">
        <f>VLOOKUP(A149,'2022_PAPI_Indicators'!A144:AT324,45,FALSE)</f>
        <v>0.31115183234214783</v>
      </c>
      <c r="AV149" s="133">
        <f>VLOOKUP(A149,'2022_PAPI_Indicators'!A144:AU324,46,FALSE)</f>
        <v>0.26074007153511047</v>
      </c>
      <c r="AW149" s="133">
        <f>VLOOKUP(A149,'2022_PAPI_Indicators'!A144:AV324,47,FALSE)</f>
        <v>0.44400408864021301</v>
      </c>
      <c r="AX149" s="133">
        <f>VLOOKUP(A149,'2022_PAPI_Indicators'!A144:AW324,48,FALSE)</f>
        <v>0.48211011290550232</v>
      </c>
      <c r="AY149" s="133">
        <f>VLOOKUP(A149,'2022_PAPI_Indicators'!A144:AX324,49,FALSE)</f>
        <v>0.32054826617240906</v>
      </c>
      <c r="AZ149" s="133">
        <f>VLOOKUP(A149,'2022_PAPI_Indicators'!A144:AY324,50,FALSE)</f>
        <v>0.42264279723167419</v>
      </c>
      <c r="BA149" s="133">
        <f>VLOOKUP(A149,'2022_PAPI_Indicators'!A144:AZ324,51,FALSE)</f>
        <v>0.38948318362236023</v>
      </c>
      <c r="BB149" s="133">
        <f>VLOOKUP(A149,'2022_PAPI_Indicators'!A144:BA324,52,FALSE)</f>
        <v>0.47829058766365051</v>
      </c>
      <c r="BC149" s="133">
        <f>VLOOKUP(A149,'2022_PAPI_Indicators'!A144:BB324,53,FALSE)</f>
        <v>0.51752996444702148</v>
      </c>
      <c r="BD149" s="133">
        <f>VLOOKUP(A149,'2022_PAPI_Indicators'!A144:BC324,54,FALSE)</f>
        <v>0.43646138906478882</v>
      </c>
      <c r="BE149" s="133">
        <f>VLOOKUP(A149,'2022_PAPI_Indicators'!A144:BD324,55,FALSE)</f>
        <v>0.44962072372436523</v>
      </c>
      <c r="BF149" s="133">
        <f>VLOOKUP(A149,'2022_PAPI_Indicators'!A144:BE324,56,FALSE)</f>
        <v>0.45307782292366028</v>
      </c>
      <c r="BG149" s="133">
        <f>VLOOKUP(A149,'2022_PAPI_Indicators'!A144:BF324,57,FALSE)</f>
        <v>0.48692154884338379</v>
      </c>
      <c r="BH149" s="133">
        <f>VLOOKUP(A149,'2022_PAPI_Indicators'!A144:BG324,58,FALSE)</f>
        <v>0.54603630304336548</v>
      </c>
      <c r="BI149" s="133">
        <f>VLOOKUP(A149,'2022_PAPI_Indicators'!A144:BH324,59,FALSE)</f>
        <v>0.51028704643249512</v>
      </c>
      <c r="BJ149" s="133">
        <f>VLOOKUP(A149,'2022_PAPI_Indicators'!A144:BI324,60,FALSE)</f>
        <v>0.50826364755630493</v>
      </c>
      <c r="BK149" s="133">
        <f>VLOOKUP(A149,'2022_PAPI_Indicators'!A144:BJ324,61,FALSE)</f>
        <v>0.41237947344779968</v>
      </c>
      <c r="BL149" s="133">
        <f>VLOOKUP(A149,'2022_PAPI_Indicators'!A144:BK324,62,FALSE)</f>
        <v>0.58304667472839355</v>
      </c>
      <c r="BM149" s="133">
        <f>VLOOKUP(A149,'2022_PAPI_Indicators'!A144:BL324,63,FALSE)</f>
        <v>0.53546237945556641</v>
      </c>
      <c r="BN149" s="133">
        <f>VLOOKUP(A149,'2022_PAPI_Indicators'!A144:BM324,64,FALSE)</f>
        <v>0.42011955380439758</v>
      </c>
    </row>
    <row r="150" spans="1:66" s="112" customFormat="1" x14ac:dyDescent="0.2">
      <c r="A150" s="77" t="s">
        <v>381</v>
      </c>
      <c r="B150" s="77" t="s">
        <v>382</v>
      </c>
      <c r="C150" s="92" t="s">
        <v>449</v>
      </c>
      <c r="D150" s="131">
        <f>VLOOKUP(A150,'2022_PAPI_Indicators'!A145:B325,2,)</f>
        <v>0.35292771458625793</v>
      </c>
      <c r="E150" s="131">
        <f>VLOOKUP(A150,'2022_PAPI_Indicators'!A145:C325,3,FALSE)</f>
        <v>0.52618247270584106</v>
      </c>
      <c r="F150" s="131">
        <f>VLOOKUP(A150,'2022_PAPI_Indicators'!A145:D325,4,FALSE)</f>
        <v>0.68489068746566772</v>
      </c>
      <c r="G150" s="131">
        <f>VLOOKUP(A150,'2022_PAPI_Indicators'!A145:E325,5,FALSE)</f>
        <v>0.72367960214614868</v>
      </c>
      <c r="H150" s="131">
        <f>VLOOKUP(A150,'2022_PAPI_Indicators'!A145:F325,6,FALSE)</f>
        <v>0.57480758428573608</v>
      </c>
      <c r="I150" s="131">
        <f>VLOOKUP(A150,'2022_PAPI_Indicators'!A145:G325,7,FALSE)</f>
        <v>0.47949525713920593</v>
      </c>
      <c r="J150" s="131">
        <f>VLOOKUP(A150,'2022_PAPI_Indicators'!A145:H325,8,FALSE)</f>
        <v>0.94246798753738403</v>
      </c>
      <c r="K150" s="131">
        <f>VLOOKUP(A150,'2022_PAPI_Indicators'!A145:I325,9,FALSE)</f>
        <v>0.80109238624572754</v>
      </c>
      <c r="L150" s="131">
        <f>VLOOKUP(A150,'2022_PAPI_Indicators'!A145:J325,10,FALSE)</f>
        <v>0.67138028144836426</v>
      </c>
      <c r="M150" s="131">
        <f>VLOOKUP(A150,'2022_PAPI_Indicators'!A145:K325,11,FALSE)</f>
        <v>0.52992242574691772</v>
      </c>
      <c r="N150" s="131">
        <f>VLOOKUP(A150,'2022_PAPI_Indicators'!A145:L325,12,FALSE)</f>
        <v>0.59654247760772705</v>
      </c>
      <c r="O150" s="131">
        <f>VLOOKUP(A150,'2022_PAPI_Indicators'!A145:M325,13,FALSE)</f>
        <v>0.39294373989105225</v>
      </c>
      <c r="P150" s="131">
        <f>VLOOKUP(A150,'2022_PAPI_Indicators'!A145:N325,14,FALSE)</f>
        <v>0.57117468118667603</v>
      </c>
      <c r="Q150" s="131">
        <f>VLOOKUP(A150,'2022_PAPI_Indicators'!A145:O325,15,FALSE)</f>
        <v>0.42382329702377319</v>
      </c>
      <c r="R150" s="132">
        <f>VLOOKUP(A150,'2022_PAPI_Indicators'!A145:P325,16,FALSE)</f>
        <v>0.60371536016464233</v>
      </c>
      <c r="S150" s="131">
        <f>VLOOKUP(A150,'2022_PAPI_Indicators'!A145:R325,17,FALSE)</f>
        <v>0.50419998168945313</v>
      </c>
      <c r="T150" s="131">
        <f>VLOOKUP(A150,'2022_PAPI_Indicators'!A145:S325,18,FALSE)</f>
        <v>0.37220606207847595</v>
      </c>
      <c r="U150" s="132">
        <f>VLOOKUP(A150,'2022_PAPI_Indicators'!A145:T325,19,FALSE)</f>
        <v>0.5103498101234436</v>
      </c>
      <c r="V150" s="131">
        <f>VLOOKUP(A150,'2022_PAPI_Indicators'!A145:U325,20,FALSE)</f>
        <v>0.40966302156448364</v>
      </c>
      <c r="W150" s="131">
        <f>VLOOKUP(A150,'2022_PAPI_Indicators'!A145:V325,21,FALSE)</f>
        <v>0.45483687520027161</v>
      </c>
      <c r="X150" s="131">
        <f>VLOOKUP(A150,'2022_PAPI_Indicators'!A145:W325,22,FALSE)</f>
        <v>0.46939244866371155</v>
      </c>
      <c r="Y150" s="131">
        <f>VLOOKUP(A150,'2022_PAPI_Indicators'!A145:X325,23,FALSE)</f>
        <v>0.38677677512168884</v>
      </c>
      <c r="Z150" s="131">
        <f>VLOOKUP(A150,'2022_PAPI_Indicators'!A145:Y325,24,FALSE)</f>
        <v>0.63611149787902832</v>
      </c>
      <c r="AA150" s="131">
        <f>VLOOKUP(A150,'2022_PAPI_Indicators'!A145:Z325,25,FALSE)</f>
        <v>0.46396318078041077</v>
      </c>
      <c r="AB150" s="131">
        <f>VLOOKUP(A150,'2022_PAPI_Indicators'!A145:AA325,26,FALSE)</f>
        <v>0.54333841800689697</v>
      </c>
      <c r="AC150" s="131">
        <f>VLOOKUP(A150,'2022_PAPI_Indicators'!A145:AB325,27,FALSE)</f>
        <v>0.52866566181182861</v>
      </c>
      <c r="AD150" s="131">
        <f>VLOOKUP(A150,'2022_PAPI_Indicators'!A145:AC325,28,FALSE)</f>
        <v>0.54055166244506836</v>
      </c>
      <c r="AE150" s="131">
        <f>VLOOKUP(A150,'2022_PAPI_Indicators'!A145:AD325,29,FALSE)</f>
        <v>0.40068867802619934</v>
      </c>
      <c r="AF150" s="131">
        <f>VLOOKUP(A150,'2022_PAPI_Indicators'!A145:AE325,30,FALSE)</f>
        <v>0.5616498589515686</v>
      </c>
      <c r="AG150" s="131">
        <f>VLOOKUP(A150,'2022_PAPI_Indicators'!A145:AF325,31,FALSE)</f>
        <v>0.75449645519256592</v>
      </c>
      <c r="AH150" s="131">
        <f>VLOOKUP(A150,'2022_PAPI_Indicators'!A145:AG325,32,FALSE)</f>
        <v>0.9479222297668457</v>
      </c>
      <c r="AI150" s="131">
        <f>VLOOKUP(A150,'2022_PAPI_Indicators'!A145:AH325,33,FALSE)</f>
        <v>0.38597977161407471</v>
      </c>
      <c r="AJ150" s="131">
        <f>VLOOKUP(A150,'2022_PAPI_Indicators'!A145:AI325,34,FALSE)</f>
        <v>0.3833402693271637</v>
      </c>
      <c r="AK150" s="131">
        <f>VLOOKUP(A150,'2022_PAPI_Indicators'!A145:AJ325,35,FALSE)</f>
        <v>0.56241792440414429</v>
      </c>
      <c r="AL150" s="131">
        <f>VLOOKUP(A150,'2022_PAPI_Indicators'!A145:AK325,36,FALSE)</f>
        <v>0.43252632021903992</v>
      </c>
      <c r="AM150" s="131">
        <f>VLOOKUP(A150,'2022_PAPI_Indicators'!A145:AL325,37,FALSE)</f>
        <v>0.60569256544113159</v>
      </c>
      <c r="AN150" s="131">
        <f>VLOOKUP(A150,'2022_PAPI_Indicators'!A145:AM325,38,FALSE)</f>
        <v>0.45453366637229919</v>
      </c>
      <c r="AO150" s="131">
        <f>VLOOKUP(A150,'2022_PAPI_Indicators'!A145:AN325,39,FALSE)</f>
        <v>0.60349208116531372</v>
      </c>
      <c r="AP150" s="131">
        <f>VLOOKUP(A150,'2022_PAPI_Indicators'!A145:AO325,40,FALSE)</f>
        <v>0.3958333432674408</v>
      </c>
      <c r="AQ150" s="159">
        <f>VLOOKUP(A150,'2022_PAPI_Indicators'!A145:AP325,41,FALSE)</f>
        <v>0.58282363414764404</v>
      </c>
      <c r="AR150" s="131">
        <f>VLOOKUP(A150,'2022_PAPI_Indicators'!A145:AQ325,42,FALSE)</f>
        <v>0.43130636215209961</v>
      </c>
      <c r="AS150" s="131">
        <f>VLOOKUP(A150,'2022_PAPI_Indicators'!A145:AR325,43,FALSE)</f>
        <v>0.36763450503349304</v>
      </c>
      <c r="AT150" s="131">
        <f>VLOOKUP(A150,'2022_PAPI_Indicators'!A145:AS325,44,FALSE)</f>
        <v>0.52039682865142822</v>
      </c>
      <c r="AU150" s="131">
        <f>VLOOKUP(A150,'2022_PAPI_Indicators'!A145:AT325,45,FALSE)</f>
        <v>0.41521766781806946</v>
      </c>
      <c r="AV150" s="131">
        <f>VLOOKUP(A150,'2022_PAPI_Indicators'!A145:AU325,46,FALSE)</f>
        <v>0.40676844120025635</v>
      </c>
      <c r="AW150" s="131">
        <f>VLOOKUP(A150,'2022_PAPI_Indicators'!A145:AV325,47,FALSE)</f>
        <v>0.39977595210075378</v>
      </c>
      <c r="AX150" s="131">
        <f>VLOOKUP(A150,'2022_PAPI_Indicators'!A145:AW325,48,FALSE)</f>
        <v>0.35340812802314758</v>
      </c>
      <c r="AY150" s="131">
        <f>VLOOKUP(A150,'2022_PAPI_Indicators'!A145:AX325,49,FALSE)</f>
        <v>0.36159273982048035</v>
      </c>
      <c r="AZ150" s="131">
        <f>VLOOKUP(A150,'2022_PAPI_Indicators'!A145:AY325,50,FALSE)</f>
        <v>0.4386742115020752</v>
      </c>
      <c r="BA150" s="131">
        <f>VLOOKUP(A150,'2022_PAPI_Indicators'!A145:AZ325,51,FALSE)</f>
        <v>0.34231498837471008</v>
      </c>
      <c r="BB150" s="131">
        <f>VLOOKUP(A150,'2022_PAPI_Indicators'!A145:BA325,52,FALSE)</f>
        <v>0.43892979621887207</v>
      </c>
      <c r="BC150" s="131">
        <f>VLOOKUP(A150,'2022_PAPI_Indicators'!A145:BB325,53,FALSE)</f>
        <v>1.0124711990356445</v>
      </c>
      <c r="BD150" s="131">
        <f>VLOOKUP(A150,'2022_PAPI_Indicators'!A145:BC325,54,FALSE)</f>
        <v>0.56319528818130493</v>
      </c>
      <c r="BE150" s="131">
        <f>VLOOKUP(A150,'2022_PAPI_Indicators'!A145:BD325,55,FALSE)</f>
        <v>0.43691271543502808</v>
      </c>
      <c r="BF150" s="131">
        <f>VLOOKUP(A150,'2022_PAPI_Indicators'!A145:BE325,56,FALSE)</f>
        <v>0.80213057994842529</v>
      </c>
      <c r="BG150" s="131">
        <f>VLOOKUP(A150,'2022_PAPI_Indicators'!A145:BF325,57,FALSE)</f>
        <v>1.7496120929718018</v>
      </c>
      <c r="BH150" s="131">
        <f>VLOOKUP(A150,'2022_PAPI_Indicators'!A145:BG325,58,FALSE)</f>
        <v>1.1833330392837524</v>
      </c>
      <c r="BI150" s="131">
        <f>VLOOKUP(A150,'2022_PAPI_Indicators'!A145:BH325,59,FALSE)</f>
        <v>1.0246611833572388</v>
      </c>
      <c r="BJ150" s="131">
        <f>VLOOKUP(A150,'2022_PAPI_Indicators'!A145:BI325,60,FALSE)</f>
        <v>1.1217374801635742</v>
      </c>
      <c r="BK150" s="131">
        <f>VLOOKUP(A150,'2022_PAPI_Indicators'!A145:BJ325,61,FALSE)</f>
        <v>1.4289870262145996</v>
      </c>
      <c r="BL150" s="131">
        <f>VLOOKUP(A150,'2022_PAPI_Indicators'!A145:BK325,62,FALSE)</f>
        <v>0.60908913612365723</v>
      </c>
      <c r="BM150" s="131">
        <f>VLOOKUP(A150,'2022_PAPI_Indicators'!A145:BL325,63,FALSE)</f>
        <v>0.61152821779251099</v>
      </c>
      <c r="BN150" s="131">
        <f>VLOOKUP(A150,'2022_PAPI_Indicators'!A145:BM325,64,FALSE)</f>
        <v>0.66999584436416626</v>
      </c>
    </row>
    <row r="151" spans="1:66" x14ac:dyDescent="0.2">
      <c r="A151" s="70" t="s">
        <v>383</v>
      </c>
      <c r="B151" s="70" t="s">
        <v>384</v>
      </c>
      <c r="C151" s="89" t="s">
        <v>90</v>
      </c>
      <c r="D151" s="133">
        <f>VLOOKUP(A151,'2022_PAPI_Indicators'!A146:B326,2,)</f>
        <v>1.6149001894518733E-3</v>
      </c>
      <c r="E151" s="133">
        <f>VLOOKUP(A151,'2022_PAPI_Indicators'!A146:C326,3,FALSE)</f>
        <v>3.0708961188793182E-2</v>
      </c>
      <c r="F151" s="133">
        <f>VLOOKUP(A151,'2022_PAPI_Indicators'!A146:D326,4,FALSE)</f>
        <v>7.6015837490558624E-2</v>
      </c>
      <c r="G151" s="133">
        <f>VLOOKUP(A151,'2022_PAPI_Indicators'!A146:E326,5,FALSE)</f>
        <v>6.1071295291185379E-2</v>
      </c>
      <c r="H151" s="133">
        <f>VLOOKUP(A151,'2022_PAPI_Indicators'!A146:F326,6,FALSE)</f>
        <v>4.0154077112674713E-2</v>
      </c>
      <c r="I151" s="133">
        <f>VLOOKUP(A151,'2022_PAPI_Indicators'!A146:G326,7,FALSE)</f>
        <v>3.4111138433218002E-2</v>
      </c>
      <c r="J151" s="133">
        <f>VLOOKUP(A151,'2022_PAPI_Indicators'!A146:H326,8,FALSE)</f>
        <v>0.15643744170665741</v>
      </c>
      <c r="K151" s="133">
        <f>VLOOKUP(A151,'2022_PAPI_Indicators'!A146:I326,9,FALSE)</f>
        <v>7.992822676897049E-2</v>
      </c>
      <c r="L151" s="133">
        <f>VLOOKUP(A151,'2022_PAPI_Indicators'!A146:J326,10,FALSE)</f>
        <v>7.5352579355239868E-2</v>
      </c>
      <c r="M151" s="133">
        <f>VLOOKUP(A151,'2022_PAPI_Indicators'!A146:K326,11,FALSE)</f>
        <v>3.2036121934652328E-2</v>
      </c>
      <c r="N151" s="133">
        <f>VLOOKUP(A151,'2022_PAPI_Indicators'!A146:L326,12,FALSE)</f>
        <v>4.4900406152009964E-2</v>
      </c>
      <c r="O151" s="133">
        <f>VLOOKUP(A151,'2022_PAPI_Indicators'!A146:M326,13,FALSE)</f>
        <v>4.5032077468931675E-3</v>
      </c>
      <c r="P151" s="133">
        <f>VLOOKUP(A151,'2022_PAPI_Indicators'!A146:N326,14,FALSE)</f>
        <v>1.1053313501179218E-3</v>
      </c>
      <c r="Q151" s="133">
        <f>VLOOKUP(A151,'2022_PAPI_Indicators'!A146:O326,15,FALSE)</f>
        <v>0</v>
      </c>
      <c r="R151" s="135">
        <f>VLOOKUP(A151,'2022_PAPI_Indicators'!A146:P326,16,FALSE)</f>
        <v>3.125E-2</v>
      </c>
      <c r="S151" s="133">
        <f>VLOOKUP(A151,'2022_PAPI_Indicators'!A146:R326,17,FALSE)</f>
        <v>3.2487113028764725E-2</v>
      </c>
      <c r="T151" s="133">
        <f>VLOOKUP(A151,'2022_PAPI_Indicators'!A146:S326,18,FALSE)</f>
        <v>1.0329989716410637E-2</v>
      </c>
      <c r="U151" s="135">
        <f>VLOOKUP(A151,'2022_PAPI_Indicators'!A146:T326,19,FALSE)</f>
        <v>2.5882937014102936E-2</v>
      </c>
      <c r="V151" s="133">
        <f>VLOOKUP(A151,'2022_PAPI_Indicators'!A146:U326,20,FALSE)</f>
        <v>7.0173684507608414E-3</v>
      </c>
      <c r="W151" s="133">
        <f>VLOOKUP(A151,'2022_PAPI_Indicators'!A146:V326,21,FALSE)</f>
        <v>3.0375886708498001E-2</v>
      </c>
      <c r="X151" s="133">
        <f>VLOOKUP(A151,'2022_PAPI_Indicators'!A146:W326,22,FALSE)</f>
        <v>2.2296030074357986E-2</v>
      </c>
      <c r="Y151" s="133">
        <f>VLOOKUP(A151,'2022_PAPI_Indicators'!A146:X326,23,FALSE)</f>
        <v>2.2646430879831314E-2</v>
      </c>
      <c r="Z151" s="133">
        <f>VLOOKUP(A151,'2022_PAPI_Indicators'!A146:Y326,24,FALSE)</f>
        <v>2.7104346081614494E-2</v>
      </c>
      <c r="AA151" s="133">
        <f>VLOOKUP(A151,'2022_PAPI_Indicators'!A146:Z326,25,FALSE)</f>
        <v>2.1771639585494995E-2</v>
      </c>
      <c r="AB151" s="133">
        <f>VLOOKUP(A151,'2022_PAPI_Indicators'!A146:AA326,26,FALSE)</f>
        <v>7.265942171216011E-3</v>
      </c>
      <c r="AC151" s="133">
        <f>VLOOKUP(A151,'2022_PAPI_Indicators'!A146:AB326,27,FALSE)</f>
        <v>2.4380495771765709E-2</v>
      </c>
      <c r="AD151" s="133">
        <f>VLOOKUP(A151,'2022_PAPI_Indicators'!A146:AC326,28,FALSE)</f>
        <v>1.1841046623885632E-2</v>
      </c>
      <c r="AE151" s="133">
        <f>VLOOKUP(A151,'2022_PAPI_Indicators'!A146:AD326,29,FALSE)</f>
        <v>7.4839270673692226E-3</v>
      </c>
      <c r="AF151" s="133">
        <f>VLOOKUP(A151,'2022_PAPI_Indicators'!A146:AE326,30,FALSE)</f>
        <v>2.0945243537425995E-2</v>
      </c>
      <c r="AG151" s="133">
        <f>VLOOKUP(A151,'2022_PAPI_Indicators'!A146:AF326,31,FALSE)</f>
        <v>5.0212834030389786E-2</v>
      </c>
      <c r="AH151" s="133">
        <f>VLOOKUP(A151,'2022_PAPI_Indicators'!A146:AG326,32,FALSE)</f>
        <v>7.1404516696929932E-2</v>
      </c>
      <c r="AI151" s="133">
        <f>VLOOKUP(A151,'2022_PAPI_Indicators'!A146:AH326,33,FALSE)</f>
        <v>0</v>
      </c>
      <c r="AJ151" s="133">
        <f>VLOOKUP(A151,'2022_PAPI_Indicators'!A146:AI326,34,FALSE)</f>
        <v>6.2071846332401037E-4</v>
      </c>
      <c r="AK151" s="133">
        <f>VLOOKUP(A151,'2022_PAPI_Indicators'!A146:AJ326,35,FALSE)</f>
        <v>4.5816913247108459E-2</v>
      </c>
      <c r="AL151" s="133">
        <f>VLOOKUP(A151,'2022_PAPI_Indicators'!A146:AK326,36,FALSE)</f>
        <v>1.3696254231035709E-2</v>
      </c>
      <c r="AM151" s="133">
        <f>VLOOKUP(A151,'2022_PAPI_Indicators'!A146:AL326,37,FALSE)</f>
        <v>3.5231910645961761E-2</v>
      </c>
      <c r="AN151" s="133">
        <f>VLOOKUP(A151,'2022_PAPI_Indicators'!A146:AM326,38,FALSE)</f>
        <v>9.4312243163585663E-3</v>
      </c>
      <c r="AO151" s="133">
        <f>VLOOKUP(A151,'2022_PAPI_Indicators'!A146:AN326,39,FALSE)</f>
        <v>2.1048922091722488E-2</v>
      </c>
      <c r="AP151" s="133">
        <f>VLOOKUP(A151,'2022_PAPI_Indicators'!A146:AO326,40,FALSE)</f>
        <v>0</v>
      </c>
      <c r="AQ151" s="161">
        <f>VLOOKUP(A151,'2022_PAPI_Indicators'!A146:AP326,41,FALSE)</f>
        <v>4.8897810280323029E-2</v>
      </c>
      <c r="AR151" s="133">
        <f>VLOOKUP(A151,'2022_PAPI_Indicators'!A146:AQ326,42,FALSE)</f>
        <v>1.5625E-2</v>
      </c>
      <c r="AS151" s="133">
        <f>VLOOKUP(A151,'2022_PAPI_Indicators'!A146:AR326,43,FALSE)</f>
        <v>6.5317554399371147E-3</v>
      </c>
      <c r="AT151" s="133">
        <f>VLOOKUP(A151,'2022_PAPI_Indicators'!A146:AS326,44,FALSE)</f>
        <v>2.8770813718438148E-2</v>
      </c>
      <c r="AU151" s="133">
        <f>VLOOKUP(A151,'2022_PAPI_Indicators'!A146:AT326,45,FALSE)</f>
        <v>6.8236947990953922E-3</v>
      </c>
      <c r="AV151" s="133">
        <f>VLOOKUP(A151,'2022_PAPI_Indicators'!A146:AU326,46,FALSE)</f>
        <v>7.2545991279184818E-3</v>
      </c>
      <c r="AW151" s="133">
        <f>VLOOKUP(A151,'2022_PAPI_Indicators'!A146:AV326,47,FALSE)</f>
        <v>1.4556010253727436E-2</v>
      </c>
      <c r="AX151" s="133">
        <f>VLOOKUP(A151,'2022_PAPI_Indicators'!A146:AW326,48,FALSE)</f>
        <v>7.9575862037017941E-4</v>
      </c>
      <c r="AY151" s="133">
        <f>VLOOKUP(A151,'2022_PAPI_Indicators'!A146:AX326,49,FALSE)</f>
        <v>5.4288813844323158E-3</v>
      </c>
      <c r="AZ151" s="133">
        <f>VLOOKUP(A151,'2022_PAPI_Indicators'!A146:AY326,50,FALSE)</f>
        <v>1.5451142564415932E-2</v>
      </c>
      <c r="BA151" s="133">
        <f>VLOOKUP(A151,'2022_PAPI_Indicators'!A146:AZ326,51,FALSE)</f>
        <v>1.5322692925110459E-3</v>
      </c>
      <c r="BB151" s="133">
        <f>VLOOKUP(A151,'2022_PAPI_Indicators'!A146:BA326,52,FALSE)</f>
        <v>6.0561592690646648E-3</v>
      </c>
      <c r="BC151" s="133">
        <f>VLOOKUP(A151,'2022_PAPI_Indicators'!A146:BB326,53,FALSE)</f>
        <v>7.1682496927678585E-3</v>
      </c>
      <c r="BD151" s="133">
        <f>VLOOKUP(A151,'2022_PAPI_Indicators'!A146:BC326,54,FALSE)</f>
        <v>2.2194864228367805E-2</v>
      </c>
      <c r="BE151" s="133">
        <f>VLOOKUP(A151,'2022_PAPI_Indicators'!A146:BD326,55,FALSE)</f>
        <v>7.3985266499221325E-3</v>
      </c>
      <c r="BF151" s="133">
        <f>VLOOKUP(A151,'2022_PAPI_Indicators'!A146:BE326,56,FALSE)</f>
        <v>2.7503024786710739E-2</v>
      </c>
      <c r="BG151" s="133">
        <f>VLOOKUP(A151,'2022_PAPI_Indicators'!A146:BF326,57,FALSE)</f>
        <v>0.21280807256698608</v>
      </c>
      <c r="BH151" s="133">
        <f>VLOOKUP(A151,'2022_PAPI_Indicators'!A146:BG326,58,FALSE)</f>
        <v>0.12326998263597488</v>
      </c>
      <c r="BI151" s="133">
        <f>VLOOKUP(A151,'2022_PAPI_Indicators'!A146:BH326,59,FALSE)</f>
        <v>2.0871486514806747E-2</v>
      </c>
      <c r="BJ151" s="133">
        <f>VLOOKUP(A151,'2022_PAPI_Indicators'!A146:BI326,60,FALSE)</f>
        <v>5.9316400438547134E-2</v>
      </c>
      <c r="BK151" s="133">
        <f>VLOOKUP(A151,'2022_PAPI_Indicators'!A146:BJ326,61,FALSE)</f>
        <v>3.7781238555908203E-2</v>
      </c>
      <c r="BL151" s="133">
        <f>VLOOKUP(A151,'2022_PAPI_Indicators'!A146:BK326,62,FALSE)</f>
        <v>7.2321332991123199E-3</v>
      </c>
      <c r="BM151" s="133">
        <f>VLOOKUP(A151,'2022_PAPI_Indicators'!A146:BL326,63,FALSE)</f>
        <v>2.9236316680908203E-2</v>
      </c>
      <c r="BN151" s="133">
        <f>VLOOKUP(A151,'2022_PAPI_Indicators'!A146:BM326,64,FALSE)</f>
        <v>6.9461259990930557E-3</v>
      </c>
    </row>
    <row r="152" spans="1:66" x14ac:dyDescent="0.2">
      <c r="A152" s="70" t="s">
        <v>385</v>
      </c>
      <c r="B152" s="70" t="s">
        <v>386</v>
      </c>
      <c r="C152" s="89" t="s">
        <v>90</v>
      </c>
      <c r="D152" s="133">
        <f>VLOOKUP(A152,'2022_PAPI_Indicators'!A147:B327,2,)</f>
        <v>5.9387483634054661E-3</v>
      </c>
      <c r="E152" s="133">
        <f>VLOOKUP(A152,'2022_PAPI_Indicators'!A147:C327,3,FALSE)</f>
        <v>7.7034726738929749E-2</v>
      </c>
      <c r="F152" s="133">
        <f>VLOOKUP(A152,'2022_PAPI_Indicators'!A147:D327,4,FALSE)</f>
        <v>0.16295339167118073</v>
      </c>
      <c r="G152" s="133">
        <f>VLOOKUP(A152,'2022_PAPI_Indicators'!A147:E327,5,FALSE)</f>
        <v>0.1664421558380127</v>
      </c>
      <c r="H152" s="133">
        <f>VLOOKUP(A152,'2022_PAPI_Indicators'!A147:F327,6,FALSE)</f>
        <v>8.5258550941944122E-2</v>
      </c>
      <c r="I152" s="133">
        <f>VLOOKUP(A152,'2022_PAPI_Indicators'!A147:G327,7,FALSE)</f>
        <v>6.2847606837749481E-2</v>
      </c>
      <c r="J152" s="133">
        <f>VLOOKUP(A152,'2022_PAPI_Indicators'!A147:H327,8,FALSE)</f>
        <v>0.25599333643913269</v>
      </c>
      <c r="K152" s="133">
        <f>VLOOKUP(A152,'2022_PAPI_Indicators'!A147:I327,9,FALSE)</f>
        <v>0.17743268609046936</v>
      </c>
      <c r="L152" s="133">
        <f>VLOOKUP(A152,'2022_PAPI_Indicators'!A147:J327,10,FALSE)</f>
        <v>0.16494393348693848</v>
      </c>
      <c r="M152" s="133">
        <f>VLOOKUP(A152,'2022_PAPI_Indicators'!A147:K327,11,FALSE)</f>
        <v>9.7281873226165771E-2</v>
      </c>
      <c r="N152" s="133">
        <f>VLOOKUP(A152,'2022_PAPI_Indicators'!A147:L327,12,FALSE)</f>
        <v>0.11321861296892166</v>
      </c>
      <c r="O152" s="133">
        <f>VLOOKUP(A152,'2022_PAPI_Indicators'!A147:M327,13,FALSE)</f>
        <v>2.1608682349324226E-2</v>
      </c>
      <c r="P152" s="133">
        <f>VLOOKUP(A152,'2022_PAPI_Indicators'!A147:N327,14,FALSE)</f>
        <v>0.11836801469326019</v>
      </c>
      <c r="Q152" s="133">
        <f>VLOOKUP(A152,'2022_PAPI_Indicators'!A147:O327,15,FALSE)</f>
        <v>1.9390702247619629E-2</v>
      </c>
      <c r="R152" s="135">
        <f>VLOOKUP(A152,'2022_PAPI_Indicators'!A147:P327,16,FALSE)</f>
        <v>0.10275174677371979</v>
      </c>
      <c r="S152" s="133">
        <f>VLOOKUP(A152,'2022_PAPI_Indicators'!A147:R327,17,FALSE)</f>
        <v>5.6543171405792236E-2</v>
      </c>
      <c r="T152" s="133">
        <f>VLOOKUP(A152,'2022_PAPI_Indicators'!A147:S327,18,FALSE)</f>
        <v>3.263002960011363E-3</v>
      </c>
      <c r="U152" s="135">
        <f>VLOOKUP(A152,'2022_PAPI_Indicators'!A147:T327,19,FALSE)</f>
        <v>6.1004616320133209E-2</v>
      </c>
      <c r="V152" s="133">
        <f>VLOOKUP(A152,'2022_PAPI_Indicators'!A147:U327,20,FALSE)</f>
        <v>3.1147472560405731E-2</v>
      </c>
      <c r="W152" s="133">
        <f>VLOOKUP(A152,'2022_PAPI_Indicators'!A147:V327,21,FALSE)</f>
        <v>3.7969857454299927E-2</v>
      </c>
      <c r="X152" s="133">
        <f>VLOOKUP(A152,'2022_PAPI_Indicators'!A147:W327,22,FALSE)</f>
        <v>6.0217060148715973E-2</v>
      </c>
      <c r="Y152" s="133">
        <f>VLOOKUP(A152,'2022_PAPI_Indicators'!A147:X327,23,FALSE)</f>
        <v>2.1743789315223694E-2</v>
      </c>
      <c r="Z152" s="133">
        <f>VLOOKUP(A152,'2022_PAPI_Indicators'!A147:Y327,24,FALSE)</f>
        <v>0.14538471400737762</v>
      </c>
      <c r="AA152" s="133">
        <f>VLOOKUP(A152,'2022_PAPI_Indicators'!A147:Z327,25,FALSE)</f>
        <v>5.8057703077793121E-2</v>
      </c>
      <c r="AB152" s="133">
        <f>VLOOKUP(A152,'2022_PAPI_Indicators'!A147:AA327,26,FALSE)</f>
        <v>7.4845656752586365E-2</v>
      </c>
      <c r="AC152" s="133">
        <f>VLOOKUP(A152,'2022_PAPI_Indicators'!A147:AB327,27,FALSE)</f>
        <v>7.1477115154266357E-2</v>
      </c>
      <c r="AD152" s="133">
        <f>VLOOKUP(A152,'2022_PAPI_Indicators'!A147:AC327,28,FALSE)</f>
        <v>7.104627788066864E-2</v>
      </c>
      <c r="AE152" s="133">
        <f>VLOOKUP(A152,'2022_PAPI_Indicators'!A147:AD327,29,FALSE)</f>
        <v>1.4967854134738445E-2</v>
      </c>
      <c r="AF152" s="133">
        <f>VLOOKUP(A152,'2022_PAPI_Indicators'!A147:AE327,30,FALSE)</f>
        <v>5.5853981524705887E-2</v>
      </c>
      <c r="AG152" s="133">
        <f>VLOOKUP(A152,'2022_PAPI_Indicators'!A147:AF327,31,FALSE)</f>
        <v>0.17343676090240479</v>
      </c>
      <c r="AH152" s="133">
        <f>VLOOKUP(A152,'2022_PAPI_Indicators'!A147:AG327,32,FALSE)</f>
        <v>0.25270655751228333</v>
      </c>
      <c r="AI152" s="133">
        <f>VLOOKUP(A152,'2022_PAPI_Indicators'!A147:AH327,33,FALSE)</f>
        <v>2.3294359445571899E-2</v>
      </c>
      <c r="AJ152" s="133">
        <f>VLOOKUP(A152,'2022_PAPI_Indicators'!A147:AI327,34,FALSE)</f>
        <v>7.5872172601521015E-3</v>
      </c>
      <c r="AK152" s="133">
        <f>VLOOKUP(A152,'2022_PAPI_Indicators'!A147:AJ327,35,FALSE)</f>
        <v>8.5088558495044708E-2</v>
      </c>
      <c r="AL152" s="133">
        <f>VLOOKUP(A152,'2022_PAPI_Indicators'!A147:AK327,36,FALSE)</f>
        <v>3.5900238901376724E-2</v>
      </c>
      <c r="AM152" s="133">
        <f>VLOOKUP(A152,'2022_PAPI_Indicators'!A147:AL327,37,FALSE)</f>
        <v>8.4556587040424347E-2</v>
      </c>
      <c r="AN152" s="133">
        <f>VLOOKUP(A152,'2022_PAPI_Indicators'!A147:AM327,38,FALSE)</f>
        <v>4.6593882143497467E-2</v>
      </c>
      <c r="AO152" s="133">
        <f>VLOOKUP(A152,'2022_PAPI_Indicators'!A147:AN327,39,FALSE)</f>
        <v>0.10163290053606033</v>
      </c>
      <c r="AP152" s="133">
        <f>VLOOKUP(A152,'2022_PAPI_Indicators'!A147:AO327,40,FALSE)</f>
        <v>2.2644896060228348E-2</v>
      </c>
      <c r="AQ152" s="161">
        <f>VLOOKUP(A152,'2022_PAPI_Indicators'!A147:AP327,41,FALSE)</f>
        <v>0.10618629306554794</v>
      </c>
      <c r="AR152" s="133">
        <f>VLOOKUP(A152,'2022_PAPI_Indicators'!A147:AQ327,42,FALSE)</f>
        <v>3.6908820271492004E-2</v>
      </c>
      <c r="AS152" s="133">
        <f>VLOOKUP(A152,'2022_PAPI_Indicators'!A147:AR327,43,FALSE)</f>
        <v>1.3063510879874229E-2</v>
      </c>
      <c r="AT152" s="133">
        <f>VLOOKUP(A152,'2022_PAPI_Indicators'!A147:AS327,44,FALSE)</f>
        <v>7.7156580984592438E-2</v>
      </c>
      <c r="AU152" s="133">
        <f>VLOOKUP(A152,'2022_PAPI_Indicators'!A147:AT327,45,FALSE)</f>
        <v>1.3647389598190784E-2</v>
      </c>
      <c r="AV152" s="133">
        <f>VLOOKUP(A152,'2022_PAPI_Indicators'!A147:AU327,46,FALSE)</f>
        <v>2.9018396511673927E-2</v>
      </c>
      <c r="AW152" s="133">
        <f>VLOOKUP(A152,'2022_PAPI_Indicators'!A147:AV327,47,FALSE)</f>
        <v>7.278005126863718E-3</v>
      </c>
      <c r="AX152" s="133">
        <f>VLOOKUP(A152,'2022_PAPI_Indicators'!A147:AW327,48,FALSE)</f>
        <v>8.4458757191896439E-3</v>
      </c>
      <c r="AY152" s="133">
        <f>VLOOKUP(A152,'2022_PAPI_Indicators'!A147:AX327,49,FALSE)</f>
        <v>1.1972754262387753E-2</v>
      </c>
      <c r="AZ152" s="133">
        <f>VLOOKUP(A152,'2022_PAPI_Indicators'!A147:AY327,50,FALSE)</f>
        <v>3.5287898033857346E-2</v>
      </c>
      <c r="BA152" s="133">
        <f>VLOOKUP(A152,'2022_PAPI_Indicators'!A147:AZ327,51,FALSE)</f>
        <v>2.9938772786408663E-3</v>
      </c>
      <c r="BB152" s="133">
        <f>VLOOKUP(A152,'2022_PAPI_Indicators'!A147:BA327,52,FALSE)</f>
        <v>3.5923972725868225E-2</v>
      </c>
      <c r="BC152" s="133">
        <f>VLOOKUP(A152,'2022_PAPI_Indicators'!A147:BB327,53,FALSE)</f>
        <v>0.28779447078704834</v>
      </c>
      <c r="BD152" s="133">
        <f>VLOOKUP(A152,'2022_PAPI_Indicators'!A147:BC327,54,FALSE)</f>
        <v>8.3755157887935638E-2</v>
      </c>
      <c r="BE152" s="133">
        <f>VLOOKUP(A152,'2022_PAPI_Indicators'!A147:BD327,55,FALSE)</f>
        <v>0</v>
      </c>
      <c r="BF152" s="133">
        <f>VLOOKUP(A152,'2022_PAPI_Indicators'!A147:BE327,56,FALSE)</f>
        <v>0.22538039088249207</v>
      </c>
      <c r="BG152" s="133">
        <f>VLOOKUP(A152,'2022_PAPI_Indicators'!A147:BF327,57,FALSE)</f>
        <v>0.58780807256698608</v>
      </c>
      <c r="BH152" s="133">
        <f>VLOOKUP(A152,'2022_PAPI_Indicators'!A147:BG327,58,FALSE)</f>
        <v>0.35841310024261475</v>
      </c>
      <c r="BI152" s="133">
        <f>VLOOKUP(A152,'2022_PAPI_Indicators'!A147:BH327,59,FALSE)</f>
        <v>0.26860591769218445</v>
      </c>
      <c r="BJ152" s="133">
        <f>VLOOKUP(A152,'2022_PAPI_Indicators'!A147:BI327,60,FALSE)</f>
        <v>0.32113829255104065</v>
      </c>
      <c r="BK152" s="133">
        <f>VLOOKUP(A152,'2022_PAPI_Indicators'!A147:BJ327,61,FALSE)</f>
        <v>0.51687818765640259</v>
      </c>
      <c r="BL152" s="133">
        <f>VLOOKUP(A152,'2022_PAPI_Indicators'!A147:BK327,62,FALSE)</f>
        <v>7.2321332991123199E-2</v>
      </c>
      <c r="BM152" s="133">
        <f>VLOOKUP(A152,'2022_PAPI_Indicators'!A147:BL327,63,FALSE)</f>
        <v>4.3132450431585312E-2</v>
      </c>
      <c r="BN152" s="133">
        <f>VLOOKUP(A152,'2022_PAPI_Indicators'!A147:BM327,64,FALSE)</f>
        <v>6.9461263716220856E-2</v>
      </c>
    </row>
    <row r="153" spans="1:66" x14ac:dyDescent="0.2">
      <c r="A153" s="70" t="s">
        <v>387</v>
      </c>
      <c r="B153" s="70" t="s">
        <v>388</v>
      </c>
      <c r="C153" s="89" t="s">
        <v>90</v>
      </c>
      <c r="D153" s="133">
        <f>VLOOKUP(A153,'2022_PAPI_Indicators'!A148:B328,2,)</f>
        <v>1.2040716595947742E-2</v>
      </c>
      <c r="E153" s="133">
        <f>VLOOKUP(A153,'2022_PAPI_Indicators'!A148:C328,3,FALSE)</f>
        <v>8.5105448961257935E-2</v>
      </c>
      <c r="F153" s="133">
        <f>VLOOKUP(A153,'2022_PAPI_Indicators'!A148:D328,4,FALSE)</f>
        <v>0.11258813738822937</v>
      </c>
      <c r="G153" s="133">
        <f>VLOOKUP(A153,'2022_PAPI_Indicators'!A148:E328,5,FALSE)</f>
        <v>0.16283279657363892</v>
      </c>
      <c r="H153" s="133">
        <f>VLOOKUP(A153,'2022_PAPI_Indicators'!A148:F328,6,FALSE)</f>
        <v>0.11606162786483765</v>
      </c>
      <c r="I153" s="133">
        <f>VLOOKUP(A153,'2022_PAPI_Indicators'!A148:G328,7,FALSE)</f>
        <v>4.9203153699636459E-2</v>
      </c>
      <c r="J153" s="133">
        <f>VLOOKUP(A153,'2022_PAPI_Indicators'!A148:H328,8,FALSE)</f>
        <v>0.19670389592647552</v>
      </c>
      <c r="K153" s="133">
        <f>VLOOKUP(A153,'2022_PAPI_Indicators'!A148:I328,9,FALSE)</f>
        <v>0.21039813756942749</v>
      </c>
      <c r="L153" s="133">
        <f>VLOOKUP(A153,'2022_PAPI_Indicators'!A148:J328,10,FALSE)</f>
        <v>9.775041788816452E-2</v>
      </c>
      <c r="M153" s="133">
        <f>VLOOKUP(A153,'2022_PAPI_Indicators'!A148:K328,11,FALSE)</f>
        <v>6.7271091043949127E-2</v>
      </c>
      <c r="N153" s="133">
        <f>VLOOKUP(A153,'2022_PAPI_Indicators'!A148:L328,12,FALSE)</f>
        <v>0.10509014874696732</v>
      </c>
      <c r="O153" s="133">
        <f>VLOOKUP(A153,'2022_PAPI_Indicators'!A148:M328,13,FALSE)</f>
        <v>3.3498495817184448E-2</v>
      </c>
      <c r="P153" s="133">
        <f>VLOOKUP(A153,'2022_PAPI_Indicators'!A148:N328,14,FALSE)</f>
        <v>0.11836801469326019</v>
      </c>
      <c r="Q153" s="133">
        <f>VLOOKUP(A153,'2022_PAPI_Indicators'!A148:O328,15,FALSE)</f>
        <v>7.1099236607551575E-2</v>
      </c>
      <c r="R153" s="135">
        <f>VLOOKUP(A153,'2022_PAPI_Indicators'!A148:P328,16,FALSE)</f>
        <v>0.13638025522232056</v>
      </c>
      <c r="S153" s="133">
        <f>VLOOKUP(A153,'2022_PAPI_Indicators'!A148:R328,17,FALSE)</f>
        <v>8.1836342811584473E-2</v>
      </c>
      <c r="T153" s="133">
        <f>VLOOKUP(A153,'2022_PAPI_Indicators'!A148:S328,18,FALSE)</f>
        <v>2.5279713794589043E-2</v>
      </c>
      <c r="U153" s="135">
        <f>VLOOKUP(A153,'2022_PAPI_Indicators'!A148:T328,19,FALSE)</f>
        <v>9.0128928422927856E-2</v>
      </c>
      <c r="V153" s="133">
        <f>VLOOKUP(A153,'2022_PAPI_Indicators'!A148:U328,20,FALSE)</f>
        <v>3.8164842873811722E-2</v>
      </c>
      <c r="W153" s="133">
        <f>VLOOKUP(A153,'2022_PAPI_Indicators'!A148:V328,21,FALSE)</f>
        <v>5.3157802671194077E-2</v>
      </c>
      <c r="X153" s="133">
        <f>VLOOKUP(A153,'2022_PAPI_Indicators'!A148:W328,22,FALSE)</f>
        <v>5.3546030074357986E-2</v>
      </c>
      <c r="Y153" s="133">
        <f>VLOOKUP(A153,'2022_PAPI_Indicators'!A148:X328,23,FALSE)</f>
        <v>9.0532153844833374E-3</v>
      </c>
      <c r="Z153" s="133">
        <f>VLOOKUP(A153,'2022_PAPI_Indicators'!A148:Y328,24,FALSE)</f>
        <v>0.13028909265995026</v>
      </c>
      <c r="AA153" s="133">
        <f>VLOOKUP(A153,'2022_PAPI_Indicators'!A148:Z328,25,FALSE)</f>
        <v>5.0800491124391556E-2</v>
      </c>
      <c r="AB153" s="133">
        <f>VLOOKUP(A153,'2022_PAPI_Indicators'!A148:AA328,26,FALSE)</f>
        <v>0.12789347767829895</v>
      </c>
      <c r="AC153" s="133">
        <f>VLOOKUP(A153,'2022_PAPI_Indicators'!A148:AB328,27,FALSE)</f>
        <v>9.9474713206291199E-2</v>
      </c>
      <c r="AD153" s="133">
        <f>VLOOKUP(A153,'2022_PAPI_Indicators'!A148:AC328,28,FALSE)</f>
        <v>0.12433099001646042</v>
      </c>
      <c r="AE153" s="133">
        <f>VLOOKUP(A153,'2022_PAPI_Indicators'!A148:AD328,29,FALSE)</f>
        <v>4.4903561472892761E-2</v>
      </c>
      <c r="AF153" s="133">
        <f>VLOOKUP(A153,'2022_PAPI_Indicators'!A148:AE328,30,FALSE)</f>
        <v>0.15151728689670563</v>
      </c>
      <c r="AG153" s="133">
        <f>VLOOKUP(A153,'2022_PAPI_Indicators'!A148:AF328,31,FALSE)</f>
        <v>0.19751350581645966</v>
      </c>
      <c r="AH153" s="133">
        <f>VLOOKUP(A153,'2022_PAPI_Indicators'!A148:AG328,32,FALSE)</f>
        <v>0.29047781229019165</v>
      </c>
      <c r="AI153" s="133">
        <f>VLOOKUP(A153,'2022_PAPI_Indicators'!A148:AH328,33,FALSE)</f>
        <v>2.9352059587836266E-2</v>
      </c>
      <c r="AJ153" s="133">
        <f>VLOOKUP(A153,'2022_PAPI_Indicators'!A148:AI328,34,FALSE)</f>
        <v>4.1798993945121765E-2</v>
      </c>
      <c r="AK153" s="133">
        <f>VLOOKUP(A153,'2022_PAPI_Indicators'!A148:AJ328,35,FALSE)</f>
        <v>9.8179101943969727E-2</v>
      </c>
      <c r="AL153" s="133">
        <f>VLOOKUP(A153,'2022_PAPI_Indicators'!A148:AK328,36,FALSE)</f>
        <v>4.9596492201089859E-2</v>
      </c>
      <c r="AM153" s="133">
        <f>VLOOKUP(A153,'2022_PAPI_Indicators'!A148:AL328,37,FALSE)</f>
        <v>0.15257072448730469</v>
      </c>
      <c r="AN153" s="133">
        <f>VLOOKUP(A153,'2022_PAPI_Indicators'!A148:AM328,38,FALSE)</f>
        <v>6.517520546913147E-2</v>
      </c>
      <c r="AO153" s="133">
        <f>VLOOKUP(A153,'2022_PAPI_Indicators'!A148:AN328,39,FALSE)</f>
        <v>0.14747689664363861</v>
      </c>
      <c r="AP153" s="133">
        <f>VLOOKUP(A153,'2022_PAPI_Indicators'!A148:AO328,40,FALSE)</f>
        <v>3.9855103939771652E-2</v>
      </c>
      <c r="AQ153" s="161">
        <f>VLOOKUP(A153,'2022_PAPI_Indicators'!A148:AP328,41,FALSE)</f>
        <v>9.4406217336654663E-2</v>
      </c>
      <c r="AR153" s="133">
        <f>VLOOKUP(A153,'2022_PAPI_Indicators'!A148:AQ328,42,FALSE)</f>
        <v>4.5439213514328003E-2</v>
      </c>
      <c r="AS153" s="133">
        <f>VLOOKUP(A153,'2022_PAPI_Indicators'!A148:AR328,43,FALSE)</f>
        <v>1.4705882407724857E-2</v>
      </c>
      <c r="AT153" s="133">
        <f>VLOOKUP(A153,'2022_PAPI_Indicators'!A148:AS328,44,FALSE)</f>
        <v>8.1136114895343781E-2</v>
      </c>
      <c r="AU153" s="133">
        <f>VLOOKUP(A153,'2022_PAPI_Indicators'!A148:AT328,45,FALSE)</f>
        <v>6.1413250863552094E-2</v>
      </c>
      <c r="AV153" s="133">
        <f>VLOOKUP(A153,'2022_PAPI_Indicators'!A148:AU328,46,FALSE)</f>
        <v>3.7162091583013535E-2</v>
      </c>
      <c r="AW153" s="133">
        <f>VLOOKUP(A153,'2022_PAPI_Indicators'!A148:AV328,47,FALSE)</f>
        <v>4.4608604162931442E-2</v>
      </c>
      <c r="AX153" s="133">
        <f>VLOOKUP(A153,'2022_PAPI_Indicators'!A148:AW328,48,FALSE)</f>
        <v>1.0833151638507843E-2</v>
      </c>
      <c r="AY153" s="133">
        <f>VLOOKUP(A153,'2022_PAPI_Indicators'!A148:AX328,49,FALSE)</f>
        <v>1.0857762768864632E-2</v>
      </c>
      <c r="AZ153" s="133">
        <f>VLOOKUP(A153,'2022_PAPI_Indicators'!A148:AY328,50,FALSE)</f>
        <v>5.4601825773715973E-2</v>
      </c>
      <c r="BA153" s="133">
        <f>VLOOKUP(A153,'2022_PAPI_Indicators'!A148:AZ328,51,FALSE)</f>
        <v>4.4554849155247211E-3</v>
      </c>
      <c r="BB153" s="133">
        <f>VLOOKUP(A153,'2022_PAPI_Indicators'!A148:BA328,52,FALSE)</f>
        <v>6.3616327941417694E-2</v>
      </c>
      <c r="BC153" s="133">
        <f>VLOOKUP(A153,'2022_PAPI_Indicators'!A148:BB328,53,FALSE)</f>
        <v>0.38417521119117737</v>
      </c>
      <c r="BD153" s="133">
        <f>VLOOKUP(A153,'2022_PAPI_Indicators'!A148:BC328,54,FALSE)</f>
        <v>0.12391192466020584</v>
      </c>
      <c r="BE153" s="133">
        <f>VLOOKUP(A153,'2022_PAPI_Indicators'!A148:BD328,55,FALSE)</f>
        <v>9.6180848777294159E-2</v>
      </c>
      <c r="BF153" s="133">
        <f>VLOOKUP(A153,'2022_PAPI_Indicators'!A148:BE328,56,FALSE)</f>
        <v>0.21591381728649139</v>
      </c>
      <c r="BG153" s="133">
        <f>VLOOKUP(A153,'2022_PAPI_Indicators'!A148:BF328,57,FALSE)</f>
        <v>0.61566269397735596</v>
      </c>
      <c r="BH153" s="133">
        <f>VLOOKUP(A153,'2022_PAPI_Indicators'!A148:BG328,58,FALSE)</f>
        <v>0.36831659078598022</v>
      </c>
      <c r="BI153" s="133">
        <f>VLOOKUP(A153,'2022_PAPI_Indicators'!A148:BH328,59,FALSE)</f>
        <v>0.40185046195983887</v>
      </c>
      <c r="BJ153" s="133">
        <f>VLOOKUP(A153,'2022_PAPI_Indicators'!A148:BI328,60,FALSE)</f>
        <v>0.40794941782951355</v>
      </c>
      <c r="BK153" s="133">
        <f>VLOOKUP(A153,'2022_PAPI_Indicators'!A148:BJ328,61,FALSE)</f>
        <v>0.54099428653717041</v>
      </c>
      <c r="BL153" s="133">
        <f>VLOOKUP(A153,'2022_PAPI_Indicators'!A148:BK328,62,FALSE)</f>
        <v>0.19620232284069061</v>
      </c>
      <c r="BM153" s="133">
        <f>VLOOKUP(A153,'2022_PAPI_Indicators'!A148:BL328,63,FALSE)</f>
        <v>0.20582608878612518</v>
      </c>
      <c r="BN153" s="133">
        <f>VLOOKUP(A153,'2022_PAPI_Indicators'!A148:BM328,64,FALSE)</f>
        <v>0.26025509834289551</v>
      </c>
    </row>
    <row r="154" spans="1:66" s="83" customFormat="1" x14ac:dyDescent="0.2">
      <c r="A154" s="75" t="s">
        <v>389</v>
      </c>
      <c r="B154" s="76" t="s">
        <v>390</v>
      </c>
      <c r="C154" s="91" t="s">
        <v>447</v>
      </c>
      <c r="D154" s="129">
        <f>VLOOKUP(A154,'2022_PAPI_Indicators'!A149:B329,2,)</f>
        <v>3.6577632427215576</v>
      </c>
      <c r="E154" s="129">
        <f>VLOOKUP(A154,'2022_PAPI_Indicators'!A149:C329,3,FALSE)</f>
        <v>2.5864214897155762</v>
      </c>
      <c r="F154" s="129">
        <f>VLOOKUP(A154,'2022_PAPI_Indicators'!A149:D329,4,FALSE)</f>
        <v>2.1665620803833008</v>
      </c>
      <c r="G154" s="129">
        <f>VLOOKUP(A154,'2022_PAPI_Indicators'!A149:E329,5,FALSE)</f>
        <v>2.883094310760498</v>
      </c>
      <c r="H154" s="129">
        <f>VLOOKUP(A154,'2022_PAPI_Indicators'!A149:F329,6,FALSE)</f>
        <v>3.1172375679016113</v>
      </c>
      <c r="I154" s="129">
        <f>VLOOKUP(A154,'2022_PAPI_Indicators'!A149:G329,7,FALSE)</f>
        <v>2.853792667388916</v>
      </c>
      <c r="J154" s="129">
        <f>VLOOKUP(A154,'2022_PAPI_Indicators'!A149:H329,8,FALSE)</f>
        <v>2.4509773254394531</v>
      </c>
      <c r="K154" s="129">
        <f>VLOOKUP(A154,'2022_PAPI_Indicators'!A149:I329,9,FALSE)</f>
        <v>2.8810124397277832</v>
      </c>
      <c r="L154" s="129">
        <f>VLOOKUP(A154,'2022_PAPI_Indicators'!A149:J329,10,FALSE)</f>
        <v>2.3281631469726562</v>
      </c>
      <c r="M154" s="129">
        <f>VLOOKUP(A154,'2022_PAPI_Indicators'!A149:K329,11,FALSE)</f>
        <v>2.8121626377105713</v>
      </c>
      <c r="N154" s="129">
        <f>VLOOKUP(A154,'2022_PAPI_Indicators'!A149:L329,12,FALSE)</f>
        <v>2.5879666805267334</v>
      </c>
      <c r="O154" s="129">
        <f>VLOOKUP(A154,'2022_PAPI_Indicators'!A149:M329,13,FALSE)</f>
        <v>3.3167250156402588</v>
      </c>
      <c r="P154" s="129">
        <f>VLOOKUP(A154,'2022_PAPI_Indicators'!A149:N329,14,FALSE)</f>
        <v>2.9756402969360352</v>
      </c>
      <c r="Q154" s="129">
        <f>VLOOKUP(A154,'2022_PAPI_Indicators'!A149:O329,15,FALSE)</f>
        <v>3.7098767757415771</v>
      </c>
      <c r="R154" s="130">
        <f>VLOOKUP(A154,'2022_PAPI_Indicators'!A149:P329,16,FALSE)</f>
        <v>3.4342727661132812</v>
      </c>
      <c r="S154" s="129">
        <f>VLOOKUP(A154,'2022_PAPI_Indicators'!A149:R329,17,FALSE)</f>
        <v>3.2918863296508789</v>
      </c>
      <c r="T154" s="129">
        <f>VLOOKUP(A154,'2022_PAPI_Indicators'!A149:S329,18,FALSE)</f>
        <v>3.4671733379364014</v>
      </c>
      <c r="U154" s="130">
        <f>VLOOKUP(A154,'2022_PAPI_Indicators'!A149:T329,19,FALSE)</f>
        <v>0</v>
      </c>
      <c r="V154" s="129">
        <f>VLOOKUP(A154,'2022_PAPI_Indicators'!A149:U329,20,FALSE)</f>
        <v>3.1223115921020508</v>
      </c>
      <c r="W154" s="129">
        <f>VLOOKUP(A154,'2022_PAPI_Indicators'!A149:V329,21,FALSE)</f>
        <v>3.027573823928833</v>
      </c>
      <c r="X154" s="129">
        <f>VLOOKUP(A154,'2022_PAPI_Indicators'!A149:W329,22,FALSE)</f>
        <v>3.2392687797546387</v>
      </c>
      <c r="Y154" s="129">
        <f>VLOOKUP(A154,'2022_PAPI_Indicators'!A149:X329,23,FALSE)</f>
        <v>3.1159839630126953</v>
      </c>
      <c r="Z154" s="129">
        <f>VLOOKUP(A154,'2022_PAPI_Indicators'!A149:Y329,24,FALSE)</f>
        <v>3.0166566371917725</v>
      </c>
      <c r="AA154" s="129">
        <f>VLOOKUP(A154,'2022_PAPI_Indicators'!A149:Z329,25,FALSE)</f>
        <v>2.8973312377929687</v>
      </c>
      <c r="AB154" s="129">
        <f>VLOOKUP(A154,'2022_PAPI_Indicators'!A149:AA329,26,FALSE)</f>
        <v>3.2076272964477539</v>
      </c>
      <c r="AC154" s="129">
        <f>VLOOKUP(A154,'2022_PAPI_Indicators'!A149:AB329,27,FALSE)</f>
        <v>3.0905830860137939</v>
      </c>
      <c r="AD154" s="129">
        <f>VLOOKUP(A154,'2022_PAPI_Indicators'!A149:AC329,28,FALSE)</f>
        <v>3.0682888031005859</v>
      </c>
      <c r="AE154" s="129">
        <f>VLOOKUP(A154,'2022_PAPI_Indicators'!A149:AD329,29,FALSE)</f>
        <v>3.1910977363586426</v>
      </c>
      <c r="AF154" s="129">
        <f>VLOOKUP(A154,'2022_PAPI_Indicators'!A149:AE329,30,FALSE)</f>
        <v>2.7667441368103027</v>
      </c>
      <c r="AG154" s="129">
        <f>VLOOKUP(A154,'2022_PAPI_Indicators'!A149:AF329,31,FALSE)</f>
        <v>3.0320584774017334</v>
      </c>
      <c r="AH154" s="129">
        <f>VLOOKUP(A154,'2022_PAPI_Indicators'!A149:AG329,32,FALSE)</f>
        <v>3.1190128326416016</v>
      </c>
      <c r="AI154" s="129">
        <f>VLOOKUP(A154,'2022_PAPI_Indicators'!A149:AH329,33,FALSE)</f>
        <v>3.6941053867340088</v>
      </c>
      <c r="AJ154" s="129">
        <f>VLOOKUP(A154,'2022_PAPI_Indicators'!A149:AI329,34,FALSE)</f>
        <v>3.0102460384368896</v>
      </c>
      <c r="AK154" s="129">
        <f>VLOOKUP(A154,'2022_PAPI_Indicators'!A149:AJ329,35,FALSE)</f>
        <v>3.1907041072845459</v>
      </c>
      <c r="AL154" s="129">
        <f>VLOOKUP(A154,'2022_PAPI_Indicators'!A149:AK329,36,FALSE)</f>
        <v>2.8702120780944824</v>
      </c>
      <c r="AM154" s="129">
        <f>VLOOKUP(A154,'2022_PAPI_Indicators'!A149:AL329,37,FALSE)</f>
        <v>2.8096189498901367</v>
      </c>
      <c r="AN154" s="129">
        <f>VLOOKUP(A154,'2022_PAPI_Indicators'!A149:AM329,38,FALSE)</f>
        <v>3.478623628616333</v>
      </c>
      <c r="AO154" s="129">
        <f>VLOOKUP(A154,'2022_PAPI_Indicators'!A149:AN329,39,FALSE)</f>
        <v>3.5325374603271484</v>
      </c>
      <c r="AP154" s="129">
        <f>VLOOKUP(A154,'2022_PAPI_Indicators'!A149:AO329,40,FALSE)</f>
        <v>3.2896878719329834</v>
      </c>
      <c r="AQ154" s="122">
        <f>VLOOKUP(A154,'2022_PAPI_Indicators'!A149:AP329,41,FALSE)</f>
        <v>2.6106979846954346</v>
      </c>
      <c r="AR154" s="129">
        <f>VLOOKUP(A154,'2022_PAPI_Indicators'!A149:AQ329,42,FALSE)</f>
        <v>2.8888888359069824</v>
      </c>
      <c r="AS154" s="129">
        <f>VLOOKUP(A154,'2022_PAPI_Indicators'!A149:AR329,43,FALSE)</f>
        <v>2.8874721527099609</v>
      </c>
      <c r="AT154" s="129">
        <f>VLOOKUP(A154,'2022_PAPI_Indicators'!A149:AS329,44,FALSE)</f>
        <v>3.1218764781951904</v>
      </c>
      <c r="AU154" s="129">
        <f>VLOOKUP(A154,'2022_PAPI_Indicators'!A149:AT329,45,FALSE)</f>
        <v>3.0928089618682861</v>
      </c>
      <c r="AV154" s="129">
        <f>VLOOKUP(A154,'2022_PAPI_Indicators'!A149:AU329,46,FALSE)</f>
        <v>3.398012638092041</v>
      </c>
      <c r="AW154" s="129">
        <f>VLOOKUP(A154,'2022_PAPI_Indicators'!A149:AV329,47,FALSE)</f>
        <v>3.0884077548980713</v>
      </c>
      <c r="AX154" s="129">
        <f>VLOOKUP(A154,'2022_PAPI_Indicators'!A149:AW329,48,FALSE)</f>
        <v>3.6564061641693115</v>
      </c>
      <c r="AY154" s="129">
        <f>VLOOKUP(A154,'2022_PAPI_Indicators'!A149:AX329,49,FALSE)</f>
        <v>3.1487810611724854</v>
      </c>
      <c r="AZ154" s="129">
        <f>VLOOKUP(A154,'2022_PAPI_Indicators'!A149:AY329,50,FALSE)</f>
        <v>3.1476590633392334</v>
      </c>
      <c r="BA154" s="129">
        <f>VLOOKUP(A154,'2022_PAPI_Indicators'!A149:AZ329,51,FALSE)</f>
        <v>3.3164093494415283</v>
      </c>
      <c r="BB154" s="129">
        <f>VLOOKUP(A154,'2022_PAPI_Indicators'!A149:BA329,52,FALSE)</f>
        <v>2.8080840110778809</v>
      </c>
      <c r="BC154" s="129">
        <f>VLOOKUP(A154,'2022_PAPI_Indicators'!A149:BB329,53,FALSE)</f>
        <v>2.3002169132232666</v>
      </c>
      <c r="BD154" s="129">
        <f>VLOOKUP(A154,'2022_PAPI_Indicators'!A149:BC329,54,FALSE)</f>
        <v>2.6326088905334473</v>
      </c>
      <c r="BE154" s="129">
        <f>VLOOKUP(A154,'2022_PAPI_Indicators'!A149:BD329,55,FALSE)</f>
        <v>2.6677224636077881</v>
      </c>
      <c r="BF154" s="129">
        <f>VLOOKUP(A154,'2022_PAPI_Indicators'!A149:BE329,56,FALSE)</f>
        <v>2.9327933788299561</v>
      </c>
      <c r="BG154" s="129">
        <f>VLOOKUP(A154,'2022_PAPI_Indicators'!A149:BF329,57,FALSE)</f>
        <v>2.7613134384155273</v>
      </c>
      <c r="BH154" s="129">
        <f>VLOOKUP(A154,'2022_PAPI_Indicators'!A149:BG329,58,FALSE)</f>
        <v>2.5922713279724121</v>
      </c>
      <c r="BI154" s="129">
        <f>VLOOKUP(A154,'2022_PAPI_Indicators'!A149:BH329,59,FALSE)</f>
        <v>2.5970406532287598</v>
      </c>
      <c r="BJ154" s="129">
        <f>VLOOKUP(A154,'2022_PAPI_Indicators'!A149:BI329,60,FALSE)</f>
        <v>2.623971700668335</v>
      </c>
      <c r="BK154" s="129">
        <f>VLOOKUP(A154,'2022_PAPI_Indicators'!A149:BJ329,61,FALSE)</f>
        <v>2.9474306106567383</v>
      </c>
      <c r="BL154" s="129">
        <f>VLOOKUP(A154,'2022_PAPI_Indicators'!A149:BK329,62,FALSE)</f>
        <v>3.0187807083129883</v>
      </c>
      <c r="BM154" s="129">
        <f>VLOOKUP(A154,'2022_PAPI_Indicators'!A149:BL329,63,FALSE)</f>
        <v>3.0855555534362793</v>
      </c>
      <c r="BN154" s="129">
        <f>VLOOKUP(A154,'2022_PAPI_Indicators'!A149:BM329,64,FALSE)</f>
        <v>3.0694475173950195</v>
      </c>
    </row>
    <row r="155" spans="1:66" s="112" customFormat="1" x14ac:dyDescent="0.2">
      <c r="A155" s="77" t="s">
        <v>440</v>
      </c>
      <c r="B155" s="77" t="s">
        <v>451</v>
      </c>
      <c r="C155" s="92" t="s">
        <v>449</v>
      </c>
      <c r="D155" s="131">
        <f>VLOOKUP(A155,'2022_PAPI_Indicators'!A150:B330,2,)</f>
        <v>0.49929377436637878</v>
      </c>
      <c r="E155" s="131">
        <f>VLOOKUP(A155,'2022_PAPI_Indicators'!A150:C330,3,FALSE)</f>
        <v>0.42354291677474976</v>
      </c>
      <c r="F155" s="131">
        <f>VLOOKUP(A155,'2022_PAPI_Indicators'!A150:D330,4,FALSE)</f>
        <v>0.36243751645088196</v>
      </c>
      <c r="G155" s="131">
        <f>VLOOKUP(A155,'2022_PAPI_Indicators'!A150:E330,5,FALSE)</f>
        <v>0.48647573590278625</v>
      </c>
      <c r="H155" s="131">
        <f>VLOOKUP(A155,'2022_PAPI_Indicators'!A150:F330,6,FALSE)</f>
        <v>0.4247526228427887</v>
      </c>
      <c r="I155" s="131">
        <f>VLOOKUP(A155,'2022_PAPI_Indicators'!A150:G330,7,FALSE)</f>
        <v>0.41381481289863586</v>
      </c>
      <c r="J155" s="131">
        <f>VLOOKUP(A155,'2022_PAPI_Indicators'!A150:H330,8,FALSE)</f>
        <v>0.41776648163795471</v>
      </c>
      <c r="K155" s="131">
        <f>VLOOKUP(A155,'2022_PAPI_Indicators'!A150:I330,9,FALSE)</f>
        <v>0.4089016318321228</v>
      </c>
      <c r="L155" s="131">
        <f>VLOOKUP(A155,'2022_PAPI_Indicators'!A150:J330,10,FALSE)</f>
        <v>0.37252417206764221</v>
      </c>
      <c r="M155" s="131">
        <f>VLOOKUP(A155,'2022_PAPI_Indicators'!A150:K330,11,FALSE)</f>
        <v>0.44493573904037476</v>
      </c>
      <c r="N155" s="131">
        <f>VLOOKUP(A155,'2022_PAPI_Indicators'!A150:L330,12,FALSE)</f>
        <v>0.42225554585456848</v>
      </c>
      <c r="O155" s="131">
        <f>VLOOKUP(A155,'2022_PAPI_Indicators'!A150:M330,13,FALSE)</f>
        <v>0.47518235445022583</v>
      </c>
      <c r="P155" s="131">
        <f>VLOOKUP(A155,'2022_PAPI_Indicators'!A150:N330,14,FALSE)</f>
        <v>0.4460156261920929</v>
      </c>
      <c r="Q155" s="131">
        <f>VLOOKUP(A155,'2022_PAPI_Indicators'!A150:O330,15,FALSE)</f>
        <v>0.52964568138122559</v>
      </c>
      <c r="R155" s="132">
        <f>VLOOKUP(A155,'2022_PAPI_Indicators'!A150:P330,16,FALSE)</f>
        <v>0.47392818331718445</v>
      </c>
      <c r="S155" s="131">
        <f>VLOOKUP(A155,'2022_PAPI_Indicators'!A150:R330,17,FALSE)</f>
        <v>0.43349552154541016</v>
      </c>
      <c r="T155" s="131">
        <f>VLOOKUP(A155,'2022_PAPI_Indicators'!A150:S330,18,FALSE)</f>
        <v>0.44907340407371521</v>
      </c>
      <c r="U155" s="132">
        <f>VLOOKUP(A155,'2022_PAPI_Indicators'!A150:T330,19,FALSE)</f>
        <v>0</v>
      </c>
      <c r="V155" s="131">
        <f>VLOOKUP(A155,'2022_PAPI_Indicators'!A150:U330,20,FALSE)</f>
        <v>0.40014281868934631</v>
      </c>
      <c r="W155" s="131">
        <f>VLOOKUP(A155,'2022_PAPI_Indicators'!A150:V330,21,FALSE)</f>
        <v>0.3847823441028595</v>
      </c>
      <c r="X155" s="131">
        <f>VLOOKUP(A155,'2022_PAPI_Indicators'!A150:W330,22,FALSE)</f>
        <v>0.39535319805145264</v>
      </c>
      <c r="Y155" s="131">
        <f>VLOOKUP(A155,'2022_PAPI_Indicators'!A150:X330,23,FALSE)</f>
        <v>0.36765125393867493</v>
      </c>
      <c r="Z155" s="131">
        <f>VLOOKUP(A155,'2022_PAPI_Indicators'!A150:Y330,24,FALSE)</f>
        <v>0.35470902919769287</v>
      </c>
      <c r="AA155" s="131">
        <f>VLOOKUP(A155,'2022_PAPI_Indicators'!A150:Z330,25,FALSE)</f>
        <v>0.41698315739631653</v>
      </c>
      <c r="AB155" s="131">
        <f>VLOOKUP(A155,'2022_PAPI_Indicators'!A150:AA330,26,FALSE)</f>
        <v>0.41202259063720703</v>
      </c>
      <c r="AC155" s="131">
        <f>VLOOKUP(A155,'2022_PAPI_Indicators'!A150:AB330,27,FALSE)</f>
        <v>0.43173873424530029</v>
      </c>
      <c r="AD155" s="131">
        <f>VLOOKUP(A155,'2022_PAPI_Indicators'!A150:AC330,28,FALSE)</f>
        <v>0.40622821450233459</v>
      </c>
      <c r="AE155" s="131">
        <f>VLOOKUP(A155,'2022_PAPI_Indicators'!A150:AD330,29,FALSE)</f>
        <v>0.51269745826721191</v>
      </c>
      <c r="AF155" s="131">
        <f>VLOOKUP(A155,'2022_PAPI_Indicators'!A150:AE330,30,FALSE)</f>
        <v>0.43731763958930969</v>
      </c>
      <c r="AG155" s="131">
        <f>VLOOKUP(A155,'2022_PAPI_Indicators'!A150:AF330,31,FALSE)</f>
        <v>0.44411709904670715</v>
      </c>
      <c r="AH155" s="131">
        <f>VLOOKUP(A155,'2022_PAPI_Indicators'!A150:AG330,32,FALSE)</f>
        <v>0.47876438498497009</v>
      </c>
      <c r="AI155" s="131">
        <f>VLOOKUP(A155,'2022_PAPI_Indicators'!A150:AH330,33,FALSE)</f>
        <v>0.45402884483337402</v>
      </c>
      <c r="AJ155" s="131">
        <f>VLOOKUP(A155,'2022_PAPI_Indicators'!A150:AI330,34,FALSE)</f>
        <v>0.39668035507202148</v>
      </c>
      <c r="AK155" s="131">
        <f>VLOOKUP(A155,'2022_PAPI_Indicators'!A150:AJ330,35,FALSE)</f>
        <v>0.46683144569396973</v>
      </c>
      <c r="AL155" s="131">
        <f>VLOOKUP(A155,'2022_PAPI_Indicators'!A150:AK330,36,FALSE)</f>
        <v>0.4135088324546814</v>
      </c>
      <c r="AM155" s="131">
        <f>VLOOKUP(A155,'2022_PAPI_Indicators'!A150:AL330,37,FALSE)</f>
        <v>0.3914208710193634</v>
      </c>
      <c r="AN155" s="131">
        <f>VLOOKUP(A155,'2022_PAPI_Indicators'!A150:AM330,38,FALSE)</f>
        <v>0.44643309712409973</v>
      </c>
      <c r="AO155" s="131">
        <f>VLOOKUP(A155,'2022_PAPI_Indicators'!A150:AN330,39,FALSE)</f>
        <v>0.44026240706443787</v>
      </c>
      <c r="AP155" s="131">
        <f>VLOOKUP(A155,'2022_PAPI_Indicators'!A150:AO330,40,FALSE)</f>
        <v>0.46585631370544434</v>
      </c>
      <c r="AQ155" s="159">
        <f>VLOOKUP(A155,'2022_PAPI_Indicators'!A150:AP330,41,FALSE)</f>
        <v>0.37089994549751282</v>
      </c>
      <c r="AR155" s="131">
        <f>VLOOKUP(A155,'2022_PAPI_Indicators'!A150:AQ330,42,FALSE)</f>
        <v>0.44175136089324951</v>
      </c>
      <c r="AS155" s="131">
        <f>VLOOKUP(A155,'2022_PAPI_Indicators'!A150:AR330,43,FALSE)</f>
        <v>0.38587108254432678</v>
      </c>
      <c r="AT155" s="131">
        <f>VLOOKUP(A155,'2022_PAPI_Indicators'!A150:AS330,44,FALSE)</f>
        <v>0.44628697633743286</v>
      </c>
      <c r="AU155" s="131">
        <f>VLOOKUP(A155,'2022_PAPI_Indicators'!A150:AT330,45,FALSE)</f>
        <v>0.38185054063796997</v>
      </c>
      <c r="AV155" s="131">
        <f>VLOOKUP(A155,'2022_PAPI_Indicators'!A150:AU330,46,FALSE)</f>
        <v>0.4065212607383728</v>
      </c>
      <c r="AW155" s="131">
        <f>VLOOKUP(A155,'2022_PAPI_Indicators'!A150:AV330,47,FALSE)</f>
        <v>0.36521703004837036</v>
      </c>
      <c r="AX155" s="131">
        <f>VLOOKUP(A155,'2022_PAPI_Indicators'!A150:AW330,48,FALSE)</f>
        <v>0.45598167181015015</v>
      </c>
      <c r="AY155" s="131">
        <f>VLOOKUP(A155,'2022_PAPI_Indicators'!A150:AX330,49,FALSE)</f>
        <v>0.38241443037986755</v>
      </c>
      <c r="AZ155" s="131">
        <f>VLOOKUP(A155,'2022_PAPI_Indicators'!A150:AY330,50,FALSE)</f>
        <v>0.40612387657165527</v>
      </c>
      <c r="BA155" s="131">
        <f>VLOOKUP(A155,'2022_PAPI_Indicators'!A150:AZ330,51,FALSE)</f>
        <v>0.41224411129951477</v>
      </c>
      <c r="BB155" s="131">
        <f>VLOOKUP(A155,'2022_PAPI_Indicators'!A150:BA330,52,FALSE)</f>
        <v>0.362823486328125</v>
      </c>
      <c r="BC155" s="131">
        <f>VLOOKUP(A155,'2022_PAPI_Indicators'!A150:BB330,53,FALSE)</f>
        <v>0.34854874014854431</v>
      </c>
      <c r="BD155" s="131">
        <f>VLOOKUP(A155,'2022_PAPI_Indicators'!A150:BC330,54,FALSE)</f>
        <v>0.33235025405883789</v>
      </c>
      <c r="BE155" s="131">
        <f>VLOOKUP(A155,'2022_PAPI_Indicators'!A150:BD330,55,FALSE)</f>
        <v>0.36163091659545898</v>
      </c>
      <c r="BF155" s="131">
        <f>VLOOKUP(A155,'2022_PAPI_Indicators'!A150:BE330,56,FALSE)</f>
        <v>0.41101822257041931</v>
      </c>
      <c r="BG155" s="131">
        <f>VLOOKUP(A155,'2022_PAPI_Indicators'!A150:BF330,57,FALSE)</f>
        <v>0.40339100360870361</v>
      </c>
      <c r="BH155" s="131">
        <f>VLOOKUP(A155,'2022_PAPI_Indicators'!A150:BG330,58,FALSE)</f>
        <v>0.37631356716156006</v>
      </c>
      <c r="BI155" s="131">
        <f>VLOOKUP(A155,'2022_PAPI_Indicators'!A150:BH330,59,FALSE)</f>
        <v>0.36413773894309998</v>
      </c>
      <c r="BJ155" s="131">
        <f>VLOOKUP(A155,'2022_PAPI_Indicators'!A150:BI330,60,FALSE)</f>
        <v>0.37308177351951599</v>
      </c>
      <c r="BK155" s="131">
        <f>VLOOKUP(A155,'2022_PAPI_Indicators'!A150:BJ330,61,FALSE)</f>
        <v>0.43504911661148071</v>
      </c>
      <c r="BL155" s="131">
        <f>VLOOKUP(A155,'2022_PAPI_Indicators'!A150:BK330,62,FALSE)</f>
        <v>0.40934225916862488</v>
      </c>
      <c r="BM155" s="131">
        <f>VLOOKUP(A155,'2022_PAPI_Indicators'!A150:BL330,63,FALSE)</f>
        <v>0.4292941689491272</v>
      </c>
      <c r="BN155" s="131">
        <f>VLOOKUP(A155,'2022_PAPI_Indicators'!A150:BM330,64,FALSE)</f>
        <v>0.43489477038383484</v>
      </c>
    </row>
    <row r="156" spans="1:66" ht="12.75" customHeight="1" x14ac:dyDescent="0.2">
      <c r="A156" s="70" t="s">
        <v>393</v>
      </c>
      <c r="B156" s="70" t="s">
        <v>394</v>
      </c>
      <c r="C156" s="89" t="s">
        <v>90</v>
      </c>
      <c r="D156" s="133">
        <f>VLOOKUP(A156,'2022_PAPI_Indicators'!A151:B331,2,)</f>
        <v>8.6108841001987457E-2</v>
      </c>
      <c r="E156" s="133">
        <f>VLOOKUP(A156,'2022_PAPI_Indicators'!A151:C331,3,FALSE)</f>
        <v>5.3871843963861465E-2</v>
      </c>
      <c r="F156" s="133">
        <f>VLOOKUP(A156,'2022_PAPI_Indicators'!A151:D331,4,FALSE)</f>
        <v>1.2107479386031628E-2</v>
      </c>
      <c r="G156" s="133">
        <f>VLOOKUP(A156,'2022_PAPI_Indicators'!A151:E331,5,FALSE)</f>
        <v>6.7050911486148834E-2</v>
      </c>
      <c r="H156" s="133">
        <f>VLOOKUP(A156,'2022_PAPI_Indicators'!A151:F331,6,FALSE)</f>
        <v>6.1606161296367645E-2</v>
      </c>
      <c r="I156" s="133">
        <f>VLOOKUP(A156,'2022_PAPI_Indicators'!A151:G331,7,FALSE)</f>
        <v>3.8453813642263412E-2</v>
      </c>
      <c r="J156" s="133">
        <f>VLOOKUP(A156,'2022_PAPI_Indicators'!A151:H331,8,FALSE)</f>
        <v>3.4460552036762238E-2</v>
      </c>
      <c r="K156" s="133">
        <f>VLOOKUP(A156,'2022_PAPI_Indicators'!A151:I331,9,FALSE)</f>
        <v>4.0229693055152893E-2</v>
      </c>
      <c r="L156" s="133">
        <f>VLOOKUP(A156,'2022_PAPI_Indicators'!A151:J331,10,FALSE)</f>
        <v>2.7942689135670662E-2</v>
      </c>
      <c r="M156" s="133">
        <f>VLOOKUP(A156,'2022_PAPI_Indicators'!A151:K331,11,FALSE)</f>
        <v>6.609758734703064E-2</v>
      </c>
      <c r="N156" s="133">
        <f>VLOOKUP(A156,'2022_PAPI_Indicators'!A151:L331,12,FALSE)</f>
        <v>5.302887037396431E-2</v>
      </c>
      <c r="O156" s="133">
        <f>VLOOKUP(A156,'2022_PAPI_Indicators'!A151:M331,13,FALSE)</f>
        <v>6.7150793969631195E-2</v>
      </c>
      <c r="P156" s="133">
        <f>VLOOKUP(A156,'2022_PAPI_Indicators'!A151:N331,14,FALSE)</f>
        <v>6.0289338231086731E-2</v>
      </c>
      <c r="Q156" s="133">
        <f>VLOOKUP(A156,'2022_PAPI_Indicators'!A151:O331,15,FALSE)</f>
        <v>9.2336200177669525E-2</v>
      </c>
      <c r="R156" s="135">
        <f>VLOOKUP(A156,'2022_PAPI_Indicators'!A151:P331,16,FALSE)</f>
        <v>7.8125E-2</v>
      </c>
      <c r="S156" s="133">
        <f>VLOOKUP(A156,'2022_PAPI_Indicators'!A151:R331,17,FALSE)</f>
        <v>4.6875E-2</v>
      </c>
      <c r="T156" s="133">
        <f>VLOOKUP(A156,'2022_PAPI_Indicators'!A151:S331,18,FALSE)</f>
        <v>3.6966435611248016E-2</v>
      </c>
      <c r="U156" s="135">
        <f>VLOOKUP(A156,'2022_PAPI_Indicators'!A151:T331,19,FALSE)</f>
        <v>0</v>
      </c>
      <c r="V156" s="133">
        <f>VLOOKUP(A156,'2022_PAPI_Indicators'!A151:U331,20,FALSE)</f>
        <v>3.1147472560405731E-2</v>
      </c>
      <c r="W156" s="133">
        <f>VLOOKUP(A156,'2022_PAPI_Indicators'!A151:V331,21,FALSE)</f>
        <v>2.9656281694769859E-2</v>
      </c>
      <c r="X156" s="133">
        <f>VLOOKUP(A156,'2022_PAPI_Indicators'!A151:W331,22,FALSE)</f>
        <v>2.6100931689143181E-2</v>
      </c>
      <c r="Y156" s="133">
        <f>VLOOKUP(A156,'2022_PAPI_Indicators'!A151:X331,23,FALSE)</f>
        <v>1.6301145777106285E-2</v>
      </c>
      <c r="Z156" s="133">
        <f>VLOOKUP(A156,'2022_PAPI_Indicators'!A151:Y331,24,FALSE)</f>
        <v>9.862976148724556E-3</v>
      </c>
      <c r="AA156" s="133">
        <f>VLOOKUP(A156,'2022_PAPI_Indicators'!A151:Z331,25,FALSE)</f>
        <v>3.5692296922206879E-2</v>
      </c>
      <c r="AB156" s="133">
        <f>VLOOKUP(A156,'2022_PAPI_Indicators'!A151:AA331,26,FALSE)</f>
        <v>5.523405596613884E-2</v>
      </c>
      <c r="AC156" s="133">
        <f>VLOOKUP(A156,'2022_PAPI_Indicators'!A151:AB331,27,FALSE)</f>
        <v>4.4130418449640274E-2</v>
      </c>
      <c r="AD156" s="133">
        <f>VLOOKUP(A156,'2022_PAPI_Indicators'!A151:AC331,28,FALSE)</f>
        <v>3.6194920539855957E-2</v>
      </c>
      <c r="AE156" s="133">
        <f>VLOOKUP(A156,'2022_PAPI_Indicators'!A151:AD331,29,FALSE)</f>
        <v>9.9919632077217102E-2</v>
      </c>
      <c r="AF156" s="133">
        <f>VLOOKUP(A156,'2022_PAPI_Indicators'!A151:AE331,30,FALSE)</f>
        <v>6.4060874283313751E-2</v>
      </c>
      <c r="AG156" s="133">
        <f>VLOOKUP(A156,'2022_PAPI_Indicators'!A151:AF331,31,FALSE)</f>
        <v>6.1221525073051453E-2</v>
      </c>
      <c r="AH156" s="133">
        <f>VLOOKUP(A156,'2022_PAPI_Indicators'!A151:AG331,32,FALSE)</f>
        <v>6.6544763743877411E-2</v>
      </c>
      <c r="AI156" s="133">
        <f>VLOOKUP(A156,'2022_PAPI_Indicators'!A151:AH331,33,FALSE)</f>
        <v>5.8846373111009598E-2</v>
      </c>
      <c r="AJ156" s="133">
        <f>VLOOKUP(A156,'2022_PAPI_Indicators'!A151:AI331,34,FALSE)</f>
        <v>2.3382371291518211E-2</v>
      </c>
      <c r="AK156" s="133">
        <f>VLOOKUP(A156,'2022_PAPI_Indicators'!A151:AJ331,35,FALSE)</f>
        <v>4.2798552662134171E-2</v>
      </c>
      <c r="AL156" s="133">
        <f>VLOOKUP(A156,'2022_PAPI_Indicators'!A151:AK331,36,FALSE)</f>
        <v>4.0879044681787491E-2</v>
      </c>
      <c r="AM156" s="133">
        <f>VLOOKUP(A156,'2022_PAPI_Indicators'!A151:AL331,37,FALSE)</f>
        <v>2.5735853239893913E-2</v>
      </c>
      <c r="AN156" s="133">
        <f>VLOOKUP(A156,'2022_PAPI_Indicators'!A151:AM331,38,FALSE)</f>
        <v>4.6875E-2</v>
      </c>
      <c r="AO156" s="133">
        <f>VLOOKUP(A156,'2022_PAPI_Indicators'!A151:AN331,39,FALSE)</f>
        <v>3.9645224809646606E-2</v>
      </c>
      <c r="AP156" s="133">
        <f>VLOOKUP(A156,'2022_PAPI_Indicators'!A151:AO331,40,FALSE)</f>
        <v>8.990052342414856E-2</v>
      </c>
      <c r="AQ156" s="161">
        <f>VLOOKUP(A156,'2022_PAPI_Indicators'!A151:AP331,41,FALSE)</f>
        <v>1.5169469639658928E-2</v>
      </c>
      <c r="AR156" s="133">
        <f>VLOOKUP(A156,'2022_PAPI_Indicators'!A151:AQ331,42,FALSE)</f>
        <v>3.5473033785820007E-2</v>
      </c>
      <c r="AS156" s="133">
        <f>VLOOKUP(A156,'2022_PAPI_Indicators'!A151:AR331,43,FALSE)</f>
        <v>1.9632995128631592E-2</v>
      </c>
      <c r="AT156" s="133">
        <f>VLOOKUP(A156,'2022_PAPI_Indicators'!A151:AS331,44,FALSE)</f>
        <v>6.3583619892597198E-2</v>
      </c>
      <c r="AU156" s="133">
        <f>VLOOKUP(A156,'2022_PAPI_Indicators'!A151:AT331,45,FALSE)</f>
        <v>2.3758957162499428E-2</v>
      </c>
      <c r="AV156" s="133">
        <f>VLOOKUP(A156,'2022_PAPI_Indicators'!A151:AU331,46,FALSE)</f>
        <v>1.8065579235553741E-2</v>
      </c>
      <c r="AW156" s="133">
        <f>VLOOKUP(A156,'2022_PAPI_Indicators'!A151:AV331,47,FALSE)</f>
        <v>9.1591542586684227E-3</v>
      </c>
      <c r="AX156" s="133">
        <f>VLOOKUP(A156,'2022_PAPI_Indicators'!A151:AW331,48,FALSE)</f>
        <v>7.2827950119972229E-2</v>
      </c>
      <c r="AY156" s="133">
        <f>VLOOKUP(A156,'2022_PAPI_Indicators'!A151:AX331,49,FALSE)</f>
        <v>2.0124258473515511E-2</v>
      </c>
      <c r="AZ156" s="133">
        <f>VLOOKUP(A156,'2022_PAPI_Indicators'!A151:AY331,50,FALSE)</f>
        <v>3.915068507194519E-2</v>
      </c>
      <c r="BA156" s="133">
        <f>VLOOKUP(A156,'2022_PAPI_Indicators'!A151:AZ331,51,FALSE)</f>
        <v>4.92071732878685E-2</v>
      </c>
      <c r="BB156" s="133">
        <f>VLOOKUP(A156,'2022_PAPI_Indicators'!A151:BA331,52,FALSE)</f>
        <v>1.4390029013156891E-2</v>
      </c>
      <c r="BC156" s="133">
        <f>VLOOKUP(A156,'2022_PAPI_Indicators'!A151:BB331,53,FALSE)</f>
        <v>1.0361729189753532E-2</v>
      </c>
      <c r="BD156" s="133">
        <f>VLOOKUP(A156,'2022_PAPI_Indicators'!A151:BC331,54,FALSE)</f>
        <v>1.5826596645638347E-3</v>
      </c>
      <c r="BE156" s="133">
        <f>VLOOKUP(A156,'2022_PAPI_Indicators'!A151:BD331,55,FALSE)</f>
        <v>1.7584150657057762E-2</v>
      </c>
      <c r="BF156" s="133">
        <f>VLOOKUP(A156,'2022_PAPI_Indicators'!A151:BE331,56,FALSE)</f>
        <v>4.4468250125646591E-2</v>
      </c>
      <c r="BG156" s="133">
        <f>VLOOKUP(A156,'2022_PAPI_Indicators'!A151:BF331,57,FALSE)</f>
        <v>4.1184615343809128E-2</v>
      </c>
      <c r="BH156" s="133">
        <f>VLOOKUP(A156,'2022_PAPI_Indicators'!A151:BG331,58,FALSE)</f>
        <v>2.178184874355793E-2</v>
      </c>
      <c r="BI156" s="133">
        <f>VLOOKUP(A156,'2022_PAPI_Indicators'!A151:BH331,59,FALSE)</f>
        <v>1.3914324343204498E-2</v>
      </c>
      <c r="BJ156" s="133">
        <f>VLOOKUP(A156,'2022_PAPI_Indicators'!A151:BI331,60,FALSE)</f>
        <v>2.3529049009084702E-2</v>
      </c>
      <c r="BK156" s="133">
        <f>VLOOKUP(A156,'2022_PAPI_Indicators'!A151:BJ331,61,FALSE)</f>
        <v>6.1093255877494812E-2</v>
      </c>
      <c r="BL156" s="133">
        <f>VLOOKUP(A156,'2022_PAPI_Indicators'!A151:BK331,62,FALSE)</f>
        <v>5.3429119288921356E-2</v>
      </c>
      <c r="BM156" s="133">
        <f>VLOOKUP(A156,'2022_PAPI_Indicators'!A151:BL331,63,FALSE)</f>
        <v>6.6864751279354095E-2</v>
      </c>
      <c r="BN156" s="133">
        <f>VLOOKUP(A156,'2022_PAPI_Indicators'!A151:BM331,64,FALSE)</f>
        <v>4.1227489709854126E-2</v>
      </c>
    </row>
    <row r="157" spans="1:66" ht="12.75" customHeight="1" x14ac:dyDescent="0.2">
      <c r="A157" s="70" t="s">
        <v>397</v>
      </c>
      <c r="B157" s="70" t="s">
        <v>398</v>
      </c>
      <c r="C157" s="89" t="s">
        <v>90</v>
      </c>
      <c r="D157" s="133">
        <f>VLOOKUP(A157,'2022_PAPI_Indicators'!A152:B332,2,)</f>
        <v>2.7893686667084694E-2</v>
      </c>
      <c r="E157" s="133">
        <f>VLOOKUP(A157,'2022_PAPI_Indicators'!A152:C332,3,FALSE)</f>
        <v>9.1200089082121849E-3</v>
      </c>
      <c r="F157" s="133">
        <f>VLOOKUP(A157,'2022_PAPI_Indicators'!A152:D332,4,FALSE)</f>
        <v>9.7359558567404747E-3</v>
      </c>
      <c r="G157" s="133">
        <f>VLOOKUP(A157,'2022_PAPI_Indicators'!A152:E332,5,FALSE)</f>
        <v>3.8319949060678482E-2</v>
      </c>
      <c r="H157" s="133">
        <f>VLOOKUP(A157,'2022_PAPI_Indicators'!A152:F332,6,FALSE)</f>
        <v>2.2002998739480972E-3</v>
      </c>
      <c r="I157" s="133">
        <f>VLOOKUP(A157,'2022_PAPI_Indicators'!A152:G332,7,FALSE)</f>
        <v>1.7987128347158432E-2</v>
      </c>
      <c r="J157" s="133">
        <f>VLOOKUP(A157,'2022_PAPI_Indicators'!A152:H332,8,FALSE)</f>
        <v>2.4641456082463264E-2</v>
      </c>
      <c r="K157" s="133">
        <f>VLOOKUP(A157,'2022_PAPI_Indicators'!A152:I332,9,FALSE)</f>
        <v>1.2902711518108845E-2</v>
      </c>
      <c r="L157" s="133">
        <f>VLOOKUP(A157,'2022_PAPI_Indicators'!A152:J332,10,FALSE)</f>
        <v>6.9310597609728575E-4</v>
      </c>
      <c r="M157" s="133">
        <f>VLOOKUP(A157,'2022_PAPI_Indicators'!A152:K332,11,FALSE)</f>
        <v>1.1300211772322655E-2</v>
      </c>
      <c r="N157" s="133">
        <f>VLOOKUP(A157,'2022_PAPI_Indicators'!A152:L332,12,FALSE)</f>
        <v>9.0960608795285225E-3</v>
      </c>
      <c r="O157" s="133">
        <f>VLOOKUP(A157,'2022_PAPI_Indicators'!A152:M332,13,FALSE)</f>
        <v>3.0615098774433136E-2</v>
      </c>
      <c r="P157" s="133">
        <f>VLOOKUP(A157,'2022_PAPI_Indicators'!A152:N332,14,FALSE)</f>
        <v>1.7835661768913269E-2</v>
      </c>
      <c r="Q157" s="133">
        <f>VLOOKUP(A157,'2022_PAPI_Indicators'!A152:O332,15,FALSE)</f>
        <v>4.2105332016944885E-2</v>
      </c>
      <c r="R157" s="135">
        <f>VLOOKUP(A157,'2022_PAPI_Indicators'!A152:P332,16,FALSE)</f>
        <v>1.8796332180500031E-2</v>
      </c>
      <c r="S157" s="133">
        <f>VLOOKUP(A157,'2022_PAPI_Indicators'!A152:R332,17,FALSE)</f>
        <v>2.2818943485617638E-2</v>
      </c>
      <c r="T157" s="133">
        <f>VLOOKUP(A157,'2022_PAPI_Indicators'!A152:S332,18,FALSE)</f>
        <v>4.3217670172452927E-2</v>
      </c>
      <c r="U157" s="135">
        <f>VLOOKUP(A157,'2022_PAPI_Indicators'!A152:T332,19,FALSE)</f>
        <v>0</v>
      </c>
      <c r="V157" s="133">
        <f>VLOOKUP(A157,'2022_PAPI_Indicators'!A152:U332,20,FALSE)</f>
        <v>1.608673669397831E-2</v>
      </c>
      <c r="W157" s="133">
        <f>VLOOKUP(A157,'2022_PAPI_Indicators'!A152:V332,21,FALSE)</f>
        <v>7.2341691702604294E-3</v>
      </c>
      <c r="X157" s="133">
        <f>VLOOKUP(A157,'2022_PAPI_Indicators'!A152:W332,22,FALSE)</f>
        <v>1.7907939851284027E-2</v>
      </c>
      <c r="Y157" s="133">
        <f>VLOOKUP(A157,'2022_PAPI_Indicators'!A152:X332,23,FALSE)</f>
        <v>9.0532153844833374E-3</v>
      </c>
      <c r="Z157" s="133">
        <f>VLOOKUP(A157,'2022_PAPI_Indicators'!A152:Y332,24,FALSE)</f>
        <v>6.7760865204036236E-3</v>
      </c>
      <c r="AA157" s="133">
        <f>VLOOKUP(A157,'2022_PAPI_Indicators'!A152:Z332,25,FALSE)</f>
        <v>2.2882213816046715E-2</v>
      </c>
      <c r="AB157" s="133">
        <f>VLOOKUP(A157,'2022_PAPI_Indicators'!A152:AA332,26,FALSE)</f>
        <v>0</v>
      </c>
      <c r="AC157" s="133">
        <f>VLOOKUP(A157,'2022_PAPI_Indicators'!A152:AB332,27,FALSE)</f>
        <v>2.4380495771765709E-2</v>
      </c>
      <c r="AD157" s="133">
        <f>VLOOKUP(A157,'2022_PAPI_Indicators'!A152:AC332,28,FALSE)</f>
        <v>1.5137198381125927E-2</v>
      </c>
      <c r="AE157" s="133">
        <f>VLOOKUP(A157,'2022_PAPI_Indicators'!A152:AD332,29,FALSE)</f>
        <v>2.310892753303051E-2</v>
      </c>
      <c r="AF157" s="133">
        <f>VLOOKUP(A157,'2022_PAPI_Indicators'!A152:AE332,30,FALSE)</f>
        <v>8.2068927586078644E-3</v>
      </c>
      <c r="AG157" s="133">
        <f>VLOOKUP(A157,'2022_PAPI_Indicators'!A152:AF332,31,FALSE)</f>
        <v>1.5625E-2</v>
      </c>
      <c r="AH157" s="133">
        <f>VLOOKUP(A157,'2022_PAPI_Indicators'!A152:AG332,32,FALSE)</f>
        <v>3.3633258193731308E-2</v>
      </c>
      <c r="AI157" s="133">
        <f>VLOOKUP(A157,'2022_PAPI_Indicators'!A152:AH332,33,FALSE)</f>
        <v>2.4674724787473679E-2</v>
      </c>
      <c r="AJ157" s="133">
        <f>VLOOKUP(A157,'2022_PAPI_Indicators'!A152:AI332,34,FALSE)</f>
        <v>2.1520216017961502E-2</v>
      </c>
      <c r="AK157" s="133">
        <f>VLOOKUP(A157,'2022_PAPI_Indicators'!A152:AJ332,35,FALSE)</f>
        <v>4.934382438659668E-2</v>
      </c>
      <c r="AL157" s="133">
        <f>VLOOKUP(A157,'2022_PAPI_Indicators'!A152:AK332,36,FALSE)</f>
        <v>1.5355856157839298E-2</v>
      </c>
      <c r="AM157" s="133">
        <f>VLOOKUP(A157,'2022_PAPI_Indicators'!A152:AL332,37,FALSE)</f>
        <v>1.5625E-2</v>
      </c>
      <c r="AN157" s="133">
        <f>VLOOKUP(A157,'2022_PAPI_Indicators'!A152:AM332,38,FALSE)</f>
        <v>3.1531117856502533E-2</v>
      </c>
      <c r="AO157" s="133">
        <f>VLOOKUP(A157,'2022_PAPI_Indicators'!A152:AN332,39,FALSE)</f>
        <v>3.4605544060468674E-2</v>
      </c>
      <c r="AP157" s="133">
        <f>VLOOKUP(A157,'2022_PAPI_Indicators'!A152:AO332,40,FALSE)</f>
        <v>1.5852082287892699E-3</v>
      </c>
      <c r="AQ157" s="161">
        <f>VLOOKUP(A157,'2022_PAPI_Indicators'!A152:AP332,41,FALSE)</f>
        <v>1.2372579425573349E-2</v>
      </c>
      <c r="AR157" s="133">
        <f>VLOOKUP(A157,'2022_PAPI_Indicators'!A152:AQ332,42,FALSE)</f>
        <v>3.9780393242835999E-2</v>
      </c>
      <c r="AS157" s="133">
        <f>VLOOKUP(A157,'2022_PAPI_Indicators'!A152:AR332,43,FALSE)</f>
        <v>1.7990624532103539E-2</v>
      </c>
      <c r="AT157" s="133">
        <f>VLOOKUP(A157,'2022_PAPI_Indicators'!A152:AS332,44,FALSE)</f>
        <v>1.4724093489348888E-2</v>
      </c>
      <c r="AU157" s="133">
        <f>VLOOKUP(A157,'2022_PAPI_Indicators'!A152:AT332,45,FALSE)</f>
        <v>1.1157223954796791E-2</v>
      </c>
      <c r="AV157" s="133">
        <f>VLOOKUP(A157,'2022_PAPI_Indicators'!A152:AU332,46,FALSE)</f>
        <v>3.3463872969150543E-2</v>
      </c>
      <c r="AW157" s="133">
        <f>VLOOKUP(A157,'2022_PAPI_Indicators'!A152:AV332,47,FALSE)</f>
        <v>1.4556010253727436E-2</v>
      </c>
      <c r="AX157" s="133">
        <f>VLOOKUP(A157,'2022_PAPI_Indicators'!A152:AW332,48,FALSE)</f>
        <v>1.2008177116513252E-2</v>
      </c>
      <c r="AY157" s="133">
        <f>VLOOKUP(A157,'2022_PAPI_Indicators'!A152:AX332,49,FALSE)</f>
        <v>1.5171653591096401E-2</v>
      </c>
      <c r="AZ157" s="133">
        <f>VLOOKUP(A157,'2022_PAPI_Indicators'!A152:AY332,50,FALSE)</f>
        <v>1.2111184187233448E-2</v>
      </c>
      <c r="BA157" s="133">
        <f>VLOOKUP(A157,'2022_PAPI_Indicators'!A152:AZ332,51,FALSE)</f>
        <v>6.1760498210787773E-3</v>
      </c>
      <c r="BB157" s="133">
        <f>VLOOKUP(A157,'2022_PAPI_Indicators'!A152:BA332,52,FALSE)</f>
        <v>7.71331787109375E-3</v>
      </c>
      <c r="BC157" s="133">
        <f>VLOOKUP(A157,'2022_PAPI_Indicators'!A152:BB332,53,FALSE)</f>
        <v>2.1289861761033535E-3</v>
      </c>
      <c r="BD157" s="133">
        <f>VLOOKUP(A157,'2022_PAPI_Indicators'!A152:BC332,54,FALSE)</f>
        <v>0</v>
      </c>
      <c r="BE157" s="133">
        <f>VLOOKUP(A157,'2022_PAPI_Indicators'!A152:BD332,55,FALSE)</f>
        <v>3.7161302752792835E-3</v>
      </c>
      <c r="BF157" s="133">
        <f>VLOOKUP(A157,'2022_PAPI_Indicators'!A152:BE332,56,FALSE)</f>
        <v>1.0089468210935593E-2</v>
      </c>
      <c r="BG157" s="133">
        <f>VLOOKUP(A157,'2022_PAPI_Indicators'!A152:BF332,57,FALSE)</f>
        <v>8.2369232550263405E-3</v>
      </c>
      <c r="BH157" s="133">
        <f>VLOOKUP(A157,'2022_PAPI_Indicators'!A152:BG332,58,FALSE)</f>
        <v>9.4057237729430199E-3</v>
      </c>
      <c r="BI157" s="133">
        <f>VLOOKUP(A157,'2022_PAPI_Indicators'!A152:BH332,59,FALSE)</f>
        <v>9.0740462765097618E-3</v>
      </c>
      <c r="BJ157" s="133">
        <f>VLOOKUP(A157,'2022_PAPI_Indicators'!A152:BI332,60,FALSE)</f>
        <v>5.4822354577481747E-3</v>
      </c>
      <c r="BK157" s="133">
        <f>VLOOKUP(A157,'2022_PAPI_Indicators'!A152:BJ332,61,FALSE)</f>
        <v>9.6468888223171234E-3</v>
      </c>
      <c r="BL157" s="133">
        <f>VLOOKUP(A157,'2022_PAPI_Indicators'!A152:BK332,62,FALSE)</f>
        <v>0</v>
      </c>
      <c r="BM157" s="133">
        <f>VLOOKUP(A157,'2022_PAPI_Indicators'!A152:BL332,63,FALSE)</f>
        <v>0</v>
      </c>
      <c r="BN157" s="133">
        <f>VLOOKUP(A157,'2022_PAPI_Indicators'!A152:BM332,64,FALSE)</f>
        <v>2.9408719390630722E-2</v>
      </c>
    </row>
    <row r="158" spans="1:66" s="112" customFormat="1" x14ac:dyDescent="0.2">
      <c r="A158" s="77" t="s">
        <v>399</v>
      </c>
      <c r="B158" s="77" t="s">
        <v>400</v>
      </c>
      <c r="C158" s="92" t="s">
        <v>449</v>
      </c>
      <c r="D158" s="131">
        <f>VLOOKUP(A158,'2022_PAPI_Indicators'!A153:B333,2,)</f>
        <v>2.6395814418792725</v>
      </c>
      <c r="E158" s="131">
        <f>VLOOKUP(A158,'2022_PAPI_Indicators'!A153:C333,3,FALSE)</f>
        <v>1.6458333730697632</v>
      </c>
      <c r="F158" s="131">
        <f>VLOOKUP(A158,'2022_PAPI_Indicators'!A153:D333,4,FALSE)</f>
        <v>1.4479870796203613</v>
      </c>
      <c r="G158" s="131">
        <f>VLOOKUP(A158,'2022_PAPI_Indicators'!A153:E333,5,FALSE)</f>
        <v>2.0337941646575928</v>
      </c>
      <c r="H158" s="131">
        <f>VLOOKUP(A158,'2022_PAPI_Indicators'!A153:F333,6,FALSE)</f>
        <v>2.2658908367156982</v>
      </c>
      <c r="I158" s="131">
        <f>VLOOKUP(A158,'2022_PAPI_Indicators'!A153:G333,7,FALSE)</f>
        <v>2.0108935832977295</v>
      </c>
      <c r="J158" s="131">
        <f>VLOOKUP(A158,'2022_PAPI_Indicators'!A153:H333,8,FALSE)</f>
        <v>1.5408519506454468</v>
      </c>
      <c r="K158" s="131">
        <f>VLOOKUP(A158,'2022_PAPI_Indicators'!A153:I333,9,FALSE)</f>
        <v>1.9819639921188354</v>
      </c>
      <c r="L158" s="131">
        <f>VLOOKUP(A158,'2022_PAPI_Indicators'!A153:J333,10,FALSE)</f>
        <v>1.5725866556167603</v>
      </c>
      <c r="M158" s="131">
        <f>VLOOKUP(A158,'2022_PAPI_Indicators'!A153:K333,11,FALSE)</f>
        <v>1.921222448348999</v>
      </c>
      <c r="N158" s="131">
        <f>VLOOKUP(A158,'2022_PAPI_Indicators'!A153:L333,12,FALSE)</f>
        <v>1.779934287071228</v>
      </c>
      <c r="O158" s="131">
        <f>VLOOKUP(A158,'2022_PAPI_Indicators'!A153:M333,13,FALSE)</f>
        <v>2.4301700592041016</v>
      </c>
      <c r="P158" s="131">
        <f>VLOOKUP(A158,'2022_PAPI_Indicators'!A153:N333,14,FALSE)</f>
        <v>2.1386880874633789</v>
      </c>
      <c r="Q158" s="131">
        <f>VLOOKUP(A158,'2022_PAPI_Indicators'!A153:O333,15,FALSE)</f>
        <v>2.7923846244812012</v>
      </c>
      <c r="R158" s="132">
        <f>VLOOKUP(A158,'2022_PAPI_Indicators'!A153:P333,16,FALSE)</f>
        <v>2.5570833683013916</v>
      </c>
      <c r="S158" s="131">
        <f>VLOOKUP(A158,'2022_PAPI_Indicators'!A153:R333,17,FALSE)</f>
        <v>2.4595158100128174</v>
      </c>
      <c r="T158" s="131">
        <f>VLOOKUP(A158,'2022_PAPI_Indicators'!A153:S333,18,FALSE)</f>
        <v>2.577883243560791</v>
      </c>
      <c r="U158" s="132">
        <f>VLOOKUP(A158,'2022_PAPI_Indicators'!A153:T333,19,FALSE)</f>
        <v>0</v>
      </c>
      <c r="V158" s="131">
        <f>VLOOKUP(A158,'2022_PAPI_Indicators'!A153:U333,20,FALSE)</f>
        <v>2.3609063625335693</v>
      </c>
      <c r="W158" s="131">
        <f>VLOOKUP(A158,'2022_PAPI_Indicators'!A153:V333,21,FALSE)</f>
        <v>2.2413907051086426</v>
      </c>
      <c r="X158" s="131">
        <f>VLOOKUP(A158,'2022_PAPI_Indicators'!A153:W333,22,FALSE)</f>
        <v>2.3913500308990479</v>
      </c>
      <c r="Y158" s="131">
        <f>VLOOKUP(A158,'2022_PAPI_Indicators'!A153:X333,23,FALSE)</f>
        <v>2.3462576866149902</v>
      </c>
      <c r="Z158" s="131">
        <f>VLOOKUP(A158,'2022_PAPI_Indicators'!A153:Y333,24,FALSE)</f>
        <v>2.2825703620910645</v>
      </c>
      <c r="AA158" s="131">
        <f>VLOOKUP(A158,'2022_PAPI_Indicators'!A153:Z333,25,FALSE)</f>
        <v>2.070887565612793</v>
      </c>
      <c r="AB158" s="131">
        <f>VLOOKUP(A158,'2022_PAPI_Indicators'!A153:AA333,26,FALSE)</f>
        <v>2.4080643653869629</v>
      </c>
      <c r="AC158" s="131">
        <f>VLOOKUP(A158,'2022_PAPI_Indicators'!A153:AB333,27,FALSE)</f>
        <v>2.2783057689666748</v>
      </c>
      <c r="AD158" s="131">
        <f>VLOOKUP(A158,'2022_PAPI_Indicators'!A153:AC333,28,FALSE)</f>
        <v>2.264761209487915</v>
      </c>
      <c r="AE158" s="131">
        <f>VLOOKUP(A158,'2022_PAPI_Indicators'!A153:AD333,29,FALSE)</f>
        <v>2.2484874725341797</v>
      </c>
      <c r="AF158" s="131">
        <f>VLOOKUP(A158,'2022_PAPI_Indicators'!A153:AE333,30,FALSE)</f>
        <v>1.8904908895492554</v>
      </c>
      <c r="AG158" s="131">
        <f>VLOOKUP(A158,'2022_PAPI_Indicators'!A153:AF333,31,FALSE)</f>
        <v>2.0267839431762695</v>
      </c>
      <c r="AH158" s="131">
        <f>VLOOKUP(A158,'2022_PAPI_Indicators'!A153:AG333,32,FALSE)</f>
        <v>2.2754406929016113</v>
      </c>
      <c r="AI158" s="131">
        <f>VLOOKUP(A158,'2022_PAPI_Indicators'!A153:AH333,33,FALSE)</f>
        <v>2.8426444530487061</v>
      </c>
      <c r="AJ158" s="131">
        <f>VLOOKUP(A158,'2022_PAPI_Indicators'!A153:AI333,34,FALSE)</f>
        <v>2.2320854663848877</v>
      </c>
      <c r="AK158" s="131">
        <f>VLOOKUP(A158,'2022_PAPI_Indicators'!A153:AJ333,35,FALSE)</f>
        <v>2.2468461990356445</v>
      </c>
      <c r="AL158" s="131">
        <f>VLOOKUP(A158,'2022_PAPI_Indicators'!A153:AK333,36,FALSE)</f>
        <v>2.0815322399139404</v>
      </c>
      <c r="AM158" s="131">
        <f>VLOOKUP(A158,'2022_PAPI_Indicators'!A153:AL333,37,FALSE)</f>
        <v>2.0206539630889893</v>
      </c>
      <c r="AN158" s="131">
        <f>VLOOKUP(A158,'2022_PAPI_Indicators'!A153:AM333,38,FALSE)</f>
        <v>2.5572843551635742</v>
      </c>
      <c r="AO158" s="131">
        <f>VLOOKUP(A158,'2022_PAPI_Indicators'!A153:AN333,39,FALSE)</f>
        <v>2.6763687133789062</v>
      </c>
      <c r="AP158" s="131">
        <f>VLOOKUP(A158,'2022_PAPI_Indicators'!A153:AO333,40,FALSE)</f>
        <v>2.4122307300567627</v>
      </c>
      <c r="AQ158" s="159">
        <f>VLOOKUP(A158,'2022_PAPI_Indicators'!A153:AP333,41,FALSE)</f>
        <v>1.8686060905456543</v>
      </c>
      <c r="AR158" s="131">
        <f>VLOOKUP(A158,'2022_PAPI_Indicators'!A153:AQ333,42,FALSE)</f>
        <v>2.0704848766326904</v>
      </c>
      <c r="AS158" s="131">
        <f>VLOOKUP(A158,'2022_PAPI_Indicators'!A153:AR333,43,FALSE)</f>
        <v>2.1283321380615234</v>
      </c>
      <c r="AT158" s="131">
        <f>VLOOKUP(A158,'2022_PAPI_Indicators'!A153:AS333,44,FALSE)</f>
        <v>2.2741315364837646</v>
      </c>
      <c r="AU158" s="131">
        <f>VLOOKUP(A158,'2022_PAPI_Indicators'!A153:AT333,45,FALSE)</f>
        <v>2.3055391311645508</v>
      </c>
      <c r="AV158" s="131">
        <f>VLOOKUP(A158,'2022_PAPI_Indicators'!A153:AU333,46,FALSE)</f>
        <v>2.4968223571777344</v>
      </c>
      <c r="AW158" s="131">
        <f>VLOOKUP(A158,'2022_PAPI_Indicators'!A153:AV333,47,FALSE)</f>
        <v>2.2494425773620605</v>
      </c>
      <c r="AX158" s="131">
        <f>VLOOKUP(A158,'2022_PAPI_Indicators'!A153:AW333,48,FALSE)</f>
        <v>2.8112072944641113</v>
      </c>
      <c r="AY158" s="131">
        <f>VLOOKUP(A158,'2022_PAPI_Indicators'!A153:AX333,49,FALSE)</f>
        <v>2.3881680965423584</v>
      </c>
      <c r="AZ158" s="131">
        <f>VLOOKUP(A158,'2022_PAPI_Indicators'!A153:AY333,50,FALSE)</f>
        <v>2.3843123912811279</v>
      </c>
      <c r="BA158" s="131">
        <f>VLOOKUP(A158,'2022_PAPI_Indicators'!A153:AZ333,51,FALSE)</f>
        <v>2.5142571926116943</v>
      </c>
      <c r="BB158" s="131">
        <f>VLOOKUP(A158,'2022_PAPI_Indicators'!A153:BA333,52,FALSE)</f>
        <v>2.0664463043212891</v>
      </c>
      <c r="BC158" s="131">
        <f>VLOOKUP(A158,'2022_PAPI_Indicators'!A153:BB333,53,FALSE)</f>
        <v>1.6112685203552246</v>
      </c>
      <c r="BD158" s="131">
        <f>VLOOKUP(A158,'2022_PAPI_Indicators'!A153:BC333,54,FALSE)</f>
        <v>1.9098865985870361</v>
      </c>
      <c r="BE158" s="131">
        <f>VLOOKUP(A158,'2022_PAPI_Indicators'!A153:BD333,55,FALSE)</f>
        <v>1.9414736032485962</v>
      </c>
      <c r="BF158" s="131">
        <f>VLOOKUP(A158,'2022_PAPI_Indicators'!A153:BE333,56,FALSE)</f>
        <v>2.1399979591369629</v>
      </c>
      <c r="BG158" s="131">
        <f>VLOOKUP(A158,'2022_PAPI_Indicators'!A153:BF333,57,FALSE)</f>
        <v>1.9419869184494019</v>
      </c>
      <c r="BH158" s="131">
        <f>VLOOKUP(A158,'2022_PAPI_Indicators'!A153:BG333,58,FALSE)</f>
        <v>1.8149951696395874</v>
      </c>
      <c r="BI158" s="131">
        <f>VLOOKUP(A158,'2022_PAPI_Indicators'!A153:BH333,59,FALSE)</f>
        <v>1.8120684623718262</v>
      </c>
      <c r="BJ158" s="131">
        <f>VLOOKUP(A158,'2022_PAPI_Indicators'!A153:BI333,60,FALSE)</f>
        <v>1.8748230934143066</v>
      </c>
      <c r="BK158" s="131">
        <f>VLOOKUP(A158,'2022_PAPI_Indicators'!A153:BJ333,61,FALSE)</f>
        <v>2.0382297039031982</v>
      </c>
      <c r="BL158" s="131">
        <f>VLOOKUP(A158,'2022_PAPI_Indicators'!A153:BK333,62,FALSE)</f>
        <v>2.1639297008514404</v>
      </c>
      <c r="BM158" s="131">
        <f>VLOOKUP(A158,'2022_PAPI_Indicators'!A153:BL333,63,FALSE)</f>
        <v>2.2387180328369141</v>
      </c>
      <c r="BN158" s="131">
        <f>VLOOKUP(A158,'2022_PAPI_Indicators'!A153:BM333,64,FALSE)</f>
        <v>2.2294983863830566</v>
      </c>
    </row>
    <row r="159" spans="1:66" x14ac:dyDescent="0.2">
      <c r="A159" s="70" t="s">
        <v>401</v>
      </c>
      <c r="B159" s="70" t="s">
        <v>402</v>
      </c>
      <c r="C159" s="89" t="s">
        <v>90</v>
      </c>
      <c r="D159" s="133">
        <f>VLOOKUP(A159,'2022_PAPI_Indicators'!A154:B334,2,)</f>
        <v>0.64955675601959229</v>
      </c>
      <c r="E159" s="133">
        <f>VLOOKUP(A159,'2022_PAPI_Indicators'!A154:C334,3,FALSE)</f>
        <v>0.39409255981445313</v>
      </c>
      <c r="F159" s="133">
        <f>VLOOKUP(A159,'2022_PAPI_Indicators'!A154:D334,4,FALSE)</f>
        <v>0.3491223156452179</v>
      </c>
      <c r="G159" s="133">
        <f>VLOOKUP(A159,'2022_PAPI_Indicators'!A154:E334,5,FALSE)</f>
        <v>0.57122588157653809</v>
      </c>
      <c r="H159" s="133">
        <f>VLOOKUP(A159,'2022_PAPI_Indicators'!A154:F334,6,FALSE)</f>
        <v>0.51925176382064819</v>
      </c>
      <c r="I159" s="133">
        <f>VLOOKUP(A159,'2022_PAPI_Indicators'!A154:G334,7,FALSE)</f>
        <v>0.56068319082260132</v>
      </c>
      <c r="J159" s="133">
        <f>VLOOKUP(A159,'2022_PAPI_Indicators'!A154:H334,8,FALSE)</f>
        <v>0.44854947924613953</v>
      </c>
      <c r="K159" s="133">
        <f>VLOOKUP(A159,'2022_PAPI_Indicators'!A154:I334,9,FALSE)</f>
        <v>0.55508202314376831</v>
      </c>
      <c r="L159" s="133">
        <f>VLOOKUP(A159,'2022_PAPI_Indicators'!A154:J334,10,FALSE)</f>
        <v>0.45189699530601501</v>
      </c>
      <c r="M159" s="133">
        <f>VLOOKUP(A159,'2022_PAPI_Indicators'!A154:K334,11,FALSE)</f>
        <v>0.49706625938415527</v>
      </c>
      <c r="N159" s="133">
        <f>VLOOKUP(A159,'2022_PAPI_Indicators'!A154:L334,12,FALSE)</f>
        <v>0.38610374927520752</v>
      </c>
      <c r="O159" s="133">
        <f>VLOOKUP(A159,'2022_PAPI_Indicators'!A154:M334,13,FALSE)</f>
        <v>0.56980496644973755</v>
      </c>
      <c r="P159" s="133">
        <f>VLOOKUP(A159,'2022_PAPI_Indicators'!A154:N334,14,FALSE)</f>
        <v>0.56076681613922119</v>
      </c>
      <c r="Q159" s="133">
        <f>VLOOKUP(A159,'2022_PAPI_Indicators'!A154:O334,15,FALSE)</f>
        <v>0.7473679780960083</v>
      </c>
      <c r="R159" s="135">
        <f>VLOOKUP(A159,'2022_PAPI_Indicators'!A154:P334,16,FALSE)</f>
        <v>0.69570893049240112</v>
      </c>
      <c r="S159" s="133">
        <f>VLOOKUP(A159,'2022_PAPI_Indicators'!A154:R334,17,FALSE)</f>
        <v>0.578125</v>
      </c>
      <c r="T159" s="133">
        <f>VLOOKUP(A159,'2022_PAPI_Indicators'!A154:S334,18,FALSE)</f>
        <v>0.62462538480758667</v>
      </c>
      <c r="U159" s="135">
        <f>VLOOKUP(A159,'2022_PAPI_Indicators'!A154:T334,19,FALSE)</f>
        <v>0</v>
      </c>
      <c r="V159" s="133">
        <f>VLOOKUP(A159,'2022_PAPI_Indicators'!A154:U334,20,FALSE)</f>
        <v>0.49614295363426208</v>
      </c>
      <c r="W159" s="133">
        <f>VLOOKUP(A159,'2022_PAPI_Indicators'!A154:V334,21,FALSE)</f>
        <v>0.50631558895111084</v>
      </c>
      <c r="X159" s="133">
        <f>VLOOKUP(A159,'2022_PAPI_Indicators'!A154:W334,22,FALSE)</f>
        <v>0.55390161275863647</v>
      </c>
      <c r="Y159" s="133">
        <f>VLOOKUP(A159,'2022_PAPI_Indicators'!A154:X334,23,FALSE)</f>
        <v>0.6014174222946167</v>
      </c>
      <c r="Z159" s="133">
        <f>VLOOKUP(A159,'2022_PAPI_Indicators'!A154:Y334,24,FALSE)</f>
        <v>0.5434422492980957</v>
      </c>
      <c r="AA159" s="133">
        <f>VLOOKUP(A159,'2022_PAPI_Indicators'!A154:Z334,25,FALSE)</f>
        <v>0.5049591064453125</v>
      </c>
      <c r="AB159" s="133">
        <f>VLOOKUP(A159,'2022_PAPI_Indicators'!A154:AA334,26,FALSE)</f>
        <v>0.59812247753143311</v>
      </c>
      <c r="AC159" s="133">
        <f>VLOOKUP(A159,'2022_PAPI_Indicators'!A154:AB334,27,FALSE)</f>
        <v>0.52255338430404663</v>
      </c>
      <c r="AD159" s="133">
        <f>VLOOKUP(A159,'2022_PAPI_Indicators'!A154:AC334,28,FALSE)</f>
        <v>0.57460451126098633</v>
      </c>
      <c r="AE159" s="133">
        <f>VLOOKUP(A159,'2022_PAPI_Indicators'!A154:AD334,29,FALSE)</f>
        <v>0.63748574256896973</v>
      </c>
      <c r="AF159" s="133">
        <f>VLOOKUP(A159,'2022_PAPI_Indicators'!A154:AE334,30,FALSE)</f>
        <v>0.4683975875377655</v>
      </c>
      <c r="AG159" s="133">
        <f>VLOOKUP(A159,'2022_PAPI_Indicators'!A154:AF334,31,FALSE)</f>
        <v>0.56811147928237915</v>
      </c>
      <c r="AH159" s="133">
        <f>VLOOKUP(A159,'2022_PAPI_Indicators'!A154:AG334,32,FALSE)</f>
        <v>0.61078763008117676</v>
      </c>
      <c r="AI159" s="133">
        <f>VLOOKUP(A159,'2022_PAPI_Indicators'!A154:AH334,33,FALSE)</f>
        <v>0.77926945686340332</v>
      </c>
      <c r="AJ159" s="133">
        <f>VLOOKUP(A159,'2022_PAPI_Indicators'!A154:AI334,34,FALSE)</f>
        <v>0.54297113418579102</v>
      </c>
      <c r="AK159" s="133">
        <f>VLOOKUP(A159,'2022_PAPI_Indicators'!A154:AJ334,35,FALSE)</f>
        <v>0.55892390012741089</v>
      </c>
      <c r="AL159" s="133">
        <f>VLOOKUP(A159,'2022_PAPI_Indicators'!A154:AK334,36,FALSE)</f>
        <v>0.53350663185119629</v>
      </c>
      <c r="AM159" s="133">
        <f>VLOOKUP(A159,'2022_PAPI_Indicators'!A154:AL334,37,FALSE)</f>
        <v>0.49418321251869202</v>
      </c>
      <c r="AN159" s="133">
        <f>VLOOKUP(A159,'2022_PAPI_Indicators'!A154:AM334,38,FALSE)</f>
        <v>0.69538050889968872</v>
      </c>
      <c r="AO159" s="133">
        <f>VLOOKUP(A159,'2022_PAPI_Indicators'!A154:AN334,39,FALSE)</f>
        <v>0.74611937999725342</v>
      </c>
      <c r="AP159" s="133">
        <f>VLOOKUP(A159,'2022_PAPI_Indicators'!A154:AO334,40,FALSE)</f>
        <v>0.60190314054489136</v>
      </c>
      <c r="AQ159" s="161">
        <f>VLOOKUP(A159,'2022_PAPI_Indicators'!A154:AP334,41,FALSE)</f>
        <v>0.52991211414337158</v>
      </c>
      <c r="AR159" s="133">
        <f>VLOOKUP(A159,'2022_PAPI_Indicators'!A154:AQ334,42,FALSE)</f>
        <v>0.546875</v>
      </c>
      <c r="AS159" s="133">
        <f>VLOOKUP(A159,'2022_PAPI_Indicators'!A154:AR334,43,FALSE)</f>
        <v>0.53112959861755371</v>
      </c>
      <c r="AT159" s="133">
        <f>VLOOKUP(A159,'2022_PAPI_Indicators'!A154:AS334,44,FALSE)</f>
        <v>0.61743456125259399</v>
      </c>
      <c r="AU159" s="133">
        <f>VLOOKUP(A159,'2022_PAPI_Indicators'!A154:AT334,45,FALSE)</f>
        <v>0.51103323698043823</v>
      </c>
      <c r="AV159" s="133">
        <f>VLOOKUP(A159,'2022_PAPI_Indicators'!A154:AU334,46,FALSE)</f>
        <v>0.60408985614776611</v>
      </c>
      <c r="AW159" s="133">
        <f>VLOOKUP(A159,'2022_PAPI_Indicators'!A154:AV334,47,FALSE)</f>
        <v>0.4921284019947052</v>
      </c>
      <c r="AX159" s="133">
        <f>VLOOKUP(A159,'2022_PAPI_Indicators'!A154:AW334,48,FALSE)</f>
        <v>0.72313934564590454</v>
      </c>
      <c r="AY159" s="133">
        <f>VLOOKUP(A159,'2022_PAPI_Indicators'!A154:AX334,49,FALSE)</f>
        <v>0.52471905946731567</v>
      </c>
      <c r="AZ159" s="133">
        <f>VLOOKUP(A159,'2022_PAPI_Indicators'!A154:AY334,50,FALSE)</f>
        <v>0.53675490617752075</v>
      </c>
      <c r="BA159" s="133">
        <f>VLOOKUP(A159,'2022_PAPI_Indicators'!A154:AZ334,51,FALSE)</f>
        <v>0.59706664085388184</v>
      </c>
      <c r="BB159" s="133">
        <f>VLOOKUP(A159,'2022_PAPI_Indicators'!A154:BA334,52,FALSE)</f>
        <v>0.42885798215866089</v>
      </c>
      <c r="BC159" s="133">
        <f>VLOOKUP(A159,'2022_PAPI_Indicators'!A154:BB334,53,FALSE)</f>
        <v>0.32398724555969238</v>
      </c>
      <c r="BD159" s="133">
        <f>VLOOKUP(A159,'2022_PAPI_Indicators'!A154:BC334,54,FALSE)</f>
        <v>0.32018643617630005</v>
      </c>
      <c r="BE159" s="133">
        <f>VLOOKUP(A159,'2022_PAPI_Indicators'!A154:BD334,55,FALSE)</f>
        <v>0.42277997732162476</v>
      </c>
      <c r="BF159" s="133">
        <f>VLOOKUP(A159,'2022_PAPI_Indicators'!A154:BE334,56,FALSE)</f>
        <v>0.52629488706588745</v>
      </c>
      <c r="BG159" s="133">
        <f>VLOOKUP(A159,'2022_PAPI_Indicators'!A154:BF334,57,FALSE)</f>
        <v>0.47274267673492432</v>
      </c>
      <c r="BH159" s="133">
        <f>VLOOKUP(A159,'2022_PAPI_Indicators'!A154:BG334,58,FALSE)</f>
        <v>0.38663351535797119</v>
      </c>
      <c r="BI159" s="133">
        <f>VLOOKUP(A159,'2022_PAPI_Indicators'!A154:BH334,59,FALSE)</f>
        <v>0.37416458129882813</v>
      </c>
      <c r="BJ159" s="133">
        <f>VLOOKUP(A159,'2022_PAPI_Indicators'!A154:BI334,60,FALSE)</f>
        <v>0.37656131386756897</v>
      </c>
      <c r="BK159" s="133">
        <f>VLOOKUP(A159,'2022_PAPI_Indicators'!A154:BJ334,61,FALSE)</f>
        <v>0.54742926359176636</v>
      </c>
      <c r="BL159" s="133">
        <f>VLOOKUP(A159,'2022_PAPI_Indicators'!A154:BK334,62,FALSE)</f>
        <v>0.51003634929656982</v>
      </c>
      <c r="BM159" s="133">
        <f>VLOOKUP(A159,'2022_PAPI_Indicators'!A154:BL334,63,FALSE)</f>
        <v>0.50388228893280029</v>
      </c>
      <c r="BN159" s="133">
        <f>VLOOKUP(A159,'2022_PAPI_Indicators'!A154:BM334,64,FALSE)</f>
        <v>0.53360748291015625</v>
      </c>
    </row>
    <row r="160" spans="1:66" x14ac:dyDescent="0.2">
      <c r="A160" s="70" t="s">
        <v>403</v>
      </c>
      <c r="B160" s="70" t="s">
        <v>404</v>
      </c>
      <c r="C160" s="89" t="s">
        <v>90</v>
      </c>
      <c r="D160" s="133">
        <f>VLOOKUP(A160,'2022_PAPI_Indicators'!A155:B335,2,)</f>
        <v>0.90571695566177368</v>
      </c>
      <c r="E160" s="133">
        <f>VLOOKUP(A160,'2022_PAPI_Indicators'!A155:C335,3,FALSE)</f>
        <v>0.49199050664901733</v>
      </c>
      <c r="F160" s="133">
        <f>VLOOKUP(A160,'2022_PAPI_Indicators'!A155:D335,4,FALSE)</f>
        <v>0.40373089909553528</v>
      </c>
      <c r="G160" s="133">
        <f>VLOOKUP(A160,'2022_PAPI_Indicators'!A155:E335,5,FALSE)</f>
        <v>0.57611030340194702</v>
      </c>
      <c r="H160" s="133">
        <f>VLOOKUP(A160,'2022_PAPI_Indicators'!A155:F335,6,FALSE)</f>
        <v>0.78437840938568115</v>
      </c>
      <c r="I160" s="133">
        <f>VLOOKUP(A160,'2022_PAPI_Indicators'!A155:G335,7,FALSE)</f>
        <v>0.5712316632270813</v>
      </c>
      <c r="J160" s="133">
        <f>VLOOKUP(A160,'2022_PAPI_Indicators'!A155:H335,8,FALSE)</f>
        <v>0.36683905124664307</v>
      </c>
      <c r="K160" s="133">
        <f>VLOOKUP(A160,'2022_PAPI_Indicators'!A155:I335,9,FALSE)</f>
        <v>0.55735164880752563</v>
      </c>
      <c r="L160" s="133">
        <f>VLOOKUP(A160,'2022_PAPI_Indicators'!A155:J335,10,FALSE)</f>
        <v>0.38486170768737793</v>
      </c>
      <c r="M160" s="133">
        <f>VLOOKUP(A160,'2022_PAPI_Indicators'!A155:K335,11,FALSE)</f>
        <v>0.57446402311325073</v>
      </c>
      <c r="N160" s="133">
        <f>VLOOKUP(A160,'2022_PAPI_Indicators'!A155:L335,12,FALSE)</f>
        <v>0.59028297662734985</v>
      </c>
      <c r="O160" s="133">
        <f>VLOOKUP(A160,'2022_PAPI_Indicators'!A155:M335,13,FALSE)</f>
        <v>0.84445089101791382</v>
      </c>
      <c r="P160" s="133">
        <f>VLOOKUP(A160,'2022_PAPI_Indicators'!A155:N335,14,FALSE)</f>
        <v>0.65720498561859131</v>
      </c>
      <c r="Q160" s="133">
        <f>VLOOKUP(A160,'2022_PAPI_Indicators'!A155:O335,15,FALSE)</f>
        <v>0.91080343723297119</v>
      </c>
      <c r="R160" s="135">
        <f>VLOOKUP(A160,'2022_PAPI_Indicators'!A155:P335,16,FALSE)</f>
        <v>0.80401051044464111</v>
      </c>
      <c r="S160" s="133">
        <f>VLOOKUP(A160,'2022_PAPI_Indicators'!A155:R335,17,FALSE)</f>
        <v>0.85589241981506348</v>
      </c>
      <c r="T160" s="133">
        <f>VLOOKUP(A160,'2022_PAPI_Indicators'!A155:S335,18,FALSE)</f>
        <v>0.88910067081451416</v>
      </c>
      <c r="U160" s="135">
        <f>VLOOKUP(A160,'2022_PAPI_Indicators'!A155:T335,19,FALSE)</f>
        <v>0</v>
      </c>
      <c r="V160" s="133">
        <f>VLOOKUP(A160,'2022_PAPI_Indicators'!A155:U335,20,FALSE)</f>
        <v>0.87147074937820435</v>
      </c>
      <c r="W160" s="133">
        <f>VLOOKUP(A160,'2022_PAPI_Indicators'!A155:V335,21,FALSE)</f>
        <v>0.78081613779067993</v>
      </c>
      <c r="X160" s="133">
        <f>VLOOKUP(A160,'2022_PAPI_Indicators'!A155:W335,22,FALSE)</f>
        <v>0.83421283960342407</v>
      </c>
      <c r="Y160" s="133">
        <f>VLOOKUP(A160,'2022_PAPI_Indicators'!A155:X335,23,FALSE)</f>
        <v>0.7563319206237793</v>
      </c>
      <c r="Z160" s="133">
        <f>VLOOKUP(A160,'2022_PAPI_Indicators'!A155:Y335,24,FALSE)</f>
        <v>0.77142000198364258</v>
      </c>
      <c r="AA160" s="133">
        <f>VLOOKUP(A160,'2022_PAPI_Indicators'!A155:Z335,25,FALSE)</f>
        <v>0.66735571622848511</v>
      </c>
      <c r="AB160" s="133">
        <f>VLOOKUP(A160,'2022_PAPI_Indicators'!A155:AA335,26,FALSE)</f>
        <v>0.80124747753143311</v>
      </c>
      <c r="AC160" s="133">
        <f>VLOOKUP(A160,'2022_PAPI_Indicators'!A155:AB335,27,FALSE)</f>
        <v>0.78943705558776855</v>
      </c>
      <c r="AD160" s="133">
        <f>VLOOKUP(A160,'2022_PAPI_Indicators'!A155:AC335,28,FALSE)</f>
        <v>0.72826498746871948</v>
      </c>
      <c r="AE160" s="133">
        <f>VLOOKUP(A160,'2022_PAPI_Indicators'!A155:AD335,29,FALSE)</f>
        <v>0.65442508459091187</v>
      </c>
      <c r="AF160" s="133">
        <f>VLOOKUP(A160,'2022_PAPI_Indicators'!A155:AE335,30,FALSE)</f>
        <v>0.58243805170059204</v>
      </c>
      <c r="AG160" s="133">
        <f>VLOOKUP(A160,'2022_PAPI_Indicators'!A155:AF335,31,FALSE)</f>
        <v>0.57450389862060547</v>
      </c>
      <c r="AH160" s="133">
        <f>VLOOKUP(A160,'2022_PAPI_Indicators'!A155:AG335,32,FALSE)</f>
        <v>0.69927340745925903</v>
      </c>
      <c r="AI160" s="133">
        <f>VLOOKUP(A160,'2022_PAPI_Indicators'!A155:AH335,33,FALSE)</f>
        <v>0.91274696588516235</v>
      </c>
      <c r="AJ160" s="133">
        <f>VLOOKUP(A160,'2022_PAPI_Indicators'!A155:AI335,34,FALSE)</f>
        <v>0.73789453506469727</v>
      </c>
      <c r="AK160" s="133">
        <f>VLOOKUP(A160,'2022_PAPI_Indicators'!A155:AJ335,35,FALSE)</f>
        <v>0.73188161849975586</v>
      </c>
      <c r="AL160" s="133">
        <f>VLOOKUP(A160,'2022_PAPI_Indicators'!A155:AK335,36,FALSE)</f>
        <v>0.64597642421722412</v>
      </c>
      <c r="AM160" s="133">
        <f>VLOOKUP(A160,'2022_PAPI_Indicators'!A155:AL335,37,FALSE)</f>
        <v>0.64430427551269531</v>
      </c>
      <c r="AN160" s="133">
        <f>VLOOKUP(A160,'2022_PAPI_Indicators'!A155:AM335,38,FALSE)</f>
        <v>0.8044743537902832</v>
      </c>
      <c r="AO160" s="133">
        <f>VLOOKUP(A160,'2022_PAPI_Indicators'!A155:AN335,39,FALSE)</f>
        <v>0.83392679691314697</v>
      </c>
      <c r="AP160" s="133">
        <f>VLOOKUP(A160,'2022_PAPI_Indicators'!A155:AO335,40,FALSE)</f>
        <v>0.80027252435684204</v>
      </c>
      <c r="AQ160" s="161">
        <f>VLOOKUP(A160,'2022_PAPI_Indicators'!A155:AP335,41,FALSE)</f>
        <v>0.50618630647659302</v>
      </c>
      <c r="AR160" s="133">
        <f>VLOOKUP(A160,'2022_PAPI_Indicators'!A155:AQ335,42,FALSE)</f>
        <v>0.62516868114471436</v>
      </c>
      <c r="AS160" s="133">
        <f>VLOOKUP(A160,'2022_PAPI_Indicators'!A155:AR335,43,FALSE)</f>
        <v>0.67986851930618286</v>
      </c>
      <c r="AT160" s="133">
        <f>VLOOKUP(A160,'2022_PAPI_Indicators'!A155:AS335,44,FALSE)</f>
        <v>0.69174498319625854</v>
      </c>
      <c r="AU160" s="133">
        <f>VLOOKUP(A160,'2022_PAPI_Indicators'!A155:AT335,45,FALSE)</f>
        <v>0.81929606199264526</v>
      </c>
      <c r="AV160" s="133">
        <f>VLOOKUP(A160,'2022_PAPI_Indicators'!A155:AU335,46,FALSE)</f>
        <v>0.85504984855651855</v>
      </c>
      <c r="AW160" s="133">
        <f>VLOOKUP(A160,'2022_PAPI_Indicators'!A155:AV335,47,FALSE)</f>
        <v>0.80042552947998047</v>
      </c>
      <c r="AX160" s="133">
        <f>VLOOKUP(A160,'2022_PAPI_Indicators'!A155:AW335,48,FALSE)</f>
        <v>0.94770729541778564</v>
      </c>
      <c r="AY160" s="133">
        <f>VLOOKUP(A160,'2022_PAPI_Indicators'!A155:AX335,49,FALSE)</f>
        <v>0.86125272512435913</v>
      </c>
      <c r="AZ160" s="133">
        <f>VLOOKUP(A160,'2022_PAPI_Indicators'!A155:AY335,50,FALSE)</f>
        <v>0.84662038087844849</v>
      </c>
      <c r="BA160" s="133">
        <f>VLOOKUP(A160,'2022_PAPI_Indicators'!A155:AZ335,51,FALSE)</f>
        <v>0.8738136887550354</v>
      </c>
      <c r="BB160" s="133">
        <f>VLOOKUP(A160,'2022_PAPI_Indicators'!A155:BA335,52,FALSE)</f>
        <v>0.74046611785888672</v>
      </c>
      <c r="BC160" s="133">
        <f>VLOOKUP(A160,'2022_PAPI_Indicators'!A155:BB335,53,FALSE)</f>
        <v>0.53881984949111938</v>
      </c>
      <c r="BD160" s="133">
        <f>VLOOKUP(A160,'2022_PAPI_Indicators'!A155:BC335,54,FALSE)</f>
        <v>0.7437102198600769</v>
      </c>
      <c r="BE160" s="133">
        <f>VLOOKUP(A160,'2022_PAPI_Indicators'!A155:BD335,55,FALSE)</f>
        <v>0.6623874306678772</v>
      </c>
      <c r="BF160" s="133">
        <f>VLOOKUP(A160,'2022_PAPI_Indicators'!A155:BE335,56,FALSE)</f>
        <v>0.6925588846206665</v>
      </c>
      <c r="BG160" s="133">
        <f>VLOOKUP(A160,'2022_PAPI_Indicators'!A155:BF335,57,FALSE)</f>
        <v>0.61277037858963013</v>
      </c>
      <c r="BH160" s="133">
        <f>VLOOKUP(A160,'2022_PAPI_Indicators'!A155:BG335,58,FALSE)</f>
        <v>0.61336320638656616</v>
      </c>
      <c r="BI160" s="133">
        <f>VLOOKUP(A160,'2022_PAPI_Indicators'!A155:BH335,59,FALSE)</f>
        <v>0.62386131286621094</v>
      </c>
      <c r="BJ160" s="133">
        <f>VLOOKUP(A160,'2022_PAPI_Indicators'!A155:BI335,60,FALSE)</f>
        <v>0.66372352838516235</v>
      </c>
      <c r="BK160" s="133">
        <f>VLOOKUP(A160,'2022_PAPI_Indicators'!A155:BJ335,61,FALSE)</f>
        <v>0.60289382934570313</v>
      </c>
      <c r="BL160" s="133">
        <f>VLOOKUP(A160,'2022_PAPI_Indicators'!A155:BK335,62,FALSE)</f>
        <v>0.7249332070350647</v>
      </c>
      <c r="BM160" s="133">
        <f>VLOOKUP(A160,'2022_PAPI_Indicators'!A155:BL335,63,FALSE)</f>
        <v>0.78144961595535278</v>
      </c>
      <c r="BN160" s="133">
        <f>VLOOKUP(A160,'2022_PAPI_Indicators'!A155:BM335,64,FALSE)</f>
        <v>0.74551606178283691</v>
      </c>
    </row>
    <row r="161" spans="1:66" s="112" customFormat="1" x14ac:dyDescent="0.2">
      <c r="A161" s="77" t="s">
        <v>439</v>
      </c>
      <c r="B161" s="77" t="s">
        <v>430</v>
      </c>
      <c r="C161" s="92" t="s">
        <v>449</v>
      </c>
      <c r="D161" s="131">
        <f>VLOOKUP(A161,'2022_PAPI_Indicators'!A156:B336,2,)</f>
        <v>0.51888805627822876</v>
      </c>
      <c r="E161" s="131">
        <f>VLOOKUP(A161,'2022_PAPI_Indicators'!A156:C336,3,FALSE)</f>
        <v>0.51704519987106323</v>
      </c>
      <c r="F161" s="131">
        <f>VLOOKUP(A161,'2022_PAPI_Indicators'!A156:D336,4,FALSE)</f>
        <v>0.3561374843120575</v>
      </c>
      <c r="G161" s="131">
        <f>VLOOKUP(A161,'2022_PAPI_Indicators'!A156:E336,5,FALSE)</f>
        <v>0.36282446980476379</v>
      </c>
      <c r="H161" s="131">
        <f>VLOOKUP(A161,'2022_PAPI_Indicators'!A156:F336,6,FALSE)</f>
        <v>0.42659404873847961</v>
      </c>
      <c r="I161" s="131">
        <f>VLOOKUP(A161,'2022_PAPI_Indicators'!A156:G336,7,FALSE)</f>
        <v>0.42908453941345215</v>
      </c>
      <c r="J161" s="131">
        <f>VLOOKUP(A161,'2022_PAPI_Indicators'!A156:H336,8,FALSE)</f>
        <v>0.49235880374908447</v>
      </c>
      <c r="K161" s="131">
        <f>VLOOKUP(A161,'2022_PAPI_Indicators'!A156:I336,9,FALSE)</f>
        <v>0.4901469349861145</v>
      </c>
      <c r="L161" s="131">
        <f>VLOOKUP(A161,'2022_PAPI_Indicators'!A156:J336,10,FALSE)</f>
        <v>0.38305222988128662</v>
      </c>
      <c r="M161" s="131">
        <f>VLOOKUP(A161,'2022_PAPI_Indicators'!A156:K336,11,FALSE)</f>
        <v>0.4460044801235199</v>
      </c>
      <c r="N161" s="131">
        <f>VLOOKUP(A161,'2022_PAPI_Indicators'!A156:L336,12,FALSE)</f>
        <v>0.38577690720558167</v>
      </c>
      <c r="O161" s="131">
        <f>VLOOKUP(A161,'2022_PAPI_Indicators'!A156:M336,13,FALSE)</f>
        <v>0.41137281060218811</v>
      </c>
      <c r="P161" s="131">
        <f>VLOOKUP(A161,'2022_PAPI_Indicators'!A156:N336,14,FALSE)</f>
        <v>0.39093661308288574</v>
      </c>
      <c r="Q161" s="131">
        <f>VLOOKUP(A161,'2022_PAPI_Indicators'!A156:O336,15,FALSE)</f>
        <v>0.38784655928611755</v>
      </c>
      <c r="R161" s="132">
        <f>VLOOKUP(A161,'2022_PAPI_Indicators'!A156:P336,16,FALSE)</f>
        <v>0.40326148271560669</v>
      </c>
      <c r="S161" s="131">
        <f>VLOOKUP(A161,'2022_PAPI_Indicators'!A156:R336,17,FALSE)</f>
        <v>0.39887496829032898</v>
      </c>
      <c r="T161" s="131">
        <f>VLOOKUP(A161,'2022_PAPI_Indicators'!A156:S336,18,FALSE)</f>
        <v>0.44021680951118469</v>
      </c>
      <c r="U161" s="132">
        <f>VLOOKUP(A161,'2022_PAPI_Indicators'!A156:T336,19,FALSE)</f>
        <v>0</v>
      </c>
      <c r="V161" s="131">
        <f>VLOOKUP(A161,'2022_PAPI_Indicators'!A156:U336,20,FALSE)</f>
        <v>0.36126250028610229</v>
      </c>
      <c r="W161" s="131">
        <f>VLOOKUP(A161,'2022_PAPI_Indicators'!A156:V336,21,FALSE)</f>
        <v>0.4014008641242981</v>
      </c>
      <c r="X161" s="131">
        <f>VLOOKUP(A161,'2022_PAPI_Indicators'!A156:W336,22,FALSE)</f>
        <v>0.45256561040878296</v>
      </c>
      <c r="Y161" s="131">
        <f>VLOOKUP(A161,'2022_PAPI_Indicators'!A156:X336,23,FALSE)</f>
        <v>0.40207517147064209</v>
      </c>
      <c r="Z161" s="131">
        <f>VLOOKUP(A161,'2022_PAPI_Indicators'!A156:Y336,24,FALSE)</f>
        <v>0.37937742471694946</v>
      </c>
      <c r="AA161" s="131">
        <f>VLOOKUP(A161,'2022_PAPI_Indicators'!A156:Z336,25,FALSE)</f>
        <v>0.40946069359779358</v>
      </c>
      <c r="AB161" s="131">
        <f>VLOOKUP(A161,'2022_PAPI_Indicators'!A156:AA336,26,FALSE)</f>
        <v>0.3875405490398407</v>
      </c>
      <c r="AC161" s="131">
        <f>VLOOKUP(A161,'2022_PAPI_Indicators'!A156:AB336,27,FALSE)</f>
        <v>0.38053858280181885</v>
      </c>
      <c r="AD161" s="131">
        <f>VLOOKUP(A161,'2022_PAPI_Indicators'!A156:AC336,28,FALSE)</f>
        <v>0.39729949831962585</v>
      </c>
      <c r="AE161" s="131">
        <f>VLOOKUP(A161,'2022_PAPI_Indicators'!A156:AD336,29,FALSE)</f>
        <v>0.42991286516189575</v>
      </c>
      <c r="AF161" s="131">
        <f>VLOOKUP(A161,'2022_PAPI_Indicators'!A156:AE336,30,FALSE)</f>
        <v>0.43893566727638245</v>
      </c>
      <c r="AG161" s="131">
        <f>VLOOKUP(A161,'2022_PAPI_Indicators'!A156:AF336,31,FALSE)</f>
        <v>0.56115752458572388</v>
      </c>
      <c r="AH161" s="131">
        <f>VLOOKUP(A161,'2022_PAPI_Indicators'!A156:AG336,32,FALSE)</f>
        <v>0.36480775475502014</v>
      </c>
      <c r="AI161" s="131">
        <f>VLOOKUP(A161,'2022_PAPI_Indicators'!A156:AH336,33,FALSE)</f>
        <v>0.39743217825889587</v>
      </c>
      <c r="AJ161" s="131">
        <f>VLOOKUP(A161,'2022_PAPI_Indicators'!A156:AI336,34,FALSE)</f>
        <v>0.38148021697998047</v>
      </c>
      <c r="AK161" s="131">
        <f>VLOOKUP(A161,'2022_PAPI_Indicators'!A156:AJ336,35,FALSE)</f>
        <v>0.47702658176422119</v>
      </c>
      <c r="AL161" s="131">
        <f>VLOOKUP(A161,'2022_PAPI_Indicators'!A156:AK336,36,FALSE)</f>
        <v>0.37517091631889343</v>
      </c>
      <c r="AM161" s="131">
        <f>VLOOKUP(A161,'2022_PAPI_Indicators'!A156:AL336,37,FALSE)</f>
        <v>0.397544264793396</v>
      </c>
      <c r="AN161" s="131">
        <f>VLOOKUP(A161,'2022_PAPI_Indicators'!A156:AM336,38,FALSE)</f>
        <v>0.47490623593330383</v>
      </c>
      <c r="AO161" s="131">
        <f>VLOOKUP(A161,'2022_PAPI_Indicators'!A156:AN336,39,FALSE)</f>
        <v>0.41590654850006104</v>
      </c>
      <c r="AP161" s="131">
        <f>VLOOKUP(A161,'2022_PAPI_Indicators'!A156:AO336,40,FALSE)</f>
        <v>0.41160082817077637</v>
      </c>
      <c r="AQ161" s="159">
        <f>VLOOKUP(A161,'2022_PAPI_Indicators'!A156:AP336,41,FALSE)</f>
        <v>0.37119197845458984</v>
      </c>
      <c r="AR161" s="131">
        <f>VLOOKUP(A161,'2022_PAPI_Indicators'!A156:AQ336,42,FALSE)</f>
        <v>0.37665277719497681</v>
      </c>
      <c r="AS161" s="131">
        <f>VLOOKUP(A161,'2022_PAPI_Indicators'!A156:AR336,43,FALSE)</f>
        <v>0.37326890230178833</v>
      </c>
      <c r="AT161" s="131">
        <f>VLOOKUP(A161,'2022_PAPI_Indicators'!A156:AS336,44,FALSE)</f>
        <v>0.40145799517631531</v>
      </c>
      <c r="AU161" s="131">
        <f>VLOOKUP(A161,'2022_PAPI_Indicators'!A156:AT336,45,FALSE)</f>
        <v>0.40541940927505493</v>
      </c>
      <c r="AV161" s="131">
        <f>VLOOKUP(A161,'2022_PAPI_Indicators'!A156:AU336,46,FALSE)</f>
        <v>0.49466913938522339</v>
      </c>
      <c r="AW161" s="131">
        <f>VLOOKUP(A161,'2022_PAPI_Indicators'!A156:AV336,47,FALSE)</f>
        <v>0.47374817728996277</v>
      </c>
      <c r="AX161" s="131">
        <f>VLOOKUP(A161,'2022_PAPI_Indicators'!A156:AW336,48,FALSE)</f>
        <v>0.38921734690666199</v>
      </c>
      <c r="AY161" s="131">
        <f>VLOOKUP(A161,'2022_PAPI_Indicators'!A156:AX336,49,FALSE)</f>
        <v>0.3781985342502594</v>
      </c>
      <c r="AZ161" s="131">
        <f>VLOOKUP(A161,'2022_PAPI_Indicators'!A156:AY336,50,FALSE)</f>
        <v>0.35722306370735168</v>
      </c>
      <c r="BA161" s="131">
        <f>VLOOKUP(A161,'2022_PAPI_Indicators'!A156:AZ336,51,FALSE)</f>
        <v>0.38990801572799683</v>
      </c>
      <c r="BB161" s="131">
        <f>VLOOKUP(A161,'2022_PAPI_Indicators'!A156:BA336,52,FALSE)</f>
        <v>0.37881442904472351</v>
      </c>
      <c r="BC161" s="131">
        <f>VLOOKUP(A161,'2022_PAPI_Indicators'!A156:BB336,53,FALSE)</f>
        <v>0.34039971232414246</v>
      </c>
      <c r="BD161" s="131">
        <f>VLOOKUP(A161,'2022_PAPI_Indicators'!A156:BC336,54,FALSE)</f>
        <v>0.39037218689918518</v>
      </c>
      <c r="BE161" s="131">
        <f>VLOOKUP(A161,'2022_PAPI_Indicators'!A156:BD336,55,FALSE)</f>
        <v>0.3646179735660553</v>
      </c>
      <c r="BF161" s="131">
        <f>VLOOKUP(A161,'2022_PAPI_Indicators'!A156:BE336,56,FALSE)</f>
        <v>0.3817773163318634</v>
      </c>
      <c r="BG161" s="131">
        <f>VLOOKUP(A161,'2022_PAPI_Indicators'!A156:BF336,57,FALSE)</f>
        <v>0.4159354567527771</v>
      </c>
      <c r="BH161" s="131">
        <f>VLOOKUP(A161,'2022_PAPI_Indicators'!A156:BG336,58,FALSE)</f>
        <v>0.40096276998519897</v>
      </c>
      <c r="BI161" s="131">
        <f>VLOOKUP(A161,'2022_PAPI_Indicators'!A156:BH336,59,FALSE)</f>
        <v>0.42083457112312317</v>
      </c>
      <c r="BJ161" s="131">
        <f>VLOOKUP(A161,'2022_PAPI_Indicators'!A156:BI336,60,FALSE)</f>
        <v>0.37606692314147949</v>
      </c>
      <c r="BK161" s="131">
        <f>VLOOKUP(A161,'2022_PAPI_Indicators'!A156:BJ336,61,FALSE)</f>
        <v>0.47415181994438171</v>
      </c>
      <c r="BL161" s="131">
        <f>VLOOKUP(A161,'2022_PAPI_Indicators'!A156:BK336,62,FALSE)</f>
        <v>0.44550874829292297</v>
      </c>
      <c r="BM161" s="131">
        <f>VLOOKUP(A161,'2022_PAPI_Indicators'!A156:BL336,63,FALSE)</f>
        <v>0.41754356026649475</v>
      </c>
      <c r="BN161" s="131">
        <f>VLOOKUP(A161,'2022_PAPI_Indicators'!A156:BM336,64,FALSE)</f>
        <v>0.40505442023277283</v>
      </c>
    </row>
    <row r="162" spans="1:66" x14ac:dyDescent="0.2">
      <c r="A162" s="70" t="s">
        <v>407</v>
      </c>
      <c r="B162" s="70" t="s">
        <v>408</v>
      </c>
      <c r="C162" s="89" t="s">
        <v>90</v>
      </c>
      <c r="D162" s="133">
        <f>VLOOKUP(A162,'2022_PAPI_Indicators'!A157:B337,2,)</f>
        <v>6.150633841753006E-2</v>
      </c>
      <c r="E162" s="133">
        <f>VLOOKUP(A162,'2022_PAPI_Indicators'!A157:C337,3,FALSE)</f>
        <v>6.0893282294273376E-2</v>
      </c>
      <c r="F162" s="133">
        <f>VLOOKUP(A162,'2022_PAPI_Indicators'!A157:D337,4,FALSE)</f>
        <v>7.3644313961267471E-3</v>
      </c>
      <c r="G162" s="133">
        <f>VLOOKUP(A162,'2022_PAPI_Indicators'!A157:E337,5,FALSE)</f>
        <v>9.5889829099178314E-3</v>
      </c>
      <c r="H162" s="133">
        <f>VLOOKUP(A162,'2022_PAPI_Indicators'!A157:F337,6,FALSE)</f>
        <v>3.0803080648183823E-2</v>
      </c>
      <c r="I162" s="133">
        <f>VLOOKUP(A162,'2022_PAPI_Indicators'!A157:G337,7,FALSE)</f>
        <v>3.1631585210561752E-2</v>
      </c>
      <c r="J162" s="133">
        <f>VLOOKUP(A162,'2022_PAPI_Indicators'!A157:H337,8,FALSE)</f>
        <v>5.2680905908346176E-2</v>
      </c>
      <c r="K162" s="133">
        <f>VLOOKUP(A162,'2022_PAPI_Indicators'!A157:I337,9,FALSE)</f>
        <v>5.1945090293884277E-2</v>
      </c>
      <c r="L162" s="133">
        <f>VLOOKUP(A162,'2022_PAPI_Indicators'!A157:J337,10,FALSE)</f>
        <v>1.6318105161190033E-2</v>
      </c>
      <c r="M162" s="133">
        <f>VLOOKUP(A162,'2022_PAPI_Indicators'!A157:K337,11,FALSE)</f>
        <v>3.7260308861732483E-2</v>
      </c>
      <c r="N162" s="133">
        <f>VLOOKUP(A162,'2022_PAPI_Indicators'!A157:L337,12,FALSE)</f>
        <v>1.7224526032805443E-2</v>
      </c>
      <c r="O162" s="133">
        <f>VLOOKUP(A162,'2022_PAPI_Indicators'!A157:M337,13,FALSE)</f>
        <v>2.5739457458257675E-2</v>
      </c>
      <c r="P162" s="133">
        <f>VLOOKUP(A162,'2022_PAPI_Indicators'!A157:N337,14,FALSE)</f>
        <v>1.8940994516015053E-2</v>
      </c>
      <c r="Q162" s="133">
        <f>VLOOKUP(A162,'2022_PAPI_Indicators'!A157:O337,15,FALSE)</f>
        <v>1.7913030460476875E-2</v>
      </c>
      <c r="R162" s="135">
        <f>VLOOKUP(A162,'2022_PAPI_Indicators'!A157:P337,16,FALSE)</f>
        <v>2.3041082546114922E-2</v>
      </c>
      <c r="S162" s="133">
        <f>VLOOKUP(A162,'2022_PAPI_Indicators'!A157:R337,17,FALSE)</f>
        <v>2.1581828594207764E-2</v>
      </c>
      <c r="T162" s="133">
        <f>VLOOKUP(A162,'2022_PAPI_Indicators'!A157:S337,18,FALSE)</f>
        <v>3.5334933549165726E-2</v>
      </c>
      <c r="U162" s="135">
        <f>VLOOKUP(A162,'2022_PAPI_Indicators'!A157:T337,19,FALSE)</f>
        <v>0</v>
      </c>
      <c r="V162" s="133">
        <f>VLOOKUP(A162,'2022_PAPI_Indicators'!A157:U337,20,FALSE)</f>
        <v>9.0693682432174683E-3</v>
      </c>
      <c r="W162" s="133">
        <f>VLOOKUP(A162,'2022_PAPI_Indicators'!A157:V337,21,FALSE)</f>
        <v>2.242211252450943E-2</v>
      </c>
      <c r="X162" s="133">
        <f>VLOOKUP(A162,'2022_PAPI_Indicators'!A157:W337,22,FALSE)</f>
        <v>3.9442989975214005E-2</v>
      </c>
      <c r="Y162" s="133">
        <f>VLOOKUP(A162,'2022_PAPI_Indicators'!A157:X337,23,FALSE)</f>
        <v>2.2646430879831314E-2</v>
      </c>
      <c r="Z162" s="133">
        <f>VLOOKUP(A162,'2022_PAPI_Indicators'!A157:Y337,24,FALSE)</f>
        <v>1.5095618553459644E-2</v>
      </c>
      <c r="AA162" s="133">
        <f>VLOOKUP(A162,'2022_PAPI_Indicators'!A157:Z337,25,FALSE)</f>
        <v>2.5103360414505005E-2</v>
      </c>
      <c r="AB162" s="133">
        <f>VLOOKUP(A162,'2022_PAPI_Indicators'!A157:AA337,26,FALSE)</f>
        <v>1.7811231315135956E-2</v>
      </c>
      <c r="AC162" s="133">
        <f>VLOOKUP(A162,'2022_PAPI_Indicators'!A157:AB337,27,FALSE)</f>
        <v>1.5481901355087757E-2</v>
      </c>
      <c r="AD162" s="133">
        <f>VLOOKUP(A162,'2022_PAPI_Indicators'!A157:AC337,28,FALSE)</f>
        <v>2.1057721227407455E-2</v>
      </c>
      <c r="AE162" s="133">
        <f>VLOOKUP(A162,'2022_PAPI_Indicators'!A157:AD337,29,FALSE)</f>
        <v>3.190714493393898E-2</v>
      </c>
      <c r="AF162" s="133">
        <f>VLOOKUP(A162,'2022_PAPI_Indicators'!A157:AE337,30,FALSE)</f>
        <v>3.4908737987279892E-2</v>
      </c>
      <c r="AG162" s="133">
        <f>VLOOKUP(A162,'2022_PAPI_Indicators'!A157:AF337,31,FALSE)</f>
        <v>7.5568050146102905E-2</v>
      </c>
      <c r="AH162" s="133">
        <f>VLOOKUP(A162,'2022_PAPI_Indicators'!A157:AG337,32,FALSE)</f>
        <v>1.0248752310872078E-2</v>
      </c>
      <c r="AI162" s="133">
        <f>VLOOKUP(A162,'2022_PAPI_Indicators'!A157:AH337,33,FALSE)</f>
        <v>2.1101858466863632E-2</v>
      </c>
      <c r="AJ162" s="133">
        <f>VLOOKUP(A162,'2022_PAPI_Indicators'!A157:AI337,34,FALSE)</f>
        <v>1.5795152634382248E-2</v>
      </c>
      <c r="AK162" s="133">
        <f>VLOOKUP(A162,'2022_PAPI_Indicators'!A157:AJ337,35,FALSE)</f>
        <v>4.758036881685257E-2</v>
      </c>
      <c r="AL162" s="133">
        <f>VLOOKUP(A162,'2022_PAPI_Indicators'!A157:AK337,36,FALSE)</f>
        <v>1.3696254231035709E-2</v>
      </c>
      <c r="AM162" s="133">
        <f>VLOOKUP(A162,'2022_PAPI_Indicators'!A157:AL337,37,FALSE)</f>
        <v>2.1139146760106087E-2</v>
      </c>
      <c r="AN162" s="133">
        <f>VLOOKUP(A162,'2022_PAPI_Indicators'!A157:AM337,38,FALSE)</f>
        <v>4.6875E-2</v>
      </c>
      <c r="AO162" s="133">
        <f>VLOOKUP(A162,'2022_PAPI_Indicators'!A157:AN337,39,FALSE)</f>
        <v>2.7247689664363861E-2</v>
      </c>
      <c r="AP162" s="133">
        <f>VLOOKUP(A162,'2022_PAPI_Indicators'!A157:AO337,40,FALSE)</f>
        <v>2.5815311819314957E-2</v>
      </c>
      <c r="AQ162" s="161">
        <f>VLOOKUP(A162,'2022_PAPI_Indicators'!A157:AP337,41,FALSE)</f>
        <v>1.2372579425573349E-2</v>
      </c>
      <c r="AR162" s="133">
        <f>VLOOKUP(A162,'2022_PAPI_Indicators'!A157:AQ337,42,FALSE)</f>
        <v>1.4189213514328003E-2</v>
      </c>
      <c r="AS162" s="133">
        <f>VLOOKUP(A162,'2022_PAPI_Indicators'!A157:AR337,43,FALSE)</f>
        <v>1.3063510879874229E-2</v>
      </c>
      <c r="AT162" s="133">
        <f>VLOOKUP(A162,'2022_PAPI_Indicators'!A157:AS337,44,FALSE)</f>
        <v>2.2441115230321884E-2</v>
      </c>
      <c r="AU162" s="133">
        <f>VLOOKUP(A162,'2022_PAPI_Indicators'!A157:AT337,45,FALSE)</f>
        <v>2.3758957162499428E-2</v>
      </c>
      <c r="AV162" s="133">
        <f>VLOOKUP(A162,'2022_PAPI_Indicators'!A157:AU337,46,FALSE)</f>
        <v>5.3449481725692749E-2</v>
      </c>
      <c r="AW162" s="133">
        <f>VLOOKUP(A162,'2022_PAPI_Indicators'!A157:AV337,47,FALSE)</f>
        <v>4.648975282907486E-2</v>
      </c>
      <c r="AX162" s="133">
        <f>VLOOKUP(A162,'2022_PAPI_Indicators'!A157:AW337,48,FALSE)</f>
        <v>1.8369046971201897E-2</v>
      </c>
      <c r="AY162" s="133">
        <f>VLOOKUP(A162,'2022_PAPI_Indicators'!A157:AX337,49,FALSE)</f>
        <v>1.4703439548611641E-2</v>
      </c>
      <c r="AZ162" s="133">
        <f>VLOOKUP(A162,'2022_PAPI_Indicators'!A157:AY337,50,FALSE)</f>
        <v>7.7255712822079659E-3</v>
      </c>
      <c r="BA162" s="133">
        <f>VLOOKUP(A162,'2022_PAPI_Indicators'!A157:AZ337,51,FALSE)</f>
        <v>1.8598811700940132E-2</v>
      </c>
      <c r="BB162" s="133">
        <f>VLOOKUP(A162,'2022_PAPI_Indicators'!A157:BA337,52,FALSE)</f>
        <v>1.4908332377672195E-2</v>
      </c>
      <c r="BC162" s="133">
        <f>VLOOKUP(A162,'2022_PAPI_Indicators'!A157:BB337,53,FALSE)</f>
        <v>2.1289861761033535E-3</v>
      </c>
      <c r="BD162" s="133">
        <f>VLOOKUP(A162,'2022_PAPI_Indicators'!A157:BC337,54,FALSE)</f>
        <v>1.8753224983811378E-2</v>
      </c>
      <c r="BE162" s="133">
        <f>VLOOKUP(A162,'2022_PAPI_Indicators'!A157:BD337,55,FALSE)</f>
        <v>1.0185624472796917E-2</v>
      </c>
      <c r="BF162" s="133">
        <f>VLOOKUP(A162,'2022_PAPI_Indicators'!A157:BE337,56,FALSE)</f>
        <v>1.5893986448645592E-2</v>
      </c>
      <c r="BG162" s="133">
        <f>VLOOKUP(A162,'2022_PAPI_Indicators'!A157:BF337,57,FALSE)</f>
        <v>2.725730836391449E-2</v>
      </c>
      <c r="BH162" s="133">
        <f>VLOOKUP(A162,'2022_PAPI_Indicators'!A157:BG337,58,FALSE)</f>
        <v>2.2276371717453003E-2</v>
      </c>
      <c r="BI162" s="133">
        <f>VLOOKUP(A162,'2022_PAPI_Indicators'!A157:BH337,59,FALSE)</f>
        <v>2.8887089341878891E-2</v>
      </c>
      <c r="BJ162" s="133">
        <f>VLOOKUP(A162,'2022_PAPI_Indicators'!A157:BI337,60,FALSE)</f>
        <v>1.3994320295751095E-2</v>
      </c>
      <c r="BK162" s="133">
        <f>VLOOKUP(A162,'2022_PAPI_Indicators'!A157:BJ337,61,FALSE)</f>
        <v>4.6624034643173218E-2</v>
      </c>
      <c r="BL162" s="133">
        <f>VLOOKUP(A162,'2022_PAPI_Indicators'!A157:BK337,62,FALSE)</f>
        <v>3.7095393985509872E-2</v>
      </c>
      <c r="BM162" s="133">
        <f>VLOOKUP(A162,'2022_PAPI_Indicators'!A157:BL337,63,FALSE)</f>
        <v>2.7792267501354218E-2</v>
      </c>
      <c r="BN162" s="133">
        <f>VLOOKUP(A162,'2022_PAPI_Indicators'!A157:BM337,64,FALSE)</f>
        <v>2.3637538775801659E-2</v>
      </c>
    </row>
    <row r="163" spans="1:66" x14ac:dyDescent="0.2">
      <c r="A163" s="70" t="s">
        <v>409</v>
      </c>
      <c r="B163" s="70" t="s">
        <v>410</v>
      </c>
      <c r="C163" s="89" t="s">
        <v>90</v>
      </c>
      <c r="D163" s="133">
        <v>0.27</v>
      </c>
      <c r="E163" s="134">
        <v>0.22932916879653931</v>
      </c>
      <c r="F163" s="134">
        <v>0.17481102049350739</v>
      </c>
      <c r="G163" s="134">
        <v>0.19757936894893646</v>
      </c>
      <c r="H163" s="134">
        <v>0.17051710188388824</v>
      </c>
      <c r="I163" s="134">
        <v>0.20301839709281921</v>
      </c>
      <c r="J163" s="134">
        <v>0.27025339007377625</v>
      </c>
      <c r="K163" s="134">
        <v>0.24651475250720978</v>
      </c>
      <c r="L163" s="134">
        <v>0.21474958956241608</v>
      </c>
      <c r="M163" s="134">
        <v>0.23048971593379974</v>
      </c>
      <c r="N163" s="134">
        <v>0.16915027797222137</v>
      </c>
      <c r="O163" s="134">
        <v>0.1607217937707901</v>
      </c>
      <c r="P163" s="134">
        <v>0.21038483083248138</v>
      </c>
      <c r="Q163" s="134">
        <v>0.47072798013687134</v>
      </c>
      <c r="R163" s="136">
        <v>0.28866606950759888</v>
      </c>
      <c r="S163" s="134">
        <v>0.16367268562316895</v>
      </c>
      <c r="T163" s="134">
        <v>0.27751874923706055</v>
      </c>
      <c r="U163" s="136"/>
      <c r="V163" s="134">
        <v>0.30515411496162415</v>
      </c>
      <c r="W163" s="134">
        <v>0.34032762050628662</v>
      </c>
      <c r="X163" s="134">
        <v>0.21816681325435638</v>
      </c>
      <c r="Y163" s="134">
        <v>0.2046937495470047</v>
      </c>
      <c r="Z163" s="134">
        <v>0.18946695327758789</v>
      </c>
      <c r="AA163" s="134">
        <v>0.25333172082901001</v>
      </c>
      <c r="AB163" s="134">
        <v>0.26202428340911865</v>
      </c>
      <c r="AC163" s="134">
        <v>0.17001256346702576</v>
      </c>
      <c r="AD163" s="134">
        <v>0.23728232085704803</v>
      </c>
      <c r="AE163" s="134">
        <v>0.31644287705421448</v>
      </c>
      <c r="AF163" s="134">
        <v>0.21227185428142548</v>
      </c>
      <c r="AG163" s="134">
        <v>0.25049760937690735</v>
      </c>
      <c r="AH163" s="134">
        <v>0.30053406953811646</v>
      </c>
      <c r="AI163" s="134">
        <v>0.34082555770874023</v>
      </c>
      <c r="AJ163" s="134">
        <v>0.18099038302898407</v>
      </c>
      <c r="AK163" s="134">
        <v>0.27744424343109131</v>
      </c>
      <c r="AL163" s="134">
        <v>0.17368350923061371</v>
      </c>
      <c r="AM163" s="134">
        <v>0.25919342041015625</v>
      </c>
      <c r="AN163" s="134">
        <v>0.2694246768951416</v>
      </c>
      <c r="AO163" s="134">
        <v>0.35381662845611572</v>
      </c>
      <c r="AP163" s="134">
        <v>0.28849697113037109</v>
      </c>
      <c r="AQ163" s="160">
        <v>0.25389906764030457</v>
      </c>
      <c r="AR163" s="134">
        <v>0.28690880537033081</v>
      </c>
      <c r="AS163" s="134">
        <v>0.21245183050632477</v>
      </c>
      <c r="AT163" s="134">
        <v>0.22206959128379822</v>
      </c>
      <c r="AU163" s="134">
        <v>0.28360912203788757</v>
      </c>
      <c r="AV163" s="134">
        <v>0.19381231069564819</v>
      </c>
      <c r="AW163" s="134">
        <v>0.31602254509925842</v>
      </c>
      <c r="AX163" s="134">
        <v>0.46351653337478638</v>
      </c>
      <c r="AY163" s="134">
        <v>0.24641154706478119</v>
      </c>
      <c r="AZ163" s="134">
        <v>0.20432165265083313</v>
      </c>
      <c r="BA163" s="134">
        <v>0.27036449313163757</v>
      </c>
      <c r="BB163" s="134">
        <v>0.21056929230690002</v>
      </c>
      <c r="BC163" s="134">
        <v>0.2097933441400528</v>
      </c>
      <c r="BD163" s="134">
        <v>0.19840981066226959</v>
      </c>
      <c r="BE163" s="134">
        <v>0.17949017882347107</v>
      </c>
      <c r="BF163" s="134">
        <v>0.25198674201965332</v>
      </c>
      <c r="BG163" s="134">
        <v>0.20821808278560638</v>
      </c>
      <c r="BH163" s="134">
        <v>0.20346426963806152</v>
      </c>
      <c r="BI163" s="134">
        <v>0.20099660754203796</v>
      </c>
      <c r="BJ163" s="134">
        <v>0.14859685301780701</v>
      </c>
      <c r="BK163" s="134">
        <v>0.23794472217559814</v>
      </c>
      <c r="BL163" s="134">
        <v>0.26109391450881958</v>
      </c>
      <c r="BM163" s="134">
        <v>0.26105529069900513</v>
      </c>
      <c r="BN163" s="134">
        <v>0.2760479748249054</v>
      </c>
    </row>
    <row r="164" spans="1:66" x14ac:dyDescent="0.2">
      <c r="A164" s="63" t="s">
        <v>411</v>
      </c>
      <c r="B164" s="63" t="s">
        <v>412</v>
      </c>
      <c r="C164" s="94" t="s">
        <v>90</v>
      </c>
      <c r="D164" s="146">
        <v>0.7</v>
      </c>
      <c r="E164" s="147">
        <v>0.58044493198394775</v>
      </c>
      <c r="F164" s="147">
        <v>0.46314606070518494</v>
      </c>
      <c r="G164" s="147">
        <v>0.68494659662246704</v>
      </c>
      <c r="H164" s="147">
        <v>0.62376213073730469</v>
      </c>
      <c r="I164" s="147">
        <v>0.53835338354110718</v>
      </c>
      <c r="J164" s="147">
        <v>0.44533893465995789</v>
      </c>
      <c r="K164" s="147">
        <v>0.51288765668869019</v>
      </c>
      <c r="L164" s="147">
        <v>0.61284053325653076</v>
      </c>
      <c r="M164" s="147">
        <v>0.66481804847717285</v>
      </c>
      <c r="N164" s="147">
        <v>0.396555095911026</v>
      </c>
      <c r="O164" s="147">
        <v>0.61418378353118896</v>
      </c>
      <c r="P164" s="147">
        <v>0.546875</v>
      </c>
      <c r="Q164" s="147">
        <v>0.80424672365188599</v>
      </c>
      <c r="R164" s="148">
        <v>0.76534444093704224</v>
      </c>
      <c r="S164" s="147">
        <v>0.64287048578262329</v>
      </c>
      <c r="T164" s="147">
        <v>0.67817306518554688</v>
      </c>
      <c r="U164" s="136"/>
      <c r="V164" s="134">
        <v>0.61457681655883789</v>
      </c>
      <c r="W164" s="134">
        <v>0.43976888060569763</v>
      </c>
      <c r="X164" s="134">
        <v>0.53505492210388184</v>
      </c>
      <c r="Y164" s="134">
        <v>0.56884193420410156</v>
      </c>
      <c r="Z164" s="134">
        <v>0.66112029552459717</v>
      </c>
      <c r="AA164" s="134">
        <v>0.6953510046005249</v>
      </c>
      <c r="AB164" s="134">
        <v>0.66679531335830688</v>
      </c>
      <c r="AC164" s="134">
        <v>0.39703381061553955</v>
      </c>
      <c r="AD164" s="134">
        <v>0.58967894315719604</v>
      </c>
      <c r="AE164" s="134">
        <v>0.52902323007583618</v>
      </c>
      <c r="AF164" s="134">
        <v>0.70198380947113037</v>
      </c>
      <c r="AG164" s="134">
        <v>0.61448889970779419</v>
      </c>
      <c r="AH164" s="134">
        <v>0.60664963722229004</v>
      </c>
      <c r="AI164" s="134">
        <v>0.61243677139282227</v>
      </c>
      <c r="AJ164" s="134">
        <v>0.56138777732849121</v>
      </c>
      <c r="AK164" s="134">
        <v>0.53599900007247925</v>
      </c>
      <c r="AL164" s="134">
        <v>0.50176447629928589</v>
      </c>
      <c r="AM164" s="134">
        <v>0.4748789370059967</v>
      </c>
      <c r="AN164" s="134">
        <v>0.58164358139038086</v>
      </c>
      <c r="AO164" s="134">
        <v>0.65470027923583984</v>
      </c>
      <c r="AP164" s="134">
        <v>0.54710209369659424</v>
      </c>
      <c r="AQ164" s="160">
        <v>0.5</v>
      </c>
      <c r="AR164" s="134">
        <v>0.5270269513130188</v>
      </c>
      <c r="AS164" s="134">
        <v>0.49675297737121582</v>
      </c>
      <c r="AT164" s="134">
        <v>0.44124048948287964</v>
      </c>
      <c r="AU164" s="134">
        <v>0.45315581560134888</v>
      </c>
      <c r="AV164" s="134">
        <v>0.48815807700157166</v>
      </c>
      <c r="AW164" s="134">
        <v>0.52594327926635742</v>
      </c>
      <c r="AX164" s="134">
        <v>0.76824641227722168</v>
      </c>
      <c r="AY164" s="134">
        <v>0.50543183088302612</v>
      </c>
      <c r="AZ164" s="134">
        <v>0.48569601774215698</v>
      </c>
      <c r="BA164" s="134">
        <v>0.57363533973693848</v>
      </c>
      <c r="BB164" s="134">
        <v>0.49552777409553528</v>
      </c>
      <c r="BC164" s="134">
        <v>0.42193055152893066</v>
      </c>
      <c r="BD164" s="134">
        <v>0.47503548860549927</v>
      </c>
      <c r="BE164" s="134">
        <v>0.44315123558044434</v>
      </c>
      <c r="BF164" s="134">
        <v>0.5336189866065979</v>
      </c>
      <c r="BG164" s="134">
        <v>0.58152037858963013</v>
      </c>
      <c r="BH164" s="134">
        <v>0.50692987442016602</v>
      </c>
      <c r="BI164" s="134">
        <v>0.48986750841140747</v>
      </c>
      <c r="BJ164" s="134">
        <v>0.45346927642822266</v>
      </c>
      <c r="BK164" s="134">
        <v>0.66639715433120728</v>
      </c>
      <c r="BL164" s="134">
        <v>0.65118575096130371</v>
      </c>
      <c r="BM164" s="134">
        <v>0.59826713800430298</v>
      </c>
      <c r="BN164" s="134">
        <v>0.64149707555770874</v>
      </c>
    </row>
    <row r="165" spans="1:66" s="152" customFormat="1" x14ac:dyDescent="0.2">
      <c r="A165" s="152" t="s">
        <v>550</v>
      </c>
      <c r="B165" s="152" t="s">
        <v>551</v>
      </c>
      <c r="C165" s="153" t="s">
        <v>549</v>
      </c>
      <c r="D165" s="154">
        <v>1102</v>
      </c>
      <c r="E165" s="154">
        <v>193</v>
      </c>
      <c r="F165" s="154">
        <v>192</v>
      </c>
      <c r="G165" s="154">
        <v>195</v>
      </c>
      <c r="H165" s="154">
        <v>194</v>
      </c>
      <c r="I165" s="154">
        <v>197</v>
      </c>
      <c r="J165" s="154">
        <v>192</v>
      </c>
      <c r="K165" s="154">
        <v>294</v>
      </c>
      <c r="L165" s="154">
        <v>192</v>
      </c>
      <c r="M165" s="154">
        <v>193</v>
      </c>
      <c r="N165" s="154">
        <v>195</v>
      </c>
      <c r="O165" s="154">
        <v>300</v>
      </c>
      <c r="P165" s="154">
        <v>192</v>
      </c>
      <c r="Q165" s="154">
        <v>203</v>
      </c>
      <c r="R165" s="154">
        <v>192</v>
      </c>
      <c r="S165" s="154">
        <v>192</v>
      </c>
      <c r="T165" s="154">
        <v>199</v>
      </c>
      <c r="U165" s="154">
        <v>314</v>
      </c>
      <c r="V165" s="154">
        <v>198</v>
      </c>
      <c r="W165" s="154">
        <v>200</v>
      </c>
      <c r="X165" s="154">
        <v>192</v>
      </c>
      <c r="Y165" s="154">
        <v>194</v>
      </c>
      <c r="Z165" s="154">
        <v>197</v>
      </c>
      <c r="AA165" s="154">
        <v>192</v>
      </c>
      <c r="AB165" s="154">
        <v>192</v>
      </c>
      <c r="AC165" s="154">
        <v>395</v>
      </c>
      <c r="AD165" s="154">
        <v>391</v>
      </c>
      <c r="AE165" s="154">
        <v>192</v>
      </c>
      <c r="AF165" s="154">
        <v>196</v>
      </c>
      <c r="AG165" s="154">
        <v>192</v>
      </c>
      <c r="AH165" s="154">
        <v>197</v>
      </c>
      <c r="AI165" s="154">
        <v>300</v>
      </c>
      <c r="AJ165" s="154">
        <v>206</v>
      </c>
      <c r="AK165" s="154">
        <v>201</v>
      </c>
      <c r="AL165" s="154">
        <v>193</v>
      </c>
      <c r="AM165" s="154">
        <v>192</v>
      </c>
      <c r="AN165" s="154">
        <v>192</v>
      </c>
      <c r="AO165" s="154">
        <v>200</v>
      </c>
      <c r="AP165" s="154">
        <v>192</v>
      </c>
      <c r="AQ165" s="165">
        <v>200</v>
      </c>
      <c r="AR165" s="154">
        <v>192</v>
      </c>
      <c r="AS165" s="154">
        <v>204</v>
      </c>
      <c r="AT165" s="154">
        <v>295</v>
      </c>
      <c r="AU165" s="154">
        <v>197</v>
      </c>
      <c r="AV165" s="154">
        <v>194</v>
      </c>
      <c r="AW165" s="154">
        <v>194</v>
      </c>
      <c r="AX165" s="154">
        <v>319</v>
      </c>
      <c r="AY165" s="154">
        <v>593</v>
      </c>
      <c r="AZ165" s="154">
        <v>428</v>
      </c>
      <c r="BA165" s="154">
        <v>1024</v>
      </c>
      <c r="BB165" s="154">
        <v>289</v>
      </c>
      <c r="BC165" s="154">
        <v>194</v>
      </c>
      <c r="BD165" s="154">
        <v>195</v>
      </c>
      <c r="BE165" s="154">
        <v>192</v>
      </c>
      <c r="BF165" s="154">
        <v>202</v>
      </c>
      <c r="BG165" s="154">
        <v>192</v>
      </c>
      <c r="BH165" s="154">
        <v>390</v>
      </c>
      <c r="BI165" s="154">
        <v>198</v>
      </c>
      <c r="BJ165" s="154">
        <v>313</v>
      </c>
      <c r="BK165" s="154">
        <v>196</v>
      </c>
      <c r="BL165" s="154">
        <v>194</v>
      </c>
      <c r="BM165" s="154">
        <v>197</v>
      </c>
      <c r="BN165" s="154">
        <v>193</v>
      </c>
    </row>
    <row r="166" spans="1:66" s="69" customFormat="1" x14ac:dyDescent="0.2">
      <c r="A166" s="69" t="s">
        <v>415</v>
      </c>
      <c r="B166" s="69" t="s">
        <v>416</v>
      </c>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row>
    <row r="167" spans="1:66" s="69" customFormat="1" x14ac:dyDescent="0.2">
      <c r="A167" s="69" t="s">
        <v>552</v>
      </c>
      <c r="B167" s="69" t="s">
        <v>553</v>
      </c>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row>
    <row r="168" spans="1:66" x14ac:dyDescent="0.2">
      <c r="Q168" s="149"/>
    </row>
    <row r="169" spans="1:66" x14ac:dyDescent="0.2">
      <c r="Q169" s="149"/>
    </row>
    <row r="170" spans="1:66" x14ac:dyDescent="0.2">
      <c r="Q170" s="149"/>
    </row>
    <row r="171" spans="1:66" x14ac:dyDescent="0.2">
      <c r="Q171" s="149"/>
    </row>
    <row r="172" spans="1:66" x14ac:dyDescent="0.2">
      <c r="Q172" s="149"/>
    </row>
    <row r="173" spans="1:66" x14ac:dyDescent="0.2">
      <c r="Q173" s="149"/>
    </row>
    <row r="174" spans="1:66" x14ac:dyDescent="0.2">
      <c r="Q174" s="149"/>
    </row>
    <row r="175" spans="1:66" x14ac:dyDescent="0.2">
      <c r="Q175" s="149"/>
    </row>
    <row r="176" spans="1:66" x14ac:dyDescent="0.2">
      <c r="Q176" s="149"/>
    </row>
    <row r="177" spans="17:17" x14ac:dyDescent="0.2">
      <c r="Q177" s="149"/>
    </row>
    <row r="178" spans="17:17" x14ac:dyDescent="0.2">
      <c r="Q178" s="149"/>
    </row>
    <row r="179" spans="17:17" x14ac:dyDescent="0.2">
      <c r="Q179" s="149"/>
    </row>
    <row r="180" spans="17:17" x14ac:dyDescent="0.2">
      <c r="Q180" s="149"/>
    </row>
    <row r="181" spans="17:17" x14ac:dyDescent="0.2">
      <c r="Q181" s="149"/>
    </row>
    <row r="182" spans="17:17" x14ac:dyDescent="0.2">
      <c r="Q182" s="149"/>
    </row>
    <row r="183" spans="17:17" x14ac:dyDescent="0.2">
      <c r="Q183" s="149"/>
    </row>
    <row r="184" spans="17:17" x14ac:dyDescent="0.2">
      <c r="Q184" s="149"/>
    </row>
    <row r="185" spans="17:17" x14ac:dyDescent="0.2">
      <c r="Q185" s="149"/>
    </row>
    <row r="186" spans="17:17" x14ac:dyDescent="0.2">
      <c r="Q186" s="149"/>
    </row>
    <row r="187" spans="17:17" x14ac:dyDescent="0.2">
      <c r="Q187" s="149"/>
    </row>
    <row r="188" spans="17:17" x14ac:dyDescent="0.2">
      <c r="Q188" s="149"/>
    </row>
    <row r="189" spans="17:17" x14ac:dyDescent="0.2">
      <c r="Q189" s="149"/>
    </row>
    <row r="190" spans="17:17" x14ac:dyDescent="0.2">
      <c r="Q190" s="149"/>
    </row>
    <row r="191" spans="17:17" x14ac:dyDescent="0.2">
      <c r="Q191" s="149"/>
    </row>
    <row r="192" spans="17:17" x14ac:dyDescent="0.2">
      <c r="Q192" s="149"/>
    </row>
    <row r="193" spans="17:17" x14ac:dyDescent="0.2">
      <c r="Q193" s="149"/>
    </row>
    <row r="194" spans="17:17" x14ac:dyDescent="0.2">
      <c r="Q194" s="149"/>
    </row>
    <row r="195" spans="17:17" x14ac:dyDescent="0.2">
      <c r="Q195" s="149"/>
    </row>
    <row r="196" spans="17:17" x14ac:dyDescent="0.2">
      <c r="Q196" s="149"/>
    </row>
    <row r="197" spans="17:17" x14ac:dyDescent="0.2">
      <c r="Q197" s="149"/>
    </row>
    <row r="198" spans="17:17" x14ac:dyDescent="0.2">
      <c r="Q198" s="149"/>
    </row>
    <row r="199" spans="17:17" x14ac:dyDescent="0.2">
      <c r="Q199" s="149"/>
    </row>
    <row r="200" spans="17:17" x14ac:dyDescent="0.2">
      <c r="Q200" s="149"/>
    </row>
    <row r="201" spans="17:17" x14ac:dyDescent="0.2">
      <c r="Q201" s="149"/>
    </row>
    <row r="202" spans="17:17" x14ac:dyDescent="0.2">
      <c r="Q202" s="149"/>
    </row>
    <row r="203" spans="17:17" x14ac:dyDescent="0.2">
      <c r="Q203" s="149"/>
    </row>
    <row r="204" spans="17:17" x14ac:dyDescent="0.2">
      <c r="Q204" s="149"/>
    </row>
    <row r="205" spans="17:17" x14ac:dyDescent="0.2">
      <c r="Q205" s="149"/>
    </row>
    <row r="206" spans="17:17" x14ac:dyDescent="0.2">
      <c r="Q206" s="149"/>
    </row>
    <row r="207" spans="17:17" x14ac:dyDescent="0.2">
      <c r="Q207" s="149"/>
    </row>
    <row r="208" spans="17:17" x14ac:dyDescent="0.2">
      <c r="Q208" s="149"/>
    </row>
    <row r="209" spans="17:17" x14ac:dyDescent="0.2">
      <c r="Q209" s="149"/>
    </row>
    <row r="210" spans="17:17" x14ac:dyDescent="0.2">
      <c r="Q210" s="149"/>
    </row>
    <row r="211" spans="17:17" x14ac:dyDescent="0.2">
      <c r="Q211" s="149"/>
    </row>
    <row r="212" spans="17:17" x14ac:dyDescent="0.2">
      <c r="Q212" s="149"/>
    </row>
    <row r="213" spans="17:17" x14ac:dyDescent="0.2">
      <c r="Q213" s="149"/>
    </row>
    <row r="214" spans="17:17" x14ac:dyDescent="0.2">
      <c r="Q214" s="149"/>
    </row>
    <row r="215" spans="17:17" x14ac:dyDescent="0.2">
      <c r="Q215" s="149"/>
    </row>
    <row r="216" spans="17:17" x14ac:dyDescent="0.2">
      <c r="Q216" s="149"/>
    </row>
    <row r="217" spans="17:17" x14ac:dyDescent="0.2">
      <c r="Q217" s="149"/>
    </row>
    <row r="218" spans="17:17" x14ac:dyDescent="0.2">
      <c r="Q218" s="149"/>
    </row>
    <row r="219" spans="17:17" x14ac:dyDescent="0.2">
      <c r="Q219" s="149"/>
    </row>
    <row r="220" spans="17:17" x14ac:dyDescent="0.2">
      <c r="Q220" s="149"/>
    </row>
    <row r="221" spans="17:17" x14ac:dyDescent="0.2">
      <c r="Q221" s="149"/>
    </row>
    <row r="222" spans="17:17" x14ac:dyDescent="0.2">
      <c r="Q222" s="149"/>
    </row>
    <row r="223" spans="17:17" x14ac:dyDescent="0.2">
      <c r="Q223" s="149"/>
    </row>
    <row r="224" spans="17:17" x14ac:dyDescent="0.2">
      <c r="Q224" s="149"/>
    </row>
    <row r="225" spans="17:17" x14ac:dyDescent="0.2">
      <c r="Q225" s="149"/>
    </row>
    <row r="226" spans="17:17" x14ac:dyDescent="0.2">
      <c r="Q226" s="149"/>
    </row>
    <row r="227" spans="17:17" x14ac:dyDescent="0.2">
      <c r="Q227" s="149"/>
    </row>
    <row r="228" spans="17:17" x14ac:dyDescent="0.2">
      <c r="Q228" s="149"/>
    </row>
    <row r="229" spans="17:17" x14ac:dyDescent="0.2">
      <c r="Q229" s="149"/>
    </row>
    <row r="230" spans="17:17" x14ac:dyDescent="0.2">
      <c r="Q230" s="149"/>
    </row>
    <row r="231" spans="17:17" x14ac:dyDescent="0.2">
      <c r="Q231" s="149"/>
    </row>
    <row r="232" spans="17:17" x14ac:dyDescent="0.2">
      <c r="Q232" s="149"/>
    </row>
    <row r="233" spans="17:17" x14ac:dyDescent="0.2">
      <c r="Q233" s="149"/>
    </row>
    <row r="234" spans="17:17" x14ac:dyDescent="0.2">
      <c r="Q234" s="149"/>
    </row>
    <row r="235" spans="17:17" x14ac:dyDescent="0.2">
      <c r="Q235" s="149"/>
    </row>
    <row r="236" spans="17:17" x14ac:dyDescent="0.2">
      <c r="Q236" s="149"/>
    </row>
    <row r="237" spans="17:17" x14ac:dyDescent="0.2">
      <c r="Q237" s="149"/>
    </row>
    <row r="238" spans="17:17" x14ac:dyDescent="0.2">
      <c r="Q238" s="149"/>
    </row>
    <row r="239" spans="17:17" x14ac:dyDescent="0.2">
      <c r="Q239" s="149"/>
    </row>
    <row r="240" spans="17:17" x14ac:dyDescent="0.2">
      <c r="Q240" s="149"/>
    </row>
    <row r="241" spans="17:17" x14ac:dyDescent="0.2">
      <c r="Q241" s="149"/>
    </row>
    <row r="242" spans="17:17" x14ac:dyDescent="0.2">
      <c r="Q242" s="149"/>
    </row>
    <row r="243" spans="17:17" x14ac:dyDescent="0.2">
      <c r="Q243" s="149"/>
    </row>
    <row r="244" spans="17:17" x14ac:dyDescent="0.2">
      <c r="Q244" s="149"/>
    </row>
    <row r="245" spans="17:17" x14ac:dyDescent="0.2">
      <c r="Q245" s="149"/>
    </row>
    <row r="246" spans="17:17" x14ac:dyDescent="0.2">
      <c r="Q246" s="149"/>
    </row>
    <row r="247" spans="17:17" x14ac:dyDescent="0.2">
      <c r="Q247" s="149"/>
    </row>
    <row r="248" spans="17:17" x14ac:dyDescent="0.2">
      <c r="Q248" s="149"/>
    </row>
    <row r="249" spans="17:17" x14ac:dyDescent="0.2">
      <c r="Q249" s="149"/>
    </row>
    <row r="250" spans="17:17" x14ac:dyDescent="0.2">
      <c r="Q250" s="149"/>
    </row>
    <row r="251" spans="17:17" x14ac:dyDescent="0.2">
      <c r="Q251" s="149"/>
    </row>
    <row r="252" spans="17:17" x14ac:dyDescent="0.2">
      <c r="Q252" s="149"/>
    </row>
    <row r="253" spans="17:17" x14ac:dyDescent="0.2">
      <c r="Q253" s="149"/>
    </row>
    <row r="254" spans="17:17" x14ac:dyDescent="0.2">
      <c r="Q254" s="149"/>
    </row>
    <row r="255" spans="17:17" x14ac:dyDescent="0.2">
      <c r="Q255" s="149"/>
    </row>
    <row r="256" spans="17:17" x14ac:dyDescent="0.2">
      <c r="Q256" s="149"/>
    </row>
    <row r="257" spans="17:17" x14ac:dyDescent="0.2">
      <c r="Q257" s="149"/>
    </row>
    <row r="258" spans="17:17" x14ac:dyDescent="0.2">
      <c r="Q258" s="149"/>
    </row>
    <row r="259" spans="17:17" x14ac:dyDescent="0.2">
      <c r="Q259" s="149"/>
    </row>
    <row r="260" spans="17:17" x14ac:dyDescent="0.2">
      <c r="Q260" s="149"/>
    </row>
    <row r="261" spans="17:17" x14ac:dyDescent="0.2">
      <c r="Q261" s="149"/>
    </row>
    <row r="262" spans="17:17" x14ac:dyDescent="0.2">
      <c r="Q262" s="149"/>
    </row>
    <row r="263" spans="17:17" x14ac:dyDescent="0.2">
      <c r="Q263" s="149"/>
    </row>
    <row r="264" spans="17:17" x14ac:dyDescent="0.2">
      <c r="Q264" s="149"/>
    </row>
    <row r="265" spans="17:17" x14ac:dyDescent="0.2">
      <c r="Q265" s="149"/>
    </row>
    <row r="266" spans="17:17" x14ac:dyDescent="0.2">
      <c r="Q266" s="149"/>
    </row>
    <row r="267" spans="17:17" x14ac:dyDescent="0.2">
      <c r="Q267" s="149"/>
    </row>
    <row r="268" spans="17:17" x14ac:dyDescent="0.2">
      <c r="Q268" s="149"/>
    </row>
    <row r="269" spans="17:17" x14ac:dyDescent="0.2">
      <c r="Q269" s="149"/>
    </row>
    <row r="270" spans="17:17" x14ac:dyDescent="0.2">
      <c r="Q270" s="149"/>
    </row>
    <row r="271" spans="17:17" x14ac:dyDescent="0.2">
      <c r="Q271" s="149"/>
    </row>
    <row r="272" spans="17:17" x14ac:dyDescent="0.2">
      <c r="Q272" s="149"/>
    </row>
    <row r="273" spans="17:17" x14ac:dyDescent="0.2">
      <c r="Q273" s="149"/>
    </row>
    <row r="274" spans="17:17" x14ac:dyDescent="0.2">
      <c r="Q274" s="149"/>
    </row>
    <row r="275" spans="17:17" x14ac:dyDescent="0.2">
      <c r="Q275" s="149"/>
    </row>
    <row r="276" spans="17:17" x14ac:dyDescent="0.2">
      <c r="Q276" s="149"/>
    </row>
    <row r="277" spans="17:17" x14ac:dyDescent="0.2">
      <c r="Q277" s="149"/>
    </row>
    <row r="278" spans="17:17" x14ac:dyDescent="0.2">
      <c r="Q278" s="149"/>
    </row>
    <row r="279" spans="17:17" x14ac:dyDescent="0.2">
      <c r="Q279" s="149"/>
    </row>
    <row r="280" spans="17:17" x14ac:dyDescent="0.2">
      <c r="Q280" s="149"/>
    </row>
    <row r="281" spans="17:17" x14ac:dyDescent="0.2">
      <c r="Q281" s="149"/>
    </row>
    <row r="282" spans="17:17" x14ac:dyDescent="0.2">
      <c r="Q282" s="149"/>
    </row>
    <row r="283" spans="17:17" x14ac:dyDescent="0.2">
      <c r="Q283" s="149"/>
    </row>
    <row r="284" spans="17:17" x14ac:dyDescent="0.2">
      <c r="Q284" s="149"/>
    </row>
    <row r="285" spans="17:17" x14ac:dyDescent="0.2">
      <c r="Q285" s="149"/>
    </row>
    <row r="286" spans="17:17" x14ac:dyDescent="0.2">
      <c r="Q286" s="149"/>
    </row>
    <row r="287" spans="17:17" x14ac:dyDescent="0.2">
      <c r="Q287" s="149"/>
    </row>
    <row r="288" spans="17:17" x14ac:dyDescent="0.2">
      <c r="Q288" s="149"/>
    </row>
    <row r="289" spans="17:17" x14ac:dyDescent="0.2">
      <c r="Q289" s="149"/>
    </row>
    <row r="290" spans="17:17" x14ac:dyDescent="0.2">
      <c r="Q290" s="149"/>
    </row>
    <row r="291" spans="17:17" x14ac:dyDescent="0.2">
      <c r="Q291" s="149"/>
    </row>
    <row r="292" spans="17:17" x14ac:dyDescent="0.2">
      <c r="Q292" s="149"/>
    </row>
    <row r="293" spans="17:17" x14ac:dyDescent="0.2">
      <c r="Q293" s="149"/>
    </row>
    <row r="294" spans="17:17" x14ac:dyDescent="0.2">
      <c r="Q294" s="149"/>
    </row>
    <row r="295" spans="17:17" x14ac:dyDescent="0.2">
      <c r="Q295" s="149"/>
    </row>
    <row r="296" spans="17:17" x14ac:dyDescent="0.2">
      <c r="Q296" s="149"/>
    </row>
    <row r="297" spans="17:17" x14ac:dyDescent="0.2">
      <c r="Q297" s="149"/>
    </row>
    <row r="298" spans="17:17" x14ac:dyDescent="0.2">
      <c r="Q298" s="149"/>
    </row>
    <row r="299" spans="17:17" x14ac:dyDescent="0.2">
      <c r="Q299" s="149"/>
    </row>
    <row r="300" spans="17:17" x14ac:dyDescent="0.2">
      <c r="Q300" s="149"/>
    </row>
    <row r="301" spans="17:17" x14ac:dyDescent="0.2">
      <c r="Q301" s="149"/>
    </row>
    <row r="302" spans="17:17" x14ac:dyDescent="0.2">
      <c r="Q302" s="149"/>
    </row>
    <row r="303" spans="17:17" x14ac:dyDescent="0.2">
      <c r="Q303" s="149"/>
    </row>
    <row r="304" spans="17:17" x14ac:dyDescent="0.2">
      <c r="Q304" s="149"/>
    </row>
    <row r="305" spans="17:17" x14ac:dyDescent="0.2">
      <c r="Q305" s="149"/>
    </row>
    <row r="306" spans="17:17" x14ac:dyDescent="0.2">
      <c r="Q306" s="149"/>
    </row>
    <row r="307" spans="17:17" x14ac:dyDescent="0.2">
      <c r="Q307" s="149"/>
    </row>
    <row r="308" spans="17:17" x14ac:dyDescent="0.2">
      <c r="Q308" s="149"/>
    </row>
    <row r="309" spans="17:17" x14ac:dyDescent="0.2">
      <c r="Q309" s="149"/>
    </row>
    <row r="310" spans="17:17" x14ac:dyDescent="0.2">
      <c r="Q310" s="149"/>
    </row>
    <row r="311" spans="17:17" x14ac:dyDescent="0.2">
      <c r="Q311" s="149"/>
    </row>
    <row r="312" spans="17:17" x14ac:dyDescent="0.2">
      <c r="Q312" s="149"/>
    </row>
    <row r="313" spans="17:17" x14ac:dyDescent="0.2">
      <c r="Q313" s="149"/>
    </row>
    <row r="314" spans="17:17" x14ac:dyDescent="0.2">
      <c r="Q314" s="149"/>
    </row>
    <row r="315" spans="17:17" x14ac:dyDescent="0.2">
      <c r="Q315" s="149"/>
    </row>
    <row r="316" spans="17:17" x14ac:dyDescent="0.2">
      <c r="Q316" s="149"/>
    </row>
    <row r="317" spans="17:17" x14ac:dyDescent="0.2">
      <c r="Q317" s="149"/>
    </row>
    <row r="318" spans="17:17" x14ac:dyDescent="0.2">
      <c r="Q318" s="149"/>
    </row>
    <row r="319" spans="17:17" x14ac:dyDescent="0.2">
      <c r="Q319" s="149"/>
    </row>
    <row r="320" spans="17:17" x14ac:dyDescent="0.2">
      <c r="Q320" s="149"/>
    </row>
    <row r="321" spans="17:17" x14ac:dyDescent="0.2">
      <c r="Q321" s="149"/>
    </row>
    <row r="322" spans="17:17" x14ac:dyDescent="0.2">
      <c r="Q322" s="149"/>
    </row>
    <row r="323" spans="17:17" x14ac:dyDescent="0.2">
      <c r="Q323" s="149"/>
    </row>
    <row r="324" spans="17:17" x14ac:dyDescent="0.2">
      <c r="Q324" s="149"/>
    </row>
    <row r="325" spans="17:17" x14ac:dyDescent="0.2">
      <c r="Q325" s="149"/>
    </row>
    <row r="326" spans="17:17" x14ac:dyDescent="0.2">
      <c r="Q326" s="149"/>
    </row>
    <row r="327" spans="17:17" x14ac:dyDescent="0.2">
      <c r="Q327" s="149"/>
    </row>
    <row r="328" spans="17:17" x14ac:dyDescent="0.2">
      <c r="Q328" s="149"/>
    </row>
    <row r="329" spans="17:17" x14ac:dyDescent="0.2">
      <c r="Q329" s="149"/>
    </row>
    <row r="330" spans="17:17" x14ac:dyDescent="0.2">
      <c r="Q330" s="149"/>
    </row>
    <row r="331" spans="17:17" x14ac:dyDescent="0.2">
      <c r="Q331" s="149"/>
    </row>
    <row r="332" spans="17:17" x14ac:dyDescent="0.2">
      <c r="Q332" s="149"/>
    </row>
    <row r="333" spans="17:17" x14ac:dyDescent="0.2">
      <c r="Q333" s="149"/>
    </row>
    <row r="334" spans="17:17" x14ac:dyDescent="0.2">
      <c r="Q334" s="149"/>
    </row>
    <row r="335" spans="17:17" x14ac:dyDescent="0.2">
      <c r="Q335" s="149"/>
    </row>
    <row r="336" spans="17:17" x14ac:dyDescent="0.2">
      <c r="Q336" s="149"/>
    </row>
    <row r="337" spans="17:17" x14ac:dyDescent="0.2">
      <c r="Q337" s="149"/>
    </row>
    <row r="338" spans="17:17" x14ac:dyDescent="0.2">
      <c r="Q338" s="149"/>
    </row>
    <row r="339" spans="17:17" x14ac:dyDescent="0.2">
      <c r="Q339" s="149"/>
    </row>
    <row r="340" spans="17:17" x14ac:dyDescent="0.2">
      <c r="Q340" s="149"/>
    </row>
    <row r="341" spans="17:17" x14ac:dyDescent="0.2">
      <c r="Q341" s="149"/>
    </row>
    <row r="342" spans="17:17" x14ac:dyDescent="0.2">
      <c r="Q342" s="149"/>
    </row>
    <row r="343" spans="17:17" x14ac:dyDescent="0.2">
      <c r="Q343" s="149"/>
    </row>
    <row r="344" spans="17:17" x14ac:dyDescent="0.2">
      <c r="Q344" s="149"/>
    </row>
    <row r="345" spans="17:17" x14ac:dyDescent="0.2">
      <c r="Q345" s="149"/>
    </row>
    <row r="346" spans="17:17" x14ac:dyDescent="0.2">
      <c r="Q346" s="149"/>
    </row>
    <row r="347" spans="17:17" x14ac:dyDescent="0.2">
      <c r="Q347" s="149"/>
    </row>
    <row r="348" spans="17:17" x14ac:dyDescent="0.2">
      <c r="Q348" s="149"/>
    </row>
    <row r="349" spans="17:17" x14ac:dyDescent="0.2">
      <c r="Q349" s="149"/>
    </row>
    <row r="350" spans="17:17" x14ac:dyDescent="0.2">
      <c r="Q350" s="149"/>
    </row>
    <row r="351" spans="17:17" x14ac:dyDescent="0.2">
      <c r="Q351" s="149"/>
    </row>
    <row r="352" spans="17:17" x14ac:dyDescent="0.2">
      <c r="Q352" s="149"/>
    </row>
    <row r="353" spans="17:17" x14ac:dyDescent="0.2">
      <c r="Q353" s="149"/>
    </row>
    <row r="354" spans="17:17" x14ac:dyDescent="0.2">
      <c r="Q354" s="149"/>
    </row>
    <row r="355" spans="17:17" x14ac:dyDescent="0.2">
      <c r="Q355" s="149"/>
    </row>
    <row r="356" spans="17:17" x14ac:dyDescent="0.2">
      <c r="Q356" s="149"/>
    </row>
    <row r="357" spans="17:17" x14ac:dyDescent="0.2">
      <c r="Q357" s="149"/>
    </row>
    <row r="358" spans="17:17" x14ac:dyDescent="0.2">
      <c r="Q358" s="149"/>
    </row>
    <row r="359" spans="17:17" x14ac:dyDescent="0.2">
      <c r="Q359" s="149"/>
    </row>
    <row r="360" spans="17:17" x14ac:dyDescent="0.2">
      <c r="Q360" s="149"/>
    </row>
    <row r="361" spans="17:17" x14ac:dyDescent="0.2">
      <c r="Q361" s="149"/>
    </row>
    <row r="362" spans="17:17" x14ac:dyDescent="0.2">
      <c r="Q362" s="149"/>
    </row>
    <row r="363" spans="17:17" x14ac:dyDescent="0.2">
      <c r="Q363" s="149"/>
    </row>
    <row r="364" spans="17:17" x14ac:dyDescent="0.2">
      <c r="Q364" s="149"/>
    </row>
    <row r="365" spans="17:17" x14ac:dyDescent="0.2">
      <c r="Q365" s="149"/>
    </row>
    <row r="366" spans="17:17" x14ac:dyDescent="0.2">
      <c r="Q366" s="149"/>
    </row>
    <row r="367" spans="17:17" x14ac:dyDescent="0.2">
      <c r="Q367" s="149"/>
    </row>
    <row r="368" spans="17:17" x14ac:dyDescent="0.2">
      <c r="Q368" s="149"/>
    </row>
    <row r="369" spans="17:17" x14ac:dyDescent="0.2">
      <c r="Q369" s="149"/>
    </row>
    <row r="370" spans="17:17" x14ac:dyDescent="0.2">
      <c r="Q370" s="149"/>
    </row>
    <row r="371" spans="17:17" x14ac:dyDescent="0.2">
      <c r="Q371" s="149"/>
    </row>
    <row r="372" spans="17:17" x14ac:dyDescent="0.2">
      <c r="Q372" s="149"/>
    </row>
    <row r="373" spans="17:17" x14ac:dyDescent="0.2">
      <c r="Q373" s="149"/>
    </row>
    <row r="374" spans="17:17" x14ac:dyDescent="0.2">
      <c r="Q374" s="149"/>
    </row>
    <row r="375" spans="17:17" x14ac:dyDescent="0.2">
      <c r="Q375" s="149"/>
    </row>
    <row r="376" spans="17:17" x14ac:dyDescent="0.2">
      <c r="Q376" s="149"/>
    </row>
    <row r="377" spans="17:17" x14ac:dyDescent="0.2">
      <c r="Q377" s="149"/>
    </row>
    <row r="378" spans="17:17" x14ac:dyDescent="0.2">
      <c r="Q378" s="149"/>
    </row>
    <row r="379" spans="17:17" x14ac:dyDescent="0.2">
      <c r="Q379" s="149"/>
    </row>
    <row r="380" spans="17:17" x14ac:dyDescent="0.2">
      <c r="Q380" s="149"/>
    </row>
    <row r="381" spans="17:17" x14ac:dyDescent="0.2">
      <c r="Q381" s="149"/>
    </row>
    <row r="382" spans="17:17" x14ac:dyDescent="0.2">
      <c r="Q382" s="149"/>
    </row>
    <row r="383" spans="17:17" x14ac:dyDescent="0.2">
      <c r="Q383" s="149"/>
    </row>
    <row r="384" spans="17:17" x14ac:dyDescent="0.2">
      <c r="Q384" s="149"/>
    </row>
    <row r="385" spans="17:17" x14ac:dyDescent="0.2">
      <c r="Q385" s="149"/>
    </row>
    <row r="386" spans="17:17" x14ac:dyDescent="0.2">
      <c r="Q386" s="149"/>
    </row>
    <row r="387" spans="17:17" x14ac:dyDescent="0.2">
      <c r="Q387" s="149"/>
    </row>
    <row r="388" spans="17:17" x14ac:dyDescent="0.2">
      <c r="Q388" s="149"/>
    </row>
    <row r="389" spans="17:17" x14ac:dyDescent="0.2">
      <c r="Q389" s="149"/>
    </row>
    <row r="390" spans="17:17" x14ac:dyDescent="0.2">
      <c r="Q390" s="149"/>
    </row>
    <row r="391" spans="17:17" x14ac:dyDescent="0.2">
      <c r="Q391" s="149"/>
    </row>
    <row r="392" spans="17:17" x14ac:dyDescent="0.2">
      <c r="Q392" s="149"/>
    </row>
    <row r="393" spans="17:17" x14ac:dyDescent="0.2">
      <c r="Q393" s="149"/>
    </row>
    <row r="394" spans="17:17" x14ac:dyDescent="0.2">
      <c r="Q394" s="149"/>
    </row>
    <row r="395" spans="17:17" x14ac:dyDescent="0.2">
      <c r="Q395" s="149"/>
    </row>
    <row r="396" spans="17:17" x14ac:dyDescent="0.2">
      <c r="Q396" s="149"/>
    </row>
    <row r="397" spans="17:17" x14ac:dyDescent="0.2">
      <c r="Q397" s="149"/>
    </row>
    <row r="398" spans="17:17" x14ac:dyDescent="0.2">
      <c r="Q398" s="149"/>
    </row>
    <row r="399" spans="17:17" x14ac:dyDescent="0.2">
      <c r="Q399" s="149"/>
    </row>
    <row r="400" spans="17:17" x14ac:dyDescent="0.2">
      <c r="Q400" s="149"/>
    </row>
    <row r="401" spans="17:17" x14ac:dyDescent="0.2">
      <c r="Q401" s="149"/>
    </row>
    <row r="402" spans="17:17" x14ac:dyDescent="0.2">
      <c r="Q402" s="149"/>
    </row>
    <row r="403" spans="17:17" x14ac:dyDescent="0.2">
      <c r="Q403" s="149"/>
    </row>
    <row r="404" spans="17:17" x14ac:dyDescent="0.2">
      <c r="Q404" s="149"/>
    </row>
    <row r="405" spans="17:17" x14ac:dyDescent="0.2">
      <c r="Q405" s="149"/>
    </row>
    <row r="406" spans="17:17" x14ac:dyDescent="0.2">
      <c r="Q406" s="149"/>
    </row>
    <row r="407" spans="17:17" x14ac:dyDescent="0.2">
      <c r="Q407" s="149"/>
    </row>
    <row r="408" spans="17:17" x14ac:dyDescent="0.2">
      <c r="Q408" s="149"/>
    </row>
    <row r="409" spans="17:17" x14ac:dyDescent="0.2">
      <c r="Q409" s="149"/>
    </row>
    <row r="410" spans="17:17" x14ac:dyDescent="0.2">
      <c r="Q410" s="149"/>
    </row>
    <row r="411" spans="17:17" x14ac:dyDescent="0.2">
      <c r="Q411" s="149"/>
    </row>
    <row r="412" spans="17:17" x14ac:dyDescent="0.2">
      <c r="Q412" s="149"/>
    </row>
    <row r="413" spans="17:17" x14ac:dyDescent="0.2">
      <c r="Q413" s="149"/>
    </row>
    <row r="414" spans="17:17" x14ac:dyDescent="0.2">
      <c r="Q414" s="149"/>
    </row>
    <row r="415" spans="17:17" x14ac:dyDescent="0.2">
      <c r="Q415" s="149"/>
    </row>
    <row r="416" spans="17:17" x14ac:dyDescent="0.2">
      <c r="Q416" s="149"/>
    </row>
    <row r="417" spans="17:17" x14ac:dyDescent="0.2">
      <c r="Q417" s="149"/>
    </row>
    <row r="418" spans="17:17" x14ac:dyDescent="0.2">
      <c r="Q418" s="149"/>
    </row>
    <row r="419" spans="17:17" x14ac:dyDescent="0.2">
      <c r="Q419" s="149"/>
    </row>
    <row r="420" spans="17:17" x14ac:dyDescent="0.2">
      <c r="Q420" s="149"/>
    </row>
    <row r="421" spans="17:17" x14ac:dyDescent="0.2">
      <c r="Q421" s="149"/>
    </row>
    <row r="422" spans="17:17" x14ac:dyDescent="0.2">
      <c r="Q422" s="149"/>
    </row>
    <row r="423" spans="17:17" x14ac:dyDescent="0.2">
      <c r="Q423" s="149"/>
    </row>
    <row r="424" spans="17:17" x14ac:dyDescent="0.2">
      <c r="Q424" s="149"/>
    </row>
    <row r="425" spans="17:17" x14ac:dyDescent="0.2">
      <c r="Q425" s="149"/>
    </row>
    <row r="426" spans="17:17" x14ac:dyDescent="0.2">
      <c r="Q426" s="149"/>
    </row>
    <row r="427" spans="17:17" x14ac:dyDescent="0.2">
      <c r="Q427" s="149"/>
    </row>
    <row r="428" spans="17:17" x14ac:dyDescent="0.2">
      <c r="Q428" s="149"/>
    </row>
    <row r="429" spans="17:17" x14ac:dyDescent="0.2">
      <c r="Q429" s="149"/>
    </row>
    <row r="430" spans="17:17" x14ac:dyDescent="0.2">
      <c r="Q430" s="149"/>
    </row>
    <row r="431" spans="17:17" x14ac:dyDescent="0.2">
      <c r="Q431" s="149"/>
    </row>
    <row r="432" spans="17:17" x14ac:dyDescent="0.2">
      <c r="Q432" s="149"/>
    </row>
    <row r="433" spans="17:17" x14ac:dyDescent="0.2">
      <c r="Q433" s="149"/>
    </row>
    <row r="434" spans="17:17" x14ac:dyDescent="0.2">
      <c r="Q434" s="149"/>
    </row>
    <row r="435" spans="17:17" x14ac:dyDescent="0.2">
      <c r="Q435" s="149"/>
    </row>
    <row r="436" spans="17:17" x14ac:dyDescent="0.2">
      <c r="Q436" s="149"/>
    </row>
    <row r="437" spans="17:17" x14ac:dyDescent="0.2">
      <c r="Q437" s="149"/>
    </row>
    <row r="438" spans="17:17" x14ac:dyDescent="0.2">
      <c r="Q438" s="149"/>
    </row>
    <row r="439" spans="17:17" x14ac:dyDescent="0.2">
      <c r="Q439" s="149"/>
    </row>
    <row r="440" spans="17:17" x14ac:dyDescent="0.2">
      <c r="Q440" s="149"/>
    </row>
    <row r="441" spans="17:17" x14ac:dyDescent="0.2">
      <c r="Q441" s="149"/>
    </row>
    <row r="442" spans="17:17" x14ac:dyDescent="0.2">
      <c r="Q442" s="149"/>
    </row>
    <row r="443" spans="17:17" x14ac:dyDescent="0.2">
      <c r="Q443" s="149"/>
    </row>
    <row r="444" spans="17:17" x14ac:dyDescent="0.2">
      <c r="Q444" s="149"/>
    </row>
    <row r="445" spans="17:17" x14ac:dyDescent="0.2">
      <c r="Q445" s="149"/>
    </row>
    <row r="446" spans="17:17" x14ac:dyDescent="0.2">
      <c r="Q446" s="149"/>
    </row>
    <row r="447" spans="17:17" x14ac:dyDescent="0.2">
      <c r="Q447" s="149"/>
    </row>
    <row r="448" spans="17:17" x14ac:dyDescent="0.2">
      <c r="Q448" s="149"/>
    </row>
    <row r="449" spans="17:17" x14ac:dyDescent="0.2">
      <c r="Q449" s="149"/>
    </row>
    <row r="450" spans="17:17" x14ac:dyDescent="0.2">
      <c r="Q450" s="149"/>
    </row>
    <row r="451" spans="17:17" x14ac:dyDescent="0.2">
      <c r="Q451" s="149"/>
    </row>
    <row r="452" spans="17:17" x14ac:dyDescent="0.2">
      <c r="Q452" s="149"/>
    </row>
    <row r="453" spans="17:17" x14ac:dyDescent="0.2">
      <c r="Q453" s="149"/>
    </row>
    <row r="454" spans="17:17" x14ac:dyDescent="0.2">
      <c r="Q454" s="149"/>
    </row>
    <row r="455" spans="17:17" x14ac:dyDescent="0.2">
      <c r="Q455" s="149"/>
    </row>
    <row r="456" spans="17:17" x14ac:dyDescent="0.2">
      <c r="Q456" s="149"/>
    </row>
    <row r="457" spans="17:17" x14ac:dyDescent="0.2">
      <c r="Q457" s="149"/>
    </row>
    <row r="458" spans="17:17" x14ac:dyDescent="0.2">
      <c r="Q458" s="149"/>
    </row>
    <row r="459" spans="17:17" x14ac:dyDescent="0.2">
      <c r="Q459" s="149"/>
    </row>
    <row r="460" spans="17:17" x14ac:dyDescent="0.2">
      <c r="Q460" s="149"/>
    </row>
    <row r="461" spans="17:17" x14ac:dyDescent="0.2">
      <c r="Q461" s="149"/>
    </row>
    <row r="462" spans="17:17" x14ac:dyDescent="0.2">
      <c r="Q462" s="149"/>
    </row>
    <row r="463" spans="17:17" x14ac:dyDescent="0.2">
      <c r="Q463" s="149"/>
    </row>
    <row r="464" spans="17:17" x14ac:dyDescent="0.2">
      <c r="Q464" s="149"/>
    </row>
    <row r="465" spans="17:17" x14ac:dyDescent="0.2">
      <c r="Q465" s="149"/>
    </row>
    <row r="466" spans="17:17" x14ac:dyDescent="0.2">
      <c r="Q466" s="149"/>
    </row>
    <row r="467" spans="17:17" x14ac:dyDescent="0.2">
      <c r="Q467" s="149"/>
    </row>
    <row r="468" spans="17:17" x14ac:dyDescent="0.2">
      <c r="Q468" s="149"/>
    </row>
    <row r="469" spans="17:17" x14ac:dyDescent="0.2">
      <c r="Q469" s="149"/>
    </row>
    <row r="470" spans="17:17" x14ac:dyDescent="0.2">
      <c r="Q470" s="149"/>
    </row>
    <row r="471" spans="17:17" x14ac:dyDescent="0.2">
      <c r="Q471" s="149"/>
    </row>
    <row r="472" spans="17:17" x14ac:dyDescent="0.2">
      <c r="Q472" s="149"/>
    </row>
    <row r="473" spans="17:17" x14ac:dyDescent="0.2">
      <c r="Q473" s="149"/>
    </row>
    <row r="474" spans="17:17" x14ac:dyDescent="0.2">
      <c r="Q474" s="149"/>
    </row>
    <row r="475" spans="17:17" x14ac:dyDescent="0.2">
      <c r="Q475" s="149"/>
    </row>
    <row r="476" spans="17:17" x14ac:dyDescent="0.2">
      <c r="Q476" s="149"/>
    </row>
    <row r="477" spans="17:17" x14ac:dyDescent="0.2">
      <c r="Q477" s="149"/>
    </row>
    <row r="478" spans="17:17" x14ac:dyDescent="0.2">
      <c r="Q478" s="149"/>
    </row>
    <row r="479" spans="17:17" x14ac:dyDescent="0.2">
      <c r="Q479" s="149"/>
    </row>
    <row r="480" spans="17:17" x14ac:dyDescent="0.2">
      <c r="Q480" s="149"/>
    </row>
    <row r="481" spans="17:17" x14ac:dyDescent="0.2">
      <c r="Q481" s="149"/>
    </row>
    <row r="482" spans="17:17" x14ac:dyDescent="0.2">
      <c r="Q482" s="149"/>
    </row>
    <row r="483" spans="17:17" x14ac:dyDescent="0.2">
      <c r="Q483" s="149"/>
    </row>
    <row r="484" spans="17:17" x14ac:dyDescent="0.2">
      <c r="Q484" s="149"/>
    </row>
    <row r="485" spans="17:17" x14ac:dyDescent="0.2">
      <c r="Q485" s="149"/>
    </row>
    <row r="486" spans="17:17" x14ac:dyDescent="0.2">
      <c r="Q486" s="149"/>
    </row>
    <row r="487" spans="17:17" x14ac:dyDescent="0.2">
      <c r="Q487" s="149"/>
    </row>
    <row r="488" spans="17:17" x14ac:dyDescent="0.2">
      <c r="Q488" s="149"/>
    </row>
    <row r="489" spans="17:17" x14ac:dyDescent="0.2">
      <c r="Q489" s="149"/>
    </row>
    <row r="490" spans="17:17" x14ac:dyDescent="0.2">
      <c r="Q490" s="149"/>
    </row>
    <row r="491" spans="17:17" x14ac:dyDescent="0.2">
      <c r="Q491" s="149"/>
    </row>
    <row r="492" spans="17:17" x14ac:dyDescent="0.2">
      <c r="Q492" s="149"/>
    </row>
    <row r="493" spans="17:17" x14ac:dyDescent="0.2">
      <c r="Q493" s="149"/>
    </row>
    <row r="494" spans="17:17" x14ac:dyDescent="0.2">
      <c r="Q494" s="149"/>
    </row>
    <row r="495" spans="17:17" x14ac:dyDescent="0.2">
      <c r="Q495" s="149"/>
    </row>
    <row r="496" spans="17:17" x14ac:dyDescent="0.2">
      <c r="Q496" s="149"/>
    </row>
    <row r="497" spans="17:17" x14ac:dyDescent="0.2">
      <c r="Q497" s="149"/>
    </row>
    <row r="498" spans="17:17" x14ac:dyDescent="0.2">
      <c r="Q498" s="149"/>
    </row>
    <row r="499" spans="17:17" x14ac:dyDescent="0.2">
      <c r="Q499" s="149"/>
    </row>
    <row r="500" spans="17:17" x14ac:dyDescent="0.2">
      <c r="Q500" s="149"/>
    </row>
    <row r="501" spans="17:17" x14ac:dyDescent="0.2">
      <c r="Q501" s="149"/>
    </row>
    <row r="502" spans="17:17" x14ac:dyDescent="0.2">
      <c r="Q502" s="149"/>
    </row>
    <row r="503" spans="17:17" x14ac:dyDescent="0.2">
      <c r="Q503" s="149"/>
    </row>
    <row r="504" spans="17:17" x14ac:dyDescent="0.2">
      <c r="Q504" s="149"/>
    </row>
    <row r="505" spans="17:17" x14ac:dyDescent="0.2">
      <c r="Q505" s="149"/>
    </row>
    <row r="506" spans="17:17" x14ac:dyDescent="0.2">
      <c r="Q506" s="149"/>
    </row>
    <row r="507" spans="17:17" x14ac:dyDescent="0.2">
      <c r="Q507" s="149"/>
    </row>
    <row r="508" spans="17:17" x14ac:dyDescent="0.2">
      <c r="Q508" s="149"/>
    </row>
    <row r="509" spans="17:17" x14ac:dyDescent="0.2">
      <c r="Q509" s="149"/>
    </row>
    <row r="510" spans="17:17" x14ac:dyDescent="0.2">
      <c r="Q510" s="149"/>
    </row>
    <row r="511" spans="17:17" x14ac:dyDescent="0.2">
      <c r="Q511" s="149"/>
    </row>
    <row r="512" spans="17:17" x14ac:dyDescent="0.2">
      <c r="Q512" s="149"/>
    </row>
    <row r="513" spans="17:17" x14ac:dyDescent="0.2">
      <c r="Q513" s="149"/>
    </row>
    <row r="514" spans="17:17" x14ac:dyDescent="0.2">
      <c r="Q514" s="149"/>
    </row>
    <row r="515" spans="17:17" x14ac:dyDescent="0.2">
      <c r="Q515" s="149"/>
    </row>
    <row r="516" spans="17:17" x14ac:dyDescent="0.2">
      <c r="Q516" s="149"/>
    </row>
    <row r="517" spans="17:17" x14ac:dyDescent="0.2">
      <c r="Q517" s="149"/>
    </row>
    <row r="518" spans="17:17" x14ac:dyDescent="0.2">
      <c r="Q518" s="149"/>
    </row>
    <row r="519" spans="17:17" x14ac:dyDescent="0.2">
      <c r="Q519" s="149"/>
    </row>
    <row r="520" spans="17:17" x14ac:dyDescent="0.2">
      <c r="Q520" s="149"/>
    </row>
    <row r="521" spans="17:17" x14ac:dyDescent="0.2">
      <c r="Q521" s="149"/>
    </row>
    <row r="522" spans="17:17" x14ac:dyDescent="0.2">
      <c r="Q522" s="149"/>
    </row>
    <row r="523" spans="17:17" x14ac:dyDescent="0.2">
      <c r="Q523" s="149"/>
    </row>
    <row r="524" spans="17:17" x14ac:dyDescent="0.2">
      <c r="Q524" s="149"/>
    </row>
    <row r="525" spans="17:17" x14ac:dyDescent="0.2">
      <c r="Q525" s="149"/>
    </row>
    <row r="526" spans="17:17" x14ac:dyDescent="0.2">
      <c r="Q526" s="149"/>
    </row>
    <row r="527" spans="17:17" x14ac:dyDescent="0.2">
      <c r="Q527" s="149"/>
    </row>
    <row r="528" spans="17:17" x14ac:dyDescent="0.2">
      <c r="Q528" s="149"/>
    </row>
    <row r="529" spans="17:17" x14ac:dyDescent="0.2">
      <c r="Q529" s="149"/>
    </row>
    <row r="530" spans="17:17" x14ac:dyDescent="0.2">
      <c r="Q530" s="149"/>
    </row>
    <row r="531" spans="17:17" x14ac:dyDescent="0.2">
      <c r="Q531" s="149"/>
    </row>
    <row r="532" spans="17:17" x14ac:dyDescent="0.2">
      <c r="Q532" s="149"/>
    </row>
    <row r="533" spans="17:17" x14ac:dyDescent="0.2">
      <c r="Q533" s="149"/>
    </row>
    <row r="534" spans="17:17" x14ac:dyDescent="0.2">
      <c r="Q534" s="149"/>
    </row>
    <row r="535" spans="17:17" x14ac:dyDescent="0.2">
      <c r="Q535" s="149"/>
    </row>
    <row r="536" spans="17:17" x14ac:dyDescent="0.2">
      <c r="Q536" s="149"/>
    </row>
    <row r="537" spans="17:17" x14ac:dyDescent="0.2">
      <c r="Q537" s="149"/>
    </row>
    <row r="538" spans="17:17" x14ac:dyDescent="0.2">
      <c r="Q538" s="149"/>
    </row>
    <row r="539" spans="17:17" x14ac:dyDescent="0.2">
      <c r="Q539" s="149"/>
    </row>
    <row r="540" spans="17:17" x14ac:dyDescent="0.2">
      <c r="Q540" s="149"/>
    </row>
    <row r="541" spans="17:17" x14ac:dyDescent="0.2">
      <c r="Q541" s="149"/>
    </row>
    <row r="542" spans="17:17" x14ac:dyDescent="0.2">
      <c r="Q542" s="149"/>
    </row>
    <row r="543" spans="17:17" x14ac:dyDescent="0.2">
      <c r="Q543" s="149"/>
    </row>
    <row r="544" spans="17:17" x14ac:dyDescent="0.2">
      <c r="Q544" s="149"/>
    </row>
    <row r="545" spans="17:17" x14ac:dyDescent="0.2">
      <c r="Q545" s="149"/>
    </row>
    <row r="546" spans="17:17" x14ac:dyDescent="0.2">
      <c r="Q546" s="149"/>
    </row>
    <row r="547" spans="17:17" x14ac:dyDescent="0.2">
      <c r="Q547" s="149"/>
    </row>
    <row r="548" spans="17:17" x14ac:dyDescent="0.2">
      <c r="Q548" s="149"/>
    </row>
    <row r="549" spans="17:17" x14ac:dyDescent="0.2">
      <c r="Q549" s="149"/>
    </row>
    <row r="550" spans="17:17" x14ac:dyDescent="0.2">
      <c r="Q550" s="149"/>
    </row>
    <row r="551" spans="17:17" x14ac:dyDescent="0.2">
      <c r="Q551" s="149"/>
    </row>
    <row r="552" spans="17:17" x14ac:dyDescent="0.2">
      <c r="Q552" s="149"/>
    </row>
    <row r="553" spans="17:17" x14ac:dyDescent="0.2">
      <c r="Q553" s="149"/>
    </row>
    <row r="554" spans="17:17" x14ac:dyDescent="0.2">
      <c r="Q554" s="149"/>
    </row>
    <row r="555" spans="17:17" x14ac:dyDescent="0.2">
      <c r="Q555" s="149"/>
    </row>
    <row r="556" spans="17:17" x14ac:dyDescent="0.2">
      <c r="Q556" s="149"/>
    </row>
    <row r="557" spans="17:17" x14ac:dyDescent="0.2">
      <c r="Q557" s="149"/>
    </row>
    <row r="558" spans="17:17" x14ac:dyDescent="0.2">
      <c r="Q558" s="149"/>
    </row>
    <row r="559" spans="17:17" x14ac:dyDescent="0.2">
      <c r="Q559" s="149"/>
    </row>
    <row r="560" spans="17:17" x14ac:dyDescent="0.2">
      <c r="Q560" s="149"/>
    </row>
    <row r="561" spans="17:17" x14ac:dyDescent="0.2">
      <c r="Q561" s="149"/>
    </row>
    <row r="562" spans="17:17" x14ac:dyDescent="0.2">
      <c r="Q562" s="149"/>
    </row>
    <row r="563" spans="17:17" x14ac:dyDescent="0.2">
      <c r="Q563" s="149"/>
    </row>
    <row r="564" spans="17:17" x14ac:dyDescent="0.2">
      <c r="Q564" s="149"/>
    </row>
    <row r="565" spans="17:17" x14ac:dyDescent="0.2">
      <c r="Q565" s="149"/>
    </row>
    <row r="566" spans="17:17" x14ac:dyDescent="0.2">
      <c r="Q566" s="149"/>
    </row>
    <row r="567" spans="17:17" x14ac:dyDescent="0.2">
      <c r="Q567" s="149"/>
    </row>
    <row r="568" spans="17:17" x14ac:dyDescent="0.2">
      <c r="Q568" s="149"/>
    </row>
    <row r="569" spans="17:17" x14ac:dyDescent="0.2">
      <c r="Q569" s="149"/>
    </row>
    <row r="570" spans="17:17" x14ac:dyDescent="0.2">
      <c r="Q570" s="149"/>
    </row>
    <row r="571" spans="17:17" x14ac:dyDescent="0.2">
      <c r="Q571" s="149"/>
    </row>
    <row r="572" spans="17:17" x14ac:dyDescent="0.2">
      <c r="Q572" s="149"/>
    </row>
    <row r="573" spans="17:17" x14ac:dyDescent="0.2">
      <c r="Q573" s="149"/>
    </row>
    <row r="574" spans="17:17" x14ac:dyDescent="0.2">
      <c r="Q574" s="149"/>
    </row>
    <row r="575" spans="17:17" x14ac:dyDescent="0.2">
      <c r="Q575" s="149"/>
    </row>
    <row r="576" spans="17:17" x14ac:dyDescent="0.2">
      <c r="Q576" s="149"/>
    </row>
    <row r="577" spans="17:17" x14ac:dyDescent="0.2">
      <c r="Q577" s="149"/>
    </row>
    <row r="578" spans="17:17" x14ac:dyDescent="0.2">
      <c r="Q578" s="149"/>
    </row>
    <row r="579" spans="17:17" x14ac:dyDescent="0.2">
      <c r="Q579" s="149"/>
    </row>
    <row r="580" spans="17:17" x14ac:dyDescent="0.2">
      <c r="Q580" s="149"/>
    </row>
    <row r="581" spans="17:17" x14ac:dyDescent="0.2">
      <c r="Q581" s="149"/>
    </row>
    <row r="582" spans="17:17" x14ac:dyDescent="0.2">
      <c r="Q582" s="149"/>
    </row>
    <row r="583" spans="17:17" x14ac:dyDescent="0.2">
      <c r="Q583" s="149"/>
    </row>
    <row r="584" spans="17:17" x14ac:dyDescent="0.2">
      <c r="Q584" s="149"/>
    </row>
    <row r="585" spans="17:17" x14ac:dyDescent="0.2">
      <c r="Q585" s="149"/>
    </row>
    <row r="586" spans="17:17" x14ac:dyDescent="0.2">
      <c r="Q586" s="149"/>
    </row>
    <row r="587" spans="17:17" x14ac:dyDescent="0.2">
      <c r="Q587" s="149"/>
    </row>
    <row r="588" spans="17:17" x14ac:dyDescent="0.2">
      <c r="Q588" s="149"/>
    </row>
    <row r="589" spans="17:17" x14ac:dyDescent="0.2">
      <c r="Q589" s="149"/>
    </row>
    <row r="590" spans="17:17" x14ac:dyDescent="0.2">
      <c r="Q590" s="149"/>
    </row>
    <row r="591" spans="17:17" x14ac:dyDescent="0.2">
      <c r="Q591" s="149"/>
    </row>
    <row r="592" spans="17:17" x14ac:dyDescent="0.2">
      <c r="Q592" s="149"/>
    </row>
    <row r="593" spans="17:17" x14ac:dyDescent="0.2">
      <c r="Q593" s="149"/>
    </row>
    <row r="594" spans="17:17" x14ac:dyDescent="0.2">
      <c r="Q594" s="149"/>
    </row>
    <row r="595" spans="17:17" x14ac:dyDescent="0.2">
      <c r="Q595" s="149"/>
    </row>
    <row r="596" spans="17:17" x14ac:dyDescent="0.2">
      <c r="Q596" s="149"/>
    </row>
    <row r="597" spans="17:17" x14ac:dyDescent="0.2">
      <c r="Q597" s="149"/>
    </row>
    <row r="598" spans="17:17" x14ac:dyDescent="0.2">
      <c r="Q598" s="149"/>
    </row>
    <row r="599" spans="17:17" x14ac:dyDescent="0.2">
      <c r="Q599" s="149"/>
    </row>
    <row r="600" spans="17:17" x14ac:dyDescent="0.2">
      <c r="Q600" s="149"/>
    </row>
    <row r="601" spans="17:17" x14ac:dyDescent="0.2">
      <c r="Q601" s="149"/>
    </row>
    <row r="602" spans="17:17" x14ac:dyDescent="0.2">
      <c r="Q602" s="149"/>
    </row>
    <row r="603" spans="17:17" x14ac:dyDescent="0.2">
      <c r="Q603" s="149"/>
    </row>
    <row r="604" spans="17:17" x14ac:dyDescent="0.2">
      <c r="Q604" s="149"/>
    </row>
    <row r="605" spans="17:17" x14ac:dyDescent="0.2">
      <c r="Q605" s="149"/>
    </row>
    <row r="606" spans="17:17" x14ac:dyDescent="0.2">
      <c r="Q606" s="149"/>
    </row>
    <row r="607" spans="17:17" x14ac:dyDescent="0.2">
      <c r="Q607" s="149"/>
    </row>
    <row r="608" spans="17:17" x14ac:dyDescent="0.2">
      <c r="Q608" s="149"/>
    </row>
    <row r="609" spans="17:17" x14ac:dyDescent="0.2">
      <c r="Q609" s="149"/>
    </row>
    <row r="610" spans="17:17" x14ac:dyDescent="0.2">
      <c r="Q610" s="149"/>
    </row>
    <row r="611" spans="17:17" x14ac:dyDescent="0.2">
      <c r="Q611" s="149"/>
    </row>
    <row r="612" spans="17:17" x14ac:dyDescent="0.2">
      <c r="Q612" s="149"/>
    </row>
    <row r="613" spans="17:17" x14ac:dyDescent="0.2">
      <c r="Q613" s="149"/>
    </row>
    <row r="614" spans="17:17" x14ac:dyDescent="0.2">
      <c r="Q614" s="149"/>
    </row>
    <row r="615" spans="17:17" x14ac:dyDescent="0.2">
      <c r="Q615" s="149"/>
    </row>
    <row r="616" spans="17:17" x14ac:dyDescent="0.2">
      <c r="Q616" s="149"/>
    </row>
    <row r="617" spans="17:17" x14ac:dyDescent="0.2">
      <c r="Q617" s="149"/>
    </row>
    <row r="618" spans="17:17" x14ac:dyDescent="0.2">
      <c r="Q618" s="149"/>
    </row>
    <row r="619" spans="17:17" x14ac:dyDescent="0.2">
      <c r="Q619" s="149"/>
    </row>
    <row r="620" spans="17:17" x14ac:dyDescent="0.2">
      <c r="Q620" s="149"/>
    </row>
    <row r="621" spans="17:17" x14ac:dyDescent="0.2">
      <c r="Q621" s="149"/>
    </row>
    <row r="622" spans="17:17" x14ac:dyDescent="0.2">
      <c r="Q622" s="149"/>
    </row>
    <row r="623" spans="17:17" x14ac:dyDescent="0.2">
      <c r="Q623" s="149"/>
    </row>
    <row r="624" spans="17:17" x14ac:dyDescent="0.2">
      <c r="Q624" s="149"/>
    </row>
    <row r="625" spans="17:17" x14ac:dyDescent="0.2">
      <c r="Q625" s="149"/>
    </row>
    <row r="626" spans="17:17" x14ac:dyDescent="0.2">
      <c r="Q626" s="149"/>
    </row>
    <row r="627" spans="17:17" x14ac:dyDescent="0.2">
      <c r="Q627" s="149"/>
    </row>
    <row r="628" spans="17:17" x14ac:dyDescent="0.2">
      <c r="Q628" s="149"/>
    </row>
    <row r="629" spans="17:17" x14ac:dyDescent="0.2">
      <c r="Q629" s="149"/>
    </row>
    <row r="630" spans="17:17" x14ac:dyDescent="0.2">
      <c r="Q630" s="149"/>
    </row>
    <row r="631" spans="17:17" x14ac:dyDescent="0.2">
      <c r="Q631" s="149"/>
    </row>
    <row r="632" spans="17:17" x14ac:dyDescent="0.2">
      <c r="Q632" s="149"/>
    </row>
    <row r="633" spans="17:17" x14ac:dyDescent="0.2">
      <c r="Q633" s="149"/>
    </row>
    <row r="634" spans="17:17" x14ac:dyDescent="0.2">
      <c r="Q634" s="149"/>
    </row>
    <row r="635" spans="17:17" x14ac:dyDescent="0.2">
      <c r="Q635" s="149"/>
    </row>
    <row r="636" spans="17:17" x14ac:dyDescent="0.2">
      <c r="Q636" s="149"/>
    </row>
    <row r="637" spans="17:17" x14ac:dyDescent="0.2">
      <c r="Q637" s="149"/>
    </row>
    <row r="638" spans="17:17" x14ac:dyDescent="0.2">
      <c r="Q638" s="149"/>
    </row>
    <row r="639" spans="17:17" x14ac:dyDescent="0.2">
      <c r="Q639" s="149"/>
    </row>
    <row r="640" spans="17:17" x14ac:dyDescent="0.2">
      <c r="Q640" s="149"/>
    </row>
    <row r="641" spans="17:17" x14ac:dyDescent="0.2">
      <c r="Q641" s="149"/>
    </row>
    <row r="642" spans="17:17" x14ac:dyDescent="0.2">
      <c r="Q642" s="149"/>
    </row>
    <row r="643" spans="17:17" x14ac:dyDescent="0.2">
      <c r="Q643" s="149"/>
    </row>
    <row r="644" spans="17:17" x14ac:dyDescent="0.2">
      <c r="Q644" s="149"/>
    </row>
    <row r="645" spans="17:17" x14ac:dyDescent="0.2">
      <c r="Q645" s="149"/>
    </row>
    <row r="646" spans="17:17" x14ac:dyDescent="0.2">
      <c r="Q646" s="149"/>
    </row>
    <row r="647" spans="17:17" x14ac:dyDescent="0.2">
      <c r="Q647" s="149"/>
    </row>
    <row r="648" spans="17:17" x14ac:dyDescent="0.2">
      <c r="Q648" s="149"/>
    </row>
    <row r="649" spans="17:17" x14ac:dyDescent="0.2">
      <c r="Q649" s="149"/>
    </row>
    <row r="650" spans="17:17" x14ac:dyDescent="0.2">
      <c r="Q650" s="149"/>
    </row>
    <row r="651" spans="17:17" x14ac:dyDescent="0.2">
      <c r="Q651" s="149"/>
    </row>
    <row r="652" spans="17:17" x14ac:dyDescent="0.2">
      <c r="Q652" s="149"/>
    </row>
    <row r="653" spans="17:17" x14ac:dyDescent="0.2">
      <c r="Q653" s="149"/>
    </row>
    <row r="654" spans="17:17" x14ac:dyDescent="0.2">
      <c r="Q654" s="149"/>
    </row>
    <row r="655" spans="17:17" x14ac:dyDescent="0.2">
      <c r="Q655" s="149"/>
    </row>
    <row r="656" spans="17:17" x14ac:dyDescent="0.2">
      <c r="Q656" s="149"/>
    </row>
    <row r="657" spans="17:17" x14ac:dyDescent="0.2">
      <c r="Q657" s="149"/>
    </row>
    <row r="658" spans="17:17" x14ac:dyDescent="0.2">
      <c r="Q658" s="149"/>
    </row>
    <row r="659" spans="17:17" x14ac:dyDescent="0.2">
      <c r="Q659" s="149"/>
    </row>
    <row r="660" spans="17:17" x14ac:dyDescent="0.2">
      <c r="Q660" s="149"/>
    </row>
    <row r="661" spans="17:17" x14ac:dyDescent="0.2">
      <c r="Q661" s="149"/>
    </row>
    <row r="662" spans="17:17" x14ac:dyDescent="0.2">
      <c r="Q662" s="149"/>
    </row>
    <row r="663" spans="17:17" x14ac:dyDescent="0.2">
      <c r="Q663" s="149"/>
    </row>
    <row r="664" spans="17:17" x14ac:dyDescent="0.2">
      <c r="Q664" s="149"/>
    </row>
    <row r="665" spans="17:17" x14ac:dyDescent="0.2">
      <c r="Q665" s="149"/>
    </row>
    <row r="666" spans="17:17" x14ac:dyDescent="0.2">
      <c r="Q666" s="149"/>
    </row>
    <row r="667" spans="17:17" x14ac:dyDescent="0.2">
      <c r="Q667" s="149"/>
    </row>
    <row r="668" spans="17:17" x14ac:dyDescent="0.2">
      <c r="Q668" s="149"/>
    </row>
    <row r="669" spans="17:17" x14ac:dyDescent="0.2">
      <c r="Q669" s="149"/>
    </row>
    <row r="670" spans="17:17" x14ac:dyDescent="0.2">
      <c r="Q670" s="149"/>
    </row>
    <row r="671" spans="17:17" x14ac:dyDescent="0.2">
      <c r="Q671" s="149"/>
    </row>
    <row r="672" spans="17:17" x14ac:dyDescent="0.2">
      <c r="Q672" s="149"/>
    </row>
    <row r="673" spans="17:17" x14ac:dyDescent="0.2">
      <c r="Q673" s="149"/>
    </row>
    <row r="674" spans="17:17" x14ac:dyDescent="0.2">
      <c r="Q674" s="149"/>
    </row>
    <row r="675" spans="17:17" x14ac:dyDescent="0.2">
      <c r="Q675" s="149"/>
    </row>
    <row r="676" spans="17:17" x14ac:dyDescent="0.2">
      <c r="Q676" s="149"/>
    </row>
    <row r="677" spans="17:17" x14ac:dyDescent="0.2">
      <c r="Q677" s="149"/>
    </row>
    <row r="678" spans="17:17" x14ac:dyDescent="0.2">
      <c r="Q678" s="149"/>
    </row>
    <row r="679" spans="17:17" x14ac:dyDescent="0.2">
      <c r="Q679" s="149"/>
    </row>
    <row r="680" spans="17:17" x14ac:dyDescent="0.2">
      <c r="Q680" s="149"/>
    </row>
    <row r="681" spans="17:17" x14ac:dyDescent="0.2">
      <c r="Q681" s="149"/>
    </row>
    <row r="682" spans="17:17" x14ac:dyDescent="0.2">
      <c r="Q682" s="149"/>
    </row>
    <row r="683" spans="17:17" x14ac:dyDescent="0.2">
      <c r="Q683" s="149"/>
    </row>
    <row r="684" spans="17:17" x14ac:dyDescent="0.2">
      <c r="Q684" s="149"/>
    </row>
    <row r="685" spans="17:17" x14ac:dyDescent="0.2">
      <c r="Q685" s="149"/>
    </row>
    <row r="686" spans="17:17" x14ac:dyDescent="0.2">
      <c r="Q686" s="149"/>
    </row>
    <row r="687" spans="17:17" x14ac:dyDescent="0.2">
      <c r="Q687" s="149"/>
    </row>
    <row r="688" spans="17:17" x14ac:dyDescent="0.2">
      <c r="Q688" s="149"/>
    </row>
    <row r="689" spans="17:17" x14ac:dyDescent="0.2">
      <c r="Q689" s="149"/>
    </row>
    <row r="690" spans="17:17" x14ac:dyDescent="0.2">
      <c r="Q690" s="149"/>
    </row>
    <row r="691" spans="17:17" x14ac:dyDescent="0.2">
      <c r="Q691" s="149"/>
    </row>
    <row r="692" spans="17:17" x14ac:dyDescent="0.2">
      <c r="Q692" s="149"/>
    </row>
    <row r="693" spans="17:17" x14ac:dyDescent="0.2">
      <c r="Q693" s="149"/>
    </row>
    <row r="694" spans="17:17" x14ac:dyDescent="0.2">
      <c r="Q694" s="149"/>
    </row>
    <row r="695" spans="17:17" x14ac:dyDescent="0.2">
      <c r="Q695" s="149"/>
    </row>
    <row r="696" spans="17:17" x14ac:dyDescent="0.2">
      <c r="Q696" s="149"/>
    </row>
    <row r="697" spans="17:17" x14ac:dyDescent="0.2">
      <c r="Q697" s="149"/>
    </row>
    <row r="698" spans="17:17" x14ac:dyDescent="0.2">
      <c r="Q698" s="149"/>
    </row>
    <row r="699" spans="17:17" x14ac:dyDescent="0.2">
      <c r="Q699" s="149"/>
    </row>
    <row r="700" spans="17:17" x14ac:dyDescent="0.2">
      <c r="Q700" s="149"/>
    </row>
    <row r="701" spans="17:17" x14ac:dyDescent="0.2">
      <c r="Q701" s="149"/>
    </row>
    <row r="702" spans="17:17" x14ac:dyDescent="0.2">
      <c r="Q702" s="149"/>
    </row>
    <row r="703" spans="17:17" x14ac:dyDescent="0.2">
      <c r="Q703" s="149"/>
    </row>
    <row r="704" spans="17:17" x14ac:dyDescent="0.2">
      <c r="Q704" s="149"/>
    </row>
    <row r="705" spans="17:17" x14ac:dyDescent="0.2">
      <c r="Q705" s="149"/>
    </row>
    <row r="706" spans="17:17" x14ac:dyDescent="0.2">
      <c r="Q706" s="149"/>
    </row>
    <row r="707" spans="17:17" x14ac:dyDescent="0.2">
      <c r="Q707" s="149"/>
    </row>
    <row r="708" spans="17:17" x14ac:dyDescent="0.2">
      <c r="Q708" s="149"/>
    </row>
    <row r="709" spans="17:17" x14ac:dyDescent="0.2">
      <c r="Q709" s="149"/>
    </row>
    <row r="710" spans="17:17" x14ac:dyDescent="0.2">
      <c r="Q710" s="149"/>
    </row>
    <row r="711" spans="17:17" x14ac:dyDescent="0.2">
      <c r="Q711" s="149"/>
    </row>
    <row r="712" spans="17:17" x14ac:dyDescent="0.2">
      <c r="Q712" s="149"/>
    </row>
    <row r="713" spans="17:17" x14ac:dyDescent="0.2">
      <c r="Q713" s="149"/>
    </row>
    <row r="714" spans="17:17" x14ac:dyDescent="0.2">
      <c r="Q714" s="149"/>
    </row>
    <row r="715" spans="17:17" x14ac:dyDescent="0.2">
      <c r="Q715" s="149"/>
    </row>
    <row r="716" spans="17:17" x14ac:dyDescent="0.2">
      <c r="Q716" s="149"/>
    </row>
    <row r="717" spans="17:17" x14ac:dyDescent="0.2">
      <c r="Q717" s="149"/>
    </row>
    <row r="718" spans="17:17" x14ac:dyDescent="0.2">
      <c r="Q718" s="149"/>
    </row>
    <row r="719" spans="17:17" x14ac:dyDescent="0.2">
      <c r="Q719" s="149"/>
    </row>
    <row r="720" spans="17:17" x14ac:dyDescent="0.2">
      <c r="Q720" s="149"/>
    </row>
    <row r="721" spans="17:17" x14ac:dyDescent="0.2">
      <c r="Q721" s="149"/>
    </row>
    <row r="722" spans="17:17" x14ac:dyDescent="0.2">
      <c r="Q722" s="149"/>
    </row>
    <row r="723" spans="17:17" x14ac:dyDescent="0.2">
      <c r="Q723" s="149"/>
    </row>
    <row r="724" spans="17:17" x14ac:dyDescent="0.2">
      <c r="Q724" s="149"/>
    </row>
    <row r="725" spans="17:17" x14ac:dyDescent="0.2">
      <c r="Q725" s="149"/>
    </row>
    <row r="726" spans="17:17" x14ac:dyDescent="0.2">
      <c r="Q726" s="149"/>
    </row>
    <row r="727" spans="17:17" x14ac:dyDescent="0.2">
      <c r="Q727" s="149"/>
    </row>
    <row r="728" spans="17:17" x14ac:dyDescent="0.2">
      <c r="Q728" s="149"/>
    </row>
    <row r="729" spans="17:17" x14ac:dyDescent="0.2">
      <c r="Q729" s="149"/>
    </row>
    <row r="730" spans="17:17" x14ac:dyDescent="0.2">
      <c r="Q730" s="149"/>
    </row>
    <row r="731" spans="17:17" x14ac:dyDescent="0.2">
      <c r="Q731" s="149"/>
    </row>
    <row r="732" spans="17:17" x14ac:dyDescent="0.2">
      <c r="Q732" s="149"/>
    </row>
    <row r="733" spans="17:17" x14ac:dyDescent="0.2">
      <c r="Q733" s="149"/>
    </row>
    <row r="734" spans="17:17" x14ac:dyDescent="0.2">
      <c r="Q734" s="149"/>
    </row>
    <row r="735" spans="17:17" x14ac:dyDescent="0.2">
      <c r="Q735" s="149"/>
    </row>
    <row r="736" spans="17:17" x14ac:dyDescent="0.2">
      <c r="Q736" s="149"/>
    </row>
    <row r="737" spans="17:17" x14ac:dyDescent="0.2">
      <c r="Q737" s="149"/>
    </row>
    <row r="738" spans="17:17" x14ac:dyDescent="0.2">
      <c r="Q738" s="149"/>
    </row>
    <row r="739" spans="17:17" x14ac:dyDescent="0.2">
      <c r="Q739" s="149"/>
    </row>
    <row r="740" spans="17:17" x14ac:dyDescent="0.2">
      <c r="Q740" s="149"/>
    </row>
    <row r="741" spans="17:17" x14ac:dyDescent="0.2">
      <c r="Q741" s="149"/>
    </row>
    <row r="742" spans="17:17" x14ac:dyDescent="0.2">
      <c r="Q742" s="149"/>
    </row>
    <row r="743" spans="17:17" x14ac:dyDescent="0.2">
      <c r="Q743" s="149"/>
    </row>
    <row r="744" spans="17:17" x14ac:dyDescent="0.2">
      <c r="Q744" s="149"/>
    </row>
    <row r="745" spans="17:17" x14ac:dyDescent="0.2">
      <c r="Q745" s="149"/>
    </row>
    <row r="746" spans="17:17" x14ac:dyDescent="0.2">
      <c r="Q746" s="149"/>
    </row>
    <row r="747" spans="17:17" x14ac:dyDescent="0.2">
      <c r="Q747" s="149"/>
    </row>
    <row r="748" spans="17:17" x14ac:dyDescent="0.2">
      <c r="Q748" s="149"/>
    </row>
    <row r="749" spans="17:17" x14ac:dyDescent="0.2">
      <c r="Q749" s="149"/>
    </row>
    <row r="750" spans="17:17" x14ac:dyDescent="0.2">
      <c r="Q750" s="149"/>
    </row>
    <row r="751" spans="17:17" x14ac:dyDescent="0.2">
      <c r="Q751" s="149"/>
    </row>
    <row r="752" spans="17:17" x14ac:dyDescent="0.2">
      <c r="Q752" s="149"/>
    </row>
    <row r="753" spans="17:17" x14ac:dyDescent="0.2">
      <c r="Q753" s="149"/>
    </row>
    <row r="754" spans="17:17" x14ac:dyDescent="0.2">
      <c r="Q754" s="149"/>
    </row>
    <row r="755" spans="17:17" x14ac:dyDescent="0.2">
      <c r="Q755" s="149"/>
    </row>
    <row r="756" spans="17:17" x14ac:dyDescent="0.2">
      <c r="Q756" s="149"/>
    </row>
    <row r="757" spans="17:17" x14ac:dyDescent="0.2">
      <c r="Q757" s="149"/>
    </row>
    <row r="758" spans="17:17" x14ac:dyDescent="0.2">
      <c r="Q758" s="149"/>
    </row>
    <row r="759" spans="17:17" x14ac:dyDescent="0.2">
      <c r="Q759" s="149"/>
    </row>
    <row r="760" spans="17:17" x14ac:dyDescent="0.2">
      <c r="Q760" s="149"/>
    </row>
    <row r="761" spans="17:17" x14ac:dyDescent="0.2">
      <c r="Q761" s="149"/>
    </row>
    <row r="762" spans="17:17" x14ac:dyDescent="0.2">
      <c r="Q762" s="149"/>
    </row>
    <row r="763" spans="17:17" x14ac:dyDescent="0.2">
      <c r="Q763" s="149"/>
    </row>
    <row r="764" spans="17:17" x14ac:dyDescent="0.2">
      <c r="Q764" s="149"/>
    </row>
    <row r="765" spans="17:17" x14ac:dyDescent="0.2">
      <c r="Q765" s="149"/>
    </row>
    <row r="766" spans="17:17" x14ac:dyDescent="0.2">
      <c r="Q766" s="149"/>
    </row>
    <row r="767" spans="17:17" x14ac:dyDescent="0.2">
      <c r="Q767" s="149"/>
    </row>
    <row r="768" spans="17:17" x14ac:dyDescent="0.2">
      <c r="Q768" s="149"/>
    </row>
    <row r="769" spans="17:17" x14ac:dyDescent="0.2">
      <c r="Q769" s="149"/>
    </row>
    <row r="770" spans="17:17" x14ac:dyDescent="0.2">
      <c r="Q770" s="149"/>
    </row>
    <row r="771" spans="17:17" x14ac:dyDescent="0.2">
      <c r="Q771" s="149"/>
    </row>
    <row r="772" spans="17:17" x14ac:dyDescent="0.2">
      <c r="Q772" s="149"/>
    </row>
    <row r="773" spans="17:17" x14ac:dyDescent="0.2">
      <c r="Q773" s="149"/>
    </row>
    <row r="774" spans="17:17" x14ac:dyDescent="0.2">
      <c r="Q774" s="149"/>
    </row>
    <row r="775" spans="17:17" x14ac:dyDescent="0.2">
      <c r="Q775" s="149"/>
    </row>
    <row r="776" spans="17:17" x14ac:dyDescent="0.2">
      <c r="Q776" s="149"/>
    </row>
    <row r="777" spans="17:17" x14ac:dyDescent="0.2">
      <c r="Q777" s="149"/>
    </row>
    <row r="778" spans="17:17" x14ac:dyDescent="0.2">
      <c r="Q778" s="149"/>
    </row>
    <row r="779" spans="17:17" x14ac:dyDescent="0.2">
      <c r="Q779" s="149"/>
    </row>
    <row r="780" spans="17:17" x14ac:dyDescent="0.2">
      <c r="Q780" s="149"/>
    </row>
    <row r="781" spans="17:17" x14ac:dyDescent="0.2">
      <c r="Q781" s="149"/>
    </row>
    <row r="782" spans="17:17" x14ac:dyDescent="0.2">
      <c r="Q782" s="149"/>
    </row>
    <row r="783" spans="17:17" x14ac:dyDescent="0.2">
      <c r="Q783" s="149"/>
    </row>
    <row r="784" spans="17:17" x14ac:dyDescent="0.2">
      <c r="Q784" s="149"/>
    </row>
    <row r="785" spans="17:17" x14ac:dyDescent="0.2">
      <c r="Q785" s="149"/>
    </row>
    <row r="786" spans="17:17" x14ac:dyDescent="0.2">
      <c r="Q786" s="149"/>
    </row>
    <row r="787" spans="17:17" x14ac:dyDescent="0.2">
      <c r="Q787" s="149"/>
    </row>
    <row r="788" spans="17:17" x14ac:dyDescent="0.2">
      <c r="Q788" s="149"/>
    </row>
    <row r="789" spans="17:17" x14ac:dyDescent="0.2">
      <c r="Q789" s="149"/>
    </row>
    <row r="790" spans="17:17" x14ac:dyDescent="0.2">
      <c r="Q790" s="149"/>
    </row>
    <row r="791" spans="17:17" x14ac:dyDescent="0.2">
      <c r="Q791" s="149"/>
    </row>
    <row r="792" spans="17:17" x14ac:dyDescent="0.2">
      <c r="Q792" s="149"/>
    </row>
    <row r="793" spans="17:17" x14ac:dyDescent="0.2">
      <c r="Q793" s="149"/>
    </row>
    <row r="794" spans="17:17" x14ac:dyDescent="0.2">
      <c r="Q794" s="149"/>
    </row>
    <row r="795" spans="17:17" x14ac:dyDescent="0.2">
      <c r="Q795" s="149"/>
    </row>
    <row r="796" spans="17:17" x14ac:dyDescent="0.2">
      <c r="Q796" s="149"/>
    </row>
    <row r="797" spans="17:17" x14ac:dyDescent="0.2">
      <c r="Q797" s="149"/>
    </row>
    <row r="798" spans="17:17" x14ac:dyDescent="0.2">
      <c r="Q798" s="149"/>
    </row>
    <row r="799" spans="17:17" x14ac:dyDescent="0.2">
      <c r="Q799" s="149"/>
    </row>
    <row r="800" spans="17:17" x14ac:dyDescent="0.2">
      <c r="Q800" s="149"/>
    </row>
    <row r="801" spans="17:17" x14ac:dyDescent="0.2">
      <c r="Q801" s="149"/>
    </row>
    <row r="802" spans="17:17" x14ac:dyDescent="0.2">
      <c r="Q802" s="149"/>
    </row>
    <row r="803" spans="17:17" x14ac:dyDescent="0.2">
      <c r="Q803" s="149"/>
    </row>
    <row r="804" spans="17:17" x14ac:dyDescent="0.2">
      <c r="Q804" s="149"/>
    </row>
    <row r="805" spans="17:17" x14ac:dyDescent="0.2">
      <c r="Q805" s="149"/>
    </row>
    <row r="806" spans="17:17" x14ac:dyDescent="0.2">
      <c r="Q806" s="149"/>
    </row>
    <row r="807" spans="17:17" x14ac:dyDescent="0.2">
      <c r="Q807" s="149"/>
    </row>
    <row r="808" spans="17:17" x14ac:dyDescent="0.2">
      <c r="Q808" s="149"/>
    </row>
    <row r="809" spans="17:17" x14ac:dyDescent="0.2">
      <c r="Q809" s="149"/>
    </row>
    <row r="810" spans="17:17" x14ac:dyDescent="0.2">
      <c r="Q810" s="149"/>
    </row>
    <row r="811" spans="17:17" x14ac:dyDescent="0.2">
      <c r="Q811" s="149"/>
    </row>
    <row r="812" spans="17:17" x14ac:dyDescent="0.2">
      <c r="Q812" s="149"/>
    </row>
    <row r="813" spans="17:17" x14ac:dyDescent="0.2">
      <c r="Q813" s="149"/>
    </row>
    <row r="814" spans="17:17" x14ac:dyDescent="0.2">
      <c r="Q814" s="149"/>
    </row>
    <row r="815" spans="17:17" x14ac:dyDescent="0.2">
      <c r="Q815" s="149"/>
    </row>
    <row r="816" spans="17:17" x14ac:dyDescent="0.2">
      <c r="Q816" s="149"/>
    </row>
    <row r="817" spans="17:17" x14ac:dyDescent="0.2">
      <c r="Q817" s="149"/>
    </row>
    <row r="818" spans="17:17" x14ac:dyDescent="0.2">
      <c r="Q818" s="149"/>
    </row>
    <row r="819" spans="17:17" x14ac:dyDescent="0.2">
      <c r="Q819" s="149"/>
    </row>
    <row r="820" spans="17:17" x14ac:dyDescent="0.2">
      <c r="Q820" s="149"/>
    </row>
    <row r="821" spans="17:17" x14ac:dyDescent="0.2">
      <c r="Q821" s="149"/>
    </row>
    <row r="822" spans="17:17" x14ac:dyDescent="0.2">
      <c r="Q822" s="149"/>
    </row>
    <row r="823" spans="17:17" x14ac:dyDescent="0.2">
      <c r="Q823" s="149"/>
    </row>
    <row r="824" spans="17:17" x14ac:dyDescent="0.2">
      <c r="Q824" s="149"/>
    </row>
    <row r="825" spans="17:17" x14ac:dyDescent="0.2">
      <c r="Q825" s="149"/>
    </row>
    <row r="826" spans="17:17" x14ac:dyDescent="0.2">
      <c r="Q826" s="149"/>
    </row>
    <row r="827" spans="17:17" x14ac:dyDescent="0.2">
      <c r="Q827" s="149"/>
    </row>
    <row r="828" spans="17:17" x14ac:dyDescent="0.2">
      <c r="Q828" s="149"/>
    </row>
    <row r="829" spans="17:17" x14ac:dyDescent="0.2">
      <c r="Q829" s="149"/>
    </row>
    <row r="830" spans="17:17" x14ac:dyDescent="0.2">
      <c r="Q830" s="149"/>
    </row>
    <row r="831" spans="17:17" x14ac:dyDescent="0.2">
      <c r="Q831" s="149"/>
    </row>
    <row r="832" spans="17:17" x14ac:dyDescent="0.2">
      <c r="Q832" s="149"/>
    </row>
    <row r="833" spans="17:17" x14ac:dyDescent="0.2">
      <c r="Q833" s="149"/>
    </row>
    <row r="834" spans="17:17" x14ac:dyDescent="0.2">
      <c r="Q834" s="149"/>
    </row>
    <row r="835" spans="17:17" x14ac:dyDescent="0.2">
      <c r="Q835" s="149"/>
    </row>
    <row r="836" spans="17:17" x14ac:dyDescent="0.2">
      <c r="Q836" s="149"/>
    </row>
    <row r="837" spans="17:17" x14ac:dyDescent="0.2">
      <c r="Q837" s="149"/>
    </row>
    <row r="838" spans="17:17" x14ac:dyDescent="0.2">
      <c r="Q838" s="149"/>
    </row>
    <row r="839" spans="17:17" x14ac:dyDescent="0.2">
      <c r="Q839" s="149"/>
    </row>
    <row r="840" spans="17:17" x14ac:dyDescent="0.2">
      <c r="Q840" s="149"/>
    </row>
    <row r="841" spans="17:17" x14ac:dyDescent="0.2">
      <c r="Q841" s="149"/>
    </row>
    <row r="842" spans="17:17" x14ac:dyDescent="0.2">
      <c r="Q842" s="149"/>
    </row>
    <row r="843" spans="17:17" x14ac:dyDescent="0.2">
      <c r="Q843" s="149"/>
    </row>
    <row r="844" spans="17:17" x14ac:dyDescent="0.2">
      <c r="Q844" s="149"/>
    </row>
    <row r="845" spans="17:17" x14ac:dyDescent="0.2">
      <c r="Q845" s="149"/>
    </row>
    <row r="846" spans="17:17" x14ac:dyDescent="0.2">
      <c r="Q846" s="149"/>
    </row>
    <row r="847" spans="17:17" x14ac:dyDescent="0.2">
      <c r="Q847" s="149"/>
    </row>
    <row r="848" spans="17:17" x14ac:dyDescent="0.2">
      <c r="Q848" s="149"/>
    </row>
    <row r="849" spans="17:17" x14ac:dyDescent="0.2">
      <c r="Q849" s="149"/>
    </row>
    <row r="850" spans="17:17" x14ac:dyDescent="0.2">
      <c r="Q850" s="149"/>
    </row>
    <row r="851" spans="17:17" x14ac:dyDescent="0.2">
      <c r="Q851" s="149"/>
    </row>
    <row r="852" spans="17:17" x14ac:dyDescent="0.2">
      <c r="Q852" s="149"/>
    </row>
    <row r="853" spans="17:17" x14ac:dyDescent="0.2">
      <c r="Q853" s="149"/>
    </row>
    <row r="854" spans="17:17" x14ac:dyDescent="0.2">
      <c r="Q854" s="149"/>
    </row>
    <row r="855" spans="17:17" x14ac:dyDescent="0.2">
      <c r="Q855" s="149"/>
    </row>
    <row r="856" spans="17:17" x14ac:dyDescent="0.2">
      <c r="Q856" s="149"/>
    </row>
    <row r="857" spans="17:17" x14ac:dyDescent="0.2">
      <c r="Q857" s="149"/>
    </row>
    <row r="858" spans="17:17" x14ac:dyDescent="0.2">
      <c r="Q858" s="149"/>
    </row>
    <row r="859" spans="17:17" x14ac:dyDescent="0.2">
      <c r="Q859" s="149"/>
    </row>
    <row r="860" spans="17:17" x14ac:dyDescent="0.2">
      <c r="Q860" s="149"/>
    </row>
    <row r="861" spans="17:17" x14ac:dyDescent="0.2">
      <c r="Q861" s="149"/>
    </row>
    <row r="862" spans="17:17" x14ac:dyDescent="0.2">
      <c r="Q862" s="149"/>
    </row>
    <row r="863" spans="17:17" x14ac:dyDescent="0.2">
      <c r="Q863" s="149"/>
    </row>
    <row r="864" spans="17:17" x14ac:dyDescent="0.2">
      <c r="Q864" s="149"/>
    </row>
    <row r="865" spans="17:17" x14ac:dyDescent="0.2">
      <c r="Q865" s="149"/>
    </row>
    <row r="866" spans="17:17" x14ac:dyDescent="0.2">
      <c r="Q866" s="149"/>
    </row>
    <row r="867" spans="17:17" x14ac:dyDescent="0.2">
      <c r="Q867" s="149"/>
    </row>
    <row r="868" spans="17:17" x14ac:dyDescent="0.2">
      <c r="Q868" s="149"/>
    </row>
    <row r="869" spans="17:17" x14ac:dyDescent="0.2">
      <c r="Q869" s="149"/>
    </row>
    <row r="870" spans="17:17" x14ac:dyDescent="0.2">
      <c r="Q870" s="149"/>
    </row>
    <row r="871" spans="17:17" x14ac:dyDescent="0.2">
      <c r="Q871" s="149"/>
    </row>
    <row r="872" spans="17:17" x14ac:dyDescent="0.2">
      <c r="Q872" s="149"/>
    </row>
    <row r="873" spans="17:17" x14ac:dyDescent="0.2">
      <c r="Q873" s="149"/>
    </row>
    <row r="874" spans="17:17" x14ac:dyDescent="0.2">
      <c r="Q874" s="149"/>
    </row>
    <row r="875" spans="17:17" x14ac:dyDescent="0.2">
      <c r="Q875" s="149"/>
    </row>
    <row r="876" spans="17:17" x14ac:dyDescent="0.2">
      <c r="Q876" s="149"/>
    </row>
    <row r="877" spans="17:17" x14ac:dyDescent="0.2">
      <c r="Q877" s="149"/>
    </row>
    <row r="878" spans="17:17" x14ac:dyDescent="0.2">
      <c r="Q878" s="149"/>
    </row>
    <row r="879" spans="17:17" x14ac:dyDescent="0.2">
      <c r="Q879" s="149"/>
    </row>
    <row r="880" spans="17:17" x14ac:dyDescent="0.2">
      <c r="Q880" s="149"/>
    </row>
    <row r="881" spans="17:17" x14ac:dyDescent="0.2">
      <c r="Q881" s="149"/>
    </row>
    <row r="882" spans="17:17" x14ac:dyDescent="0.2">
      <c r="Q882" s="149"/>
    </row>
    <row r="883" spans="17:17" x14ac:dyDescent="0.2">
      <c r="Q883" s="149"/>
    </row>
    <row r="884" spans="17:17" x14ac:dyDescent="0.2">
      <c r="Q884" s="149"/>
    </row>
    <row r="885" spans="17:17" x14ac:dyDescent="0.2">
      <c r="Q885" s="149"/>
    </row>
    <row r="886" spans="17:17" x14ac:dyDescent="0.2">
      <c r="Q886" s="149"/>
    </row>
    <row r="887" spans="17:17" x14ac:dyDescent="0.2">
      <c r="Q887" s="149"/>
    </row>
    <row r="888" spans="17:17" x14ac:dyDescent="0.2">
      <c r="Q888" s="149"/>
    </row>
    <row r="889" spans="17:17" x14ac:dyDescent="0.2">
      <c r="Q889" s="149"/>
    </row>
    <row r="890" spans="17:17" x14ac:dyDescent="0.2">
      <c r="Q890" s="149"/>
    </row>
    <row r="891" spans="17:17" x14ac:dyDescent="0.2">
      <c r="Q891" s="149"/>
    </row>
    <row r="892" spans="17:17" x14ac:dyDescent="0.2">
      <c r="Q892" s="149"/>
    </row>
    <row r="893" spans="17:17" x14ac:dyDescent="0.2">
      <c r="Q893" s="149"/>
    </row>
    <row r="894" spans="17:17" x14ac:dyDescent="0.2">
      <c r="Q894" s="149"/>
    </row>
    <row r="895" spans="17:17" x14ac:dyDescent="0.2">
      <c r="Q895" s="149"/>
    </row>
    <row r="896" spans="17:17" x14ac:dyDescent="0.2">
      <c r="Q896" s="149"/>
    </row>
    <row r="897" spans="17:17" x14ac:dyDescent="0.2">
      <c r="Q897" s="149"/>
    </row>
    <row r="898" spans="17:17" x14ac:dyDescent="0.2">
      <c r="Q898" s="149"/>
    </row>
    <row r="899" spans="17:17" x14ac:dyDescent="0.2">
      <c r="Q899" s="149"/>
    </row>
    <row r="900" spans="17:17" x14ac:dyDescent="0.2">
      <c r="Q900" s="149"/>
    </row>
    <row r="901" spans="17:17" x14ac:dyDescent="0.2">
      <c r="Q901" s="149"/>
    </row>
    <row r="902" spans="17:17" x14ac:dyDescent="0.2">
      <c r="Q902" s="149"/>
    </row>
    <row r="903" spans="17:17" x14ac:dyDescent="0.2">
      <c r="Q903" s="149"/>
    </row>
    <row r="904" spans="17:17" x14ac:dyDescent="0.2">
      <c r="Q904" s="149"/>
    </row>
    <row r="905" spans="17:17" x14ac:dyDescent="0.2">
      <c r="Q905" s="149"/>
    </row>
    <row r="906" spans="17:17" x14ac:dyDescent="0.2">
      <c r="Q906" s="149"/>
    </row>
    <row r="907" spans="17:17" x14ac:dyDescent="0.2">
      <c r="Q907" s="149"/>
    </row>
    <row r="908" spans="17:17" x14ac:dyDescent="0.2">
      <c r="Q908" s="149"/>
    </row>
    <row r="909" spans="17:17" x14ac:dyDescent="0.2">
      <c r="Q909" s="149"/>
    </row>
    <row r="910" spans="17:17" x14ac:dyDescent="0.2">
      <c r="Q910" s="149"/>
    </row>
    <row r="911" spans="17:17" x14ac:dyDescent="0.2">
      <c r="Q911" s="149"/>
    </row>
    <row r="912" spans="17:17" x14ac:dyDescent="0.2">
      <c r="Q912" s="149"/>
    </row>
    <row r="913" spans="17:17" x14ac:dyDescent="0.2">
      <c r="Q913" s="149"/>
    </row>
    <row r="914" spans="17:17" x14ac:dyDescent="0.2">
      <c r="Q914" s="149"/>
    </row>
    <row r="915" spans="17:17" x14ac:dyDescent="0.2">
      <c r="Q915" s="149"/>
    </row>
    <row r="916" spans="17:17" x14ac:dyDescent="0.2">
      <c r="Q916" s="149"/>
    </row>
    <row r="917" spans="17:17" x14ac:dyDescent="0.2">
      <c r="Q917" s="149"/>
    </row>
    <row r="918" spans="17:17" x14ac:dyDescent="0.2">
      <c r="Q918" s="149"/>
    </row>
    <row r="919" spans="17:17" x14ac:dyDescent="0.2">
      <c r="Q919" s="149"/>
    </row>
    <row r="920" spans="17:17" x14ac:dyDescent="0.2">
      <c r="Q920" s="149"/>
    </row>
    <row r="921" spans="17:17" x14ac:dyDescent="0.2">
      <c r="Q921" s="149"/>
    </row>
    <row r="922" spans="17:17" x14ac:dyDescent="0.2">
      <c r="Q922" s="149"/>
    </row>
    <row r="923" spans="17:17" x14ac:dyDescent="0.2">
      <c r="Q923" s="149"/>
    </row>
    <row r="924" spans="17:17" x14ac:dyDescent="0.2">
      <c r="Q924" s="149"/>
    </row>
    <row r="925" spans="17:17" x14ac:dyDescent="0.2">
      <c r="Q925" s="149"/>
    </row>
    <row r="926" spans="17:17" x14ac:dyDescent="0.2">
      <c r="Q926" s="149"/>
    </row>
    <row r="927" spans="17:17" x14ac:dyDescent="0.2">
      <c r="Q927" s="149"/>
    </row>
    <row r="928" spans="17:17" x14ac:dyDescent="0.2">
      <c r="Q928" s="149"/>
    </row>
    <row r="929" spans="17:17" x14ac:dyDescent="0.2">
      <c r="Q929" s="149"/>
    </row>
    <row r="930" spans="17:17" x14ac:dyDescent="0.2">
      <c r="Q930" s="149"/>
    </row>
    <row r="931" spans="17:17" x14ac:dyDescent="0.2">
      <c r="Q931" s="149"/>
    </row>
    <row r="932" spans="17:17" x14ac:dyDescent="0.2">
      <c r="Q932" s="149"/>
    </row>
    <row r="933" spans="17:17" x14ac:dyDescent="0.2">
      <c r="Q933" s="149"/>
    </row>
    <row r="934" spans="17:17" x14ac:dyDescent="0.2">
      <c r="Q934" s="149"/>
    </row>
    <row r="935" spans="17:17" x14ac:dyDescent="0.2">
      <c r="Q935" s="149"/>
    </row>
    <row r="936" spans="17:17" x14ac:dyDescent="0.2">
      <c r="Q936" s="149"/>
    </row>
    <row r="937" spans="17:17" x14ac:dyDescent="0.2">
      <c r="Q937" s="149"/>
    </row>
    <row r="938" spans="17:17" x14ac:dyDescent="0.2">
      <c r="Q938" s="149"/>
    </row>
    <row r="939" spans="17:17" x14ac:dyDescent="0.2">
      <c r="Q939" s="149"/>
    </row>
    <row r="940" spans="17:17" x14ac:dyDescent="0.2">
      <c r="Q940" s="149"/>
    </row>
    <row r="941" spans="17:17" x14ac:dyDescent="0.2">
      <c r="Q941" s="149"/>
    </row>
    <row r="942" spans="17:17" x14ac:dyDescent="0.2">
      <c r="Q942" s="149"/>
    </row>
    <row r="943" spans="17:17" x14ac:dyDescent="0.2">
      <c r="Q943" s="149"/>
    </row>
    <row r="944" spans="17:17" x14ac:dyDescent="0.2">
      <c r="Q944" s="149"/>
    </row>
    <row r="945" spans="17:17" x14ac:dyDescent="0.2">
      <c r="Q945" s="149"/>
    </row>
    <row r="946" spans="17:17" x14ac:dyDescent="0.2">
      <c r="Q946" s="149"/>
    </row>
    <row r="947" spans="17:17" x14ac:dyDescent="0.2">
      <c r="Q947" s="149"/>
    </row>
    <row r="948" spans="17:17" x14ac:dyDescent="0.2">
      <c r="Q948" s="149"/>
    </row>
    <row r="949" spans="17:17" x14ac:dyDescent="0.2">
      <c r="Q949" s="149"/>
    </row>
    <row r="950" spans="17:17" x14ac:dyDescent="0.2">
      <c r="Q950" s="149"/>
    </row>
    <row r="951" spans="17:17" x14ac:dyDescent="0.2">
      <c r="Q951" s="149"/>
    </row>
    <row r="952" spans="17:17" x14ac:dyDescent="0.2">
      <c r="Q952" s="149"/>
    </row>
    <row r="953" spans="17:17" x14ac:dyDescent="0.2">
      <c r="Q953" s="149"/>
    </row>
    <row r="954" spans="17:17" x14ac:dyDescent="0.2">
      <c r="Q954" s="149"/>
    </row>
    <row r="955" spans="17:17" x14ac:dyDescent="0.2">
      <c r="Q955" s="149"/>
    </row>
    <row r="956" spans="17:17" x14ac:dyDescent="0.2">
      <c r="Q956" s="149"/>
    </row>
    <row r="957" spans="17:17" x14ac:dyDescent="0.2">
      <c r="Q957" s="149"/>
    </row>
    <row r="958" spans="17:17" x14ac:dyDescent="0.2">
      <c r="Q958" s="149"/>
    </row>
    <row r="959" spans="17:17" x14ac:dyDescent="0.2">
      <c r="Q959" s="149"/>
    </row>
    <row r="960" spans="17:17" x14ac:dyDescent="0.2">
      <c r="Q960" s="149"/>
    </row>
    <row r="961" spans="17:17" x14ac:dyDescent="0.2">
      <c r="Q961" s="149"/>
    </row>
    <row r="962" spans="17:17" x14ac:dyDescent="0.2">
      <c r="Q962" s="149"/>
    </row>
    <row r="963" spans="17:17" x14ac:dyDescent="0.2">
      <c r="Q963" s="149"/>
    </row>
    <row r="964" spans="17:17" x14ac:dyDescent="0.2">
      <c r="Q964" s="149"/>
    </row>
    <row r="965" spans="17:17" x14ac:dyDescent="0.2">
      <c r="Q965" s="149"/>
    </row>
    <row r="966" spans="17:17" x14ac:dyDescent="0.2">
      <c r="Q966" s="149"/>
    </row>
    <row r="967" spans="17:17" x14ac:dyDescent="0.2">
      <c r="Q967" s="149"/>
    </row>
    <row r="968" spans="17:17" x14ac:dyDescent="0.2">
      <c r="Q968" s="149"/>
    </row>
    <row r="969" spans="17:17" x14ac:dyDescent="0.2">
      <c r="Q969" s="149"/>
    </row>
    <row r="970" spans="17:17" x14ac:dyDescent="0.2">
      <c r="Q970" s="149"/>
    </row>
    <row r="971" spans="17:17" x14ac:dyDescent="0.2">
      <c r="Q971" s="149"/>
    </row>
    <row r="972" spans="17:17" x14ac:dyDescent="0.2">
      <c r="Q972" s="149"/>
    </row>
    <row r="973" spans="17:17" x14ac:dyDescent="0.2">
      <c r="Q973" s="149"/>
    </row>
    <row r="974" spans="17:17" x14ac:dyDescent="0.2">
      <c r="Q974" s="149"/>
    </row>
    <row r="975" spans="17:17" x14ac:dyDescent="0.2">
      <c r="Q975" s="149"/>
    </row>
    <row r="976" spans="17:17" x14ac:dyDescent="0.2">
      <c r="Q976" s="149"/>
    </row>
    <row r="977" spans="17:17" x14ac:dyDescent="0.2">
      <c r="Q977" s="149"/>
    </row>
    <row r="978" spans="17:17" x14ac:dyDescent="0.2">
      <c r="Q978" s="149"/>
    </row>
    <row r="979" spans="17:17" x14ac:dyDescent="0.2">
      <c r="Q979" s="149"/>
    </row>
    <row r="980" spans="17:17" x14ac:dyDescent="0.2">
      <c r="Q980" s="149"/>
    </row>
    <row r="981" spans="17:17" x14ac:dyDescent="0.2">
      <c r="Q981" s="149"/>
    </row>
    <row r="982" spans="17:17" x14ac:dyDescent="0.2">
      <c r="Q982" s="149"/>
    </row>
    <row r="983" spans="17:17" x14ac:dyDescent="0.2">
      <c r="Q983" s="149"/>
    </row>
    <row r="984" spans="17:17" x14ac:dyDescent="0.2">
      <c r="Q984" s="149"/>
    </row>
    <row r="985" spans="17:17" x14ac:dyDescent="0.2">
      <c r="Q985" s="149"/>
    </row>
    <row r="986" spans="17:17" x14ac:dyDescent="0.2">
      <c r="Q986" s="149"/>
    </row>
    <row r="987" spans="17:17" x14ac:dyDescent="0.2">
      <c r="Q987" s="149"/>
    </row>
    <row r="988" spans="17:17" x14ac:dyDescent="0.2">
      <c r="Q988" s="149"/>
    </row>
    <row r="989" spans="17:17" x14ac:dyDescent="0.2">
      <c r="Q989" s="149"/>
    </row>
    <row r="990" spans="17:17" x14ac:dyDescent="0.2">
      <c r="Q990" s="149"/>
    </row>
    <row r="991" spans="17:17" x14ac:dyDescent="0.2">
      <c r="Q991" s="149"/>
    </row>
    <row r="992" spans="17:17" x14ac:dyDescent="0.2">
      <c r="Q992" s="149"/>
    </row>
    <row r="993" spans="17:17" x14ac:dyDescent="0.2">
      <c r="Q993" s="149"/>
    </row>
    <row r="994" spans="17:17" x14ac:dyDescent="0.2">
      <c r="Q994" s="149"/>
    </row>
    <row r="995" spans="17:17" x14ac:dyDescent="0.2">
      <c r="Q995" s="149"/>
    </row>
    <row r="996" spans="17:17" x14ac:dyDescent="0.2">
      <c r="Q996" s="149"/>
    </row>
    <row r="997" spans="17:17" x14ac:dyDescent="0.2">
      <c r="Q997" s="149"/>
    </row>
    <row r="998" spans="17:17" x14ac:dyDescent="0.2">
      <c r="Q998" s="149"/>
    </row>
    <row r="999" spans="17:17" x14ac:dyDescent="0.2">
      <c r="Q999" s="149"/>
    </row>
    <row r="1000" spans="17:17" x14ac:dyDescent="0.2">
      <c r="Q1000" s="149"/>
    </row>
    <row r="1001" spans="17:17" x14ac:dyDescent="0.2">
      <c r="Q1001" s="149"/>
    </row>
    <row r="1002" spans="17:17" x14ac:dyDescent="0.2">
      <c r="Q1002" s="149"/>
    </row>
    <row r="1003" spans="17:17" x14ac:dyDescent="0.2">
      <c r="Q1003" s="149"/>
    </row>
    <row r="1004" spans="17:17" x14ac:dyDescent="0.2">
      <c r="Q1004" s="149"/>
    </row>
    <row r="1005" spans="17:17" x14ac:dyDescent="0.2">
      <c r="Q1005" s="149"/>
    </row>
    <row r="1006" spans="17:17" x14ac:dyDescent="0.2">
      <c r="Q1006" s="149"/>
    </row>
    <row r="1007" spans="17:17" x14ac:dyDescent="0.2">
      <c r="Q1007" s="149"/>
    </row>
    <row r="1008" spans="17:17" x14ac:dyDescent="0.2">
      <c r="Q1008" s="149"/>
    </row>
    <row r="1009" spans="17:17" x14ac:dyDescent="0.2">
      <c r="Q1009" s="149"/>
    </row>
    <row r="1010" spans="17:17" x14ac:dyDescent="0.2">
      <c r="Q1010" s="149"/>
    </row>
    <row r="1011" spans="17:17" x14ac:dyDescent="0.2">
      <c r="Q1011" s="149"/>
    </row>
    <row r="1012" spans="17:17" x14ac:dyDescent="0.2">
      <c r="Q1012" s="149"/>
    </row>
    <row r="1013" spans="17:17" x14ac:dyDescent="0.2">
      <c r="Q1013" s="149"/>
    </row>
    <row r="1014" spans="17:17" x14ac:dyDescent="0.2">
      <c r="Q1014" s="149"/>
    </row>
    <row r="1015" spans="17:17" x14ac:dyDescent="0.2">
      <c r="Q1015" s="149"/>
    </row>
    <row r="1016" spans="17:17" x14ac:dyDescent="0.2">
      <c r="Q1016" s="149"/>
    </row>
    <row r="1017" spans="17:17" x14ac:dyDescent="0.2">
      <c r="Q1017" s="149"/>
    </row>
    <row r="1018" spans="17:17" x14ac:dyDescent="0.2">
      <c r="Q1018" s="149"/>
    </row>
    <row r="1019" spans="17:17" x14ac:dyDescent="0.2">
      <c r="Q1019" s="149"/>
    </row>
    <row r="1020" spans="17:17" x14ac:dyDescent="0.2">
      <c r="Q1020" s="149"/>
    </row>
    <row r="1021" spans="17:17" x14ac:dyDescent="0.2">
      <c r="Q1021" s="149"/>
    </row>
    <row r="1022" spans="17:17" x14ac:dyDescent="0.2">
      <c r="Q1022" s="149"/>
    </row>
    <row r="1023" spans="17:17" x14ac:dyDescent="0.2">
      <c r="Q1023" s="149"/>
    </row>
    <row r="1024" spans="17:17" x14ac:dyDescent="0.2">
      <c r="Q1024" s="149"/>
    </row>
    <row r="1025" spans="17:17" x14ac:dyDescent="0.2">
      <c r="Q1025" s="149"/>
    </row>
    <row r="1026" spans="17:17" x14ac:dyDescent="0.2">
      <c r="Q1026" s="149"/>
    </row>
    <row r="1027" spans="17:17" x14ac:dyDescent="0.2">
      <c r="Q1027" s="149"/>
    </row>
    <row r="1028" spans="17:17" x14ac:dyDescent="0.2">
      <c r="Q1028" s="149"/>
    </row>
    <row r="1029" spans="17:17" x14ac:dyDescent="0.2">
      <c r="Q1029" s="149"/>
    </row>
    <row r="1030" spans="17:17" x14ac:dyDescent="0.2">
      <c r="Q1030" s="149"/>
    </row>
    <row r="1031" spans="17:17" x14ac:dyDescent="0.2">
      <c r="Q1031" s="149"/>
    </row>
    <row r="1032" spans="17:17" x14ac:dyDescent="0.2">
      <c r="Q1032" s="149"/>
    </row>
    <row r="1033" spans="17:17" x14ac:dyDescent="0.2">
      <c r="Q1033" s="149"/>
    </row>
    <row r="1034" spans="17:17" x14ac:dyDescent="0.2">
      <c r="Q1034" s="149"/>
    </row>
    <row r="1035" spans="17:17" x14ac:dyDescent="0.2">
      <c r="Q1035" s="149"/>
    </row>
    <row r="1036" spans="17:17" x14ac:dyDescent="0.2">
      <c r="Q1036" s="149"/>
    </row>
    <row r="1037" spans="17:17" x14ac:dyDescent="0.2">
      <c r="Q1037" s="149"/>
    </row>
    <row r="1038" spans="17:17" x14ac:dyDescent="0.2">
      <c r="Q1038" s="149"/>
    </row>
    <row r="1039" spans="17:17" x14ac:dyDescent="0.2">
      <c r="Q1039" s="149"/>
    </row>
    <row r="1040" spans="17:17" x14ac:dyDescent="0.2">
      <c r="Q1040" s="149"/>
    </row>
    <row r="1041" spans="17:17" x14ac:dyDescent="0.2">
      <c r="Q1041" s="149"/>
    </row>
    <row r="1042" spans="17:17" x14ac:dyDescent="0.2">
      <c r="Q1042" s="149"/>
    </row>
    <row r="1043" spans="17:17" x14ac:dyDescent="0.2">
      <c r="Q1043" s="149"/>
    </row>
    <row r="1044" spans="17:17" x14ac:dyDescent="0.2">
      <c r="Q1044" s="149"/>
    </row>
    <row r="1045" spans="17:17" x14ac:dyDescent="0.2">
      <c r="Q1045" s="149"/>
    </row>
    <row r="1046" spans="17:17" x14ac:dyDescent="0.2">
      <c r="Q1046" s="149"/>
    </row>
    <row r="1047" spans="17:17" x14ac:dyDescent="0.2">
      <c r="Q1047" s="149"/>
    </row>
    <row r="1048" spans="17:17" x14ac:dyDescent="0.2">
      <c r="Q1048" s="149"/>
    </row>
    <row r="1049" spans="17:17" x14ac:dyDescent="0.2">
      <c r="Q1049" s="149"/>
    </row>
    <row r="1050" spans="17:17" x14ac:dyDescent="0.2">
      <c r="Q1050" s="149"/>
    </row>
    <row r="1051" spans="17:17" x14ac:dyDescent="0.2">
      <c r="Q1051" s="149"/>
    </row>
    <row r="1052" spans="17:17" x14ac:dyDescent="0.2">
      <c r="Q1052" s="149"/>
    </row>
    <row r="1053" spans="17:17" x14ac:dyDescent="0.2">
      <c r="Q1053" s="149"/>
    </row>
    <row r="1054" spans="17:17" x14ac:dyDescent="0.2">
      <c r="Q1054" s="149"/>
    </row>
    <row r="1055" spans="17:17" x14ac:dyDescent="0.2">
      <c r="Q1055" s="149"/>
    </row>
    <row r="1056" spans="17:17" x14ac:dyDescent="0.2">
      <c r="Q1056" s="149"/>
    </row>
    <row r="1057" spans="17:17" x14ac:dyDescent="0.2">
      <c r="Q1057" s="149"/>
    </row>
    <row r="1058" spans="17:17" x14ac:dyDescent="0.2">
      <c r="Q1058" s="149"/>
    </row>
    <row r="1059" spans="17:17" x14ac:dyDescent="0.2">
      <c r="Q1059" s="149"/>
    </row>
    <row r="1060" spans="17:17" x14ac:dyDescent="0.2">
      <c r="Q1060" s="149"/>
    </row>
    <row r="1061" spans="17:17" x14ac:dyDescent="0.2">
      <c r="Q1061" s="149"/>
    </row>
    <row r="1062" spans="17:17" x14ac:dyDescent="0.2">
      <c r="Q1062" s="149"/>
    </row>
    <row r="1063" spans="17:17" x14ac:dyDescent="0.2">
      <c r="Q1063" s="149"/>
    </row>
    <row r="1064" spans="17:17" x14ac:dyDescent="0.2">
      <c r="Q1064" s="149"/>
    </row>
    <row r="1065" spans="17:17" x14ac:dyDescent="0.2">
      <c r="Q1065" s="149"/>
    </row>
    <row r="1066" spans="17:17" x14ac:dyDescent="0.2">
      <c r="Q1066" s="149"/>
    </row>
    <row r="1067" spans="17:17" x14ac:dyDescent="0.2">
      <c r="Q1067" s="149"/>
    </row>
    <row r="1068" spans="17:17" x14ac:dyDescent="0.2">
      <c r="Q1068" s="149"/>
    </row>
    <row r="1069" spans="17:17" x14ac:dyDescent="0.2">
      <c r="Q1069" s="149"/>
    </row>
    <row r="1070" spans="17:17" x14ac:dyDescent="0.2">
      <c r="Q1070" s="149"/>
    </row>
    <row r="1071" spans="17:17" x14ac:dyDescent="0.2">
      <c r="Q1071" s="149"/>
    </row>
    <row r="1072" spans="17:17" x14ac:dyDescent="0.2">
      <c r="Q1072" s="149"/>
    </row>
    <row r="1073" spans="17:17" x14ac:dyDescent="0.2">
      <c r="Q1073" s="149"/>
    </row>
    <row r="1074" spans="17:17" x14ac:dyDescent="0.2">
      <c r="Q1074" s="149"/>
    </row>
    <row r="1075" spans="17:17" x14ac:dyDescent="0.2">
      <c r="Q1075" s="149"/>
    </row>
    <row r="1076" spans="17:17" x14ac:dyDescent="0.2">
      <c r="Q1076" s="149"/>
    </row>
    <row r="1077" spans="17:17" x14ac:dyDescent="0.2">
      <c r="Q1077" s="149"/>
    </row>
    <row r="1078" spans="17:17" x14ac:dyDescent="0.2">
      <c r="Q1078" s="149"/>
    </row>
    <row r="1079" spans="17:17" x14ac:dyDescent="0.2">
      <c r="Q1079" s="149"/>
    </row>
    <row r="1080" spans="17:17" x14ac:dyDescent="0.2">
      <c r="Q1080" s="149"/>
    </row>
    <row r="1081" spans="17:17" x14ac:dyDescent="0.2">
      <c r="Q1081" s="149"/>
    </row>
    <row r="1082" spans="17:17" x14ac:dyDescent="0.2">
      <c r="Q1082" s="149"/>
    </row>
    <row r="1083" spans="17:17" x14ac:dyDescent="0.2">
      <c r="Q1083" s="149"/>
    </row>
    <row r="1084" spans="17:17" x14ac:dyDescent="0.2">
      <c r="Q1084" s="149"/>
    </row>
    <row r="1085" spans="17:17" x14ac:dyDescent="0.2">
      <c r="Q1085" s="149"/>
    </row>
    <row r="1086" spans="17:17" x14ac:dyDescent="0.2">
      <c r="Q1086" s="149"/>
    </row>
    <row r="1087" spans="17:17" x14ac:dyDescent="0.2">
      <c r="Q1087" s="149"/>
    </row>
    <row r="1088" spans="17:17" x14ac:dyDescent="0.2">
      <c r="Q1088" s="149"/>
    </row>
    <row r="1089" spans="17:17" x14ac:dyDescent="0.2">
      <c r="Q1089" s="149"/>
    </row>
    <row r="1090" spans="17:17" x14ac:dyDescent="0.2">
      <c r="Q1090" s="149"/>
    </row>
    <row r="1091" spans="17:17" x14ac:dyDescent="0.2">
      <c r="Q1091" s="149"/>
    </row>
    <row r="1092" spans="17:17" x14ac:dyDescent="0.2">
      <c r="Q1092" s="149"/>
    </row>
    <row r="1093" spans="17:17" x14ac:dyDescent="0.2">
      <c r="Q1093" s="149"/>
    </row>
    <row r="1094" spans="17:17" x14ac:dyDescent="0.2">
      <c r="Q1094" s="149"/>
    </row>
    <row r="1095" spans="17:17" x14ac:dyDescent="0.2">
      <c r="Q1095" s="149"/>
    </row>
    <row r="1096" spans="17:17" x14ac:dyDescent="0.2">
      <c r="Q1096" s="149"/>
    </row>
    <row r="1097" spans="17:17" x14ac:dyDescent="0.2">
      <c r="Q1097" s="149"/>
    </row>
    <row r="1098" spans="17:17" x14ac:dyDescent="0.2">
      <c r="Q1098" s="149"/>
    </row>
    <row r="1099" spans="17:17" x14ac:dyDescent="0.2">
      <c r="Q1099" s="149"/>
    </row>
    <row r="1100" spans="17:17" x14ac:dyDescent="0.2">
      <c r="Q1100" s="149"/>
    </row>
    <row r="1101" spans="17:17" x14ac:dyDescent="0.2">
      <c r="Q1101" s="149"/>
    </row>
    <row r="1102" spans="17:17" x14ac:dyDescent="0.2">
      <c r="Q1102" s="149"/>
    </row>
    <row r="1103" spans="17:17" x14ac:dyDescent="0.2">
      <c r="Q1103" s="149"/>
    </row>
    <row r="1104" spans="17:17" x14ac:dyDescent="0.2">
      <c r="Q1104" s="149"/>
    </row>
    <row r="1105" spans="17:17" x14ac:dyDescent="0.2">
      <c r="Q1105" s="149"/>
    </row>
    <row r="1106" spans="17:17" x14ac:dyDescent="0.2">
      <c r="Q1106" s="149"/>
    </row>
    <row r="1107" spans="17:17" x14ac:dyDescent="0.2">
      <c r="Q1107" s="149"/>
    </row>
    <row r="1108" spans="17:17" x14ac:dyDescent="0.2">
      <c r="Q1108" s="149"/>
    </row>
    <row r="1109" spans="17:17" x14ac:dyDescent="0.2">
      <c r="Q1109" s="149"/>
    </row>
    <row r="1110" spans="17:17" x14ac:dyDescent="0.2">
      <c r="Q1110" s="149"/>
    </row>
    <row r="1111" spans="17:17" x14ac:dyDescent="0.2">
      <c r="Q1111" s="149"/>
    </row>
    <row r="1112" spans="17:17" x14ac:dyDescent="0.2">
      <c r="Q1112" s="149"/>
    </row>
    <row r="1113" spans="17:17" x14ac:dyDescent="0.2">
      <c r="Q1113" s="149"/>
    </row>
    <row r="1114" spans="17:17" x14ac:dyDescent="0.2">
      <c r="Q1114" s="149"/>
    </row>
    <row r="1115" spans="17:17" x14ac:dyDescent="0.2">
      <c r="Q1115" s="149"/>
    </row>
    <row r="1116" spans="17:17" x14ac:dyDescent="0.2">
      <c r="Q1116" s="149"/>
    </row>
    <row r="1117" spans="17:17" x14ac:dyDescent="0.2">
      <c r="Q1117" s="149"/>
    </row>
    <row r="1118" spans="17:17" x14ac:dyDescent="0.2">
      <c r="Q1118" s="149"/>
    </row>
    <row r="1119" spans="17:17" x14ac:dyDescent="0.2">
      <c r="Q1119" s="149"/>
    </row>
    <row r="1120" spans="17:17" x14ac:dyDescent="0.2">
      <c r="Q1120" s="149"/>
    </row>
    <row r="1121" spans="17:17" x14ac:dyDescent="0.2">
      <c r="Q1121" s="149"/>
    </row>
    <row r="1122" spans="17:17" x14ac:dyDescent="0.2">
      <c r="Q1122" s="149"/>
    </row>
    <row r="1123" spans="17:17" x14ac:dyDescent="0.2">
      <c r="Q1123" s="149"/>
    </row>
    <row r="1124" spans="17:17" x14ac:dyDescent="0.2">
      <c r="Q1124" s="149"/>
    </row>
    <row r="1125" spans="17:17" x14ac:dyDescent="0.2">
      <c r="Q1125" s="149"/>
    </row>
    <row r="1126" spans="17:17" x14ac:dyDescent="0.2">
      <c r="Q1126" s="149"/>
    </row>
    <row r="1127" spans="17:17" x14ac:dyDescent="0.2">
      <c r="Q1127" s="149"/>
    </row>
    <row r="1128" spans="17:17" x14ac:dyDescent="0.2">
      <c r="Q1128" s="149"/>
    </row>
    <row r="1129" spans="17:17" x14ac:dyDescent="0.2">
      <c r="Q1129" s="149"/>
    </row>
    <row r="1130" spans="17:17" x14ac:dyDescent="0.2">
      <c r="Q1130" s="149"/>
    </row>
    <row r="1131" spans="17:17" x14ac:dyDescent="0.2">
      <c r="Q1131" s="149"/>
    </row>
    <row r="1132" spans="17:17" x14ac:dyDescent="0.2">
      <c r="Q1132" s="149"/>
    </row>
    <row r="1133" spans="17:17" x14ac:dyDescent="0.2">
      <c r="Q1133" s="149"/>
    </row>
    <row r="1134" spans="17:17" x14ac:dyDescent="0.2">
      <c r="Q1134" s="149"/>
    </row>
    <row r="1135" spans="17:17" x14ac:dyDescent="0.2">
      <c r="Q1135" s="149"/>
    </row>
    <row r="1136" spans="17:17" x14ac:dyDescent="0.2">
      <c r="Q1136" s="149"/>
    </row>
    <row r="1137" spans="17:17" x14ac:dyDescent="0.2">
      <c r="Q1137" s="149"/>
    </row>
    <row r="1138" spans="17:17" x14ac:dyDescent="0.2">
      <c r="Q1138" s="149"/>
    </row>
    <row r="1139" spans="17:17" x14ac:dyDescent="0.2">
      <c r="Q1139" s="149"/>
    </row>
    <row r="1140" spans="17:17" x14ac:dyDescent="0.2">
      <c r="Q1140" s="149"/>
    </row>
    <row r="1141" spans="17:17" x14ac:dyDescent="0.2">
      <c r="Q1141" s="149"/>
    </row>
    <row r="1142" spans="17:17" x14ac:dyDescent="0.2">
      <c r="Q1142" s="149"/>
    </row>
    <row r="1143" spans="17:17" x14ac:dyDescent="0.2">
      <c r="Q1143" s="149"/>
    </row>
    <row r="1144" spans="17:17" x14ac:dyDescent="0.2">
      <c r="Q1144" s="149"/>
    </row>
    <row r="1145" spans="17:17" x14ac:dyDescent="0.2">
      <c r="Q1145" s="149"/>
    </row>
    <row r="1146" spans="17:17" x14ac:dyDescent="0.2">
      <c r="Q1146" s="149"/>
    </row>
    <row r="1147" spans="17:17" x14ac:dyDescent="0.2">
      <c r="Q1147" s="149"/>
    </row>
    <row r="1148" spans="17:17" x14ac:dyDescent="0.2">
      <c r="Q1148" s="149"/>
    </row>
    <row r="1149" spans="17:17" x14ac:dyDescent="0.2">
      <c r="Q1149" s="149"/>
    </row>
    <row r="1150" spans="17:17" x14ac:dyDescent="0.2">
      <c r="Q1150" s="149"/>
    </row>
    <row r="1151" spans="17:17" x14ac:dyDescent="0.2">
      <c r="Q1151" s="149"/>
    </row>
    <row r="1152" spans="17:17" x14ac:dyDescent="0.2">
      <c r="Q1152" s="149"/>
    </row>
    <row r="1153" spans="17:17" x14ac:dyDescent="0.2">
      <c r="Q1153" s="149"/>
    </row>
    <row r="1154" spans="17:17" x14ac:dyDescent="0.2">
      <c r="Q1154" s="149"/>
    </row>
    <row r="1155" spans="17:17" x14ac:dyDescent="0.2">
      <c r="Q1155" s="149"/>
    </row>
    <row r="1156" spans="17:17" x14ac:dyDescent="0.2">
      <c r="Q1156" s="149"/>
    </row>
    <row r="1157" spans="17:17" x14ac:dyDescent="0.2">
      <c r="Q1157" s="149"/>
    </row>
    <row r="1158" spans="17:17" x14ac:dyDescent="0.2">
      <c r="Q1158" s="149"/>
    </row>
    <row r="1159" spans="17:17" x14ac:dyDescent="0.2">
      <c r="Q1159" s="149"/>
    </row>
    <row r="1160" spans="17:17" x14ac:dyDescent="0.2">
      <c r="Q1160" s="149"/>
    </row>
    <row r="1161" spans="17:17" x14ac:dyDescent="0.2">
      <c r="Q1161" s="149"/>
    </row>
    <row r="1162" spans="17:17" x14ac:dyDescent="0.2">
      <c r="Q1162" s="149"/>
    </row>
    <row r="1163" spans="17:17" x14ac:dyDescent="0.2">
      <c r="Q1163" s="149"/>
    </row>
    <row r="1164" spans="17:17" x14ac:dyDescent="0.2">
      <c r="Q1164" s="149"/>
    </row>
    <row r="1165" spans="17:17" x14ac:dyDescent="0.2">
      <c r="Q1165" s="149"/>
    </row>
    <row r="1166" spans="17:17" x14ac:dyDescent="0.2">
      <c r="Q1166" s="149"/>
    </row>
    <row r="1167" spans="17:17" x14ac:dyDescent="0.2">
      <c r="Q1167" s="149"/>
    </row>
    <row r="1168" spans="17:17" x14ac:dyDescent="0.2">
      <c r="Q1168" s="149"/>
    </row>
    <row r="1169" spans="17:17" x14ac:dyDescent="0.2">
      <c r="Q1169" s="149"/>
    </row>
    <row r="1170" spans="17:17" x14ac:dyDescent="0.2">
      <c r="Q1170" s="149"/>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83"/>
  <sheetViews>
    <sheetView workbookViewId="0">
      <selection activeCell="AO1" sqref="AO1"/>
    </sheetView>
  </sheetViews>
  <sheetFormatPr defaultRowHeight="12.75" x14ac:dyDescent="0.2"/>
  <cols>
    <col min="1" max="1" width="72.7109375" bestFit="1" customWidth="1"/>
    <col min="2" max="2" width="8.5703125" bestFit="1" customWidth="1"/>
  </cols>
  <sheetData>
    <row r="1" spans="1:64" x14ac:dyDescent="0.2">
      <c r="A1" s="104" t="s">
        <v>454</v>
      </c>
      <c r="B1" s="105">
        <v>1</v>
      </c>
      <c r="C1" s="105">
        <v>2</v>
      </c>
      <c r="D1" s="105">
        <v>4</v>
      </c>
      <c r="E1" s="105">
        <v>6</v>
      </c>
      <c r="F1" s="105">
        <v>8</v>
      </c>
      <c r="G1" s="105">
        <v>10</v>
      </c>
      <c r="H1" s="105">
        <v>11</v>
      </c>
      <c r="I1" s="105">
        <v>12</v>
      </c>
      <c r="J1" s="105">
        <v>14</v>
      </c>
      <c r="K1" s="105">
        <v>15</v>
      </c>
      <c r="L1" s="105">
        <v>17</v>
      </c>
      <c r="M1" s="105">
        <v>19</v>
      </c>
      <c r="N1" s="105">
        <v>20</v>
      </c>
      <c r="O1" s="105">
        <v>22</v>
      </c>
      <c r="P1" s="106">
        <v>24</v>
      </c>
      <c r="Q1" s="105">
        <v>25</v>
      </c>
      <c r="R1" s="105">
        <v>26</v>
      </c>
      <c r="S1" s="106">
        <v>27</v>
      </c>
      <c r="T1" s="105">
        <v>30</v>
      </c>
      <c r="U1" s="105">
        <v>31</v>
      </c>
      <c r="V1" s="105">
        <v>33</v>
      </c>
      <c r="W1" s="105">
        <v>34</v>
      </c>
      <c r="X1" s="105">
        <v>35</v>
      </c>
      <c r="Y1" s="105">
        <v>36</v>
      </c>
      <c r="Z1" s="105">
        <v>37</v>
      </c>
      <c r="AA1" s="105">
        <v>38</v>
      </c>
      <c r="AB1" s="105">
        <v>40</v>
      </c>
      <c r="AC1" s="105">
        <v>42</v>
      </c>
      <c r="AD1" s="105">
        <v>44</v>
      </c>
      <c r="AE1" s="105">
        <v>45</v>
      </c>
      <c r="AF1" s="105">
        <v>46</v>
      </c>
      <c r="AG1" s="105">
        <v>48</v>
      </c>
      <c r="AH1" s="105">
        <v>49</v>
      </c>
      <c r="AI1" s="105">
        <v>51</v>
      </c>
      <c r="AJ1" s="105">
        <v>52</v>
      </c>
      <c r="AK1" s="105">
        <v>54</v>
      </c>
      <c r="AL1" s="105">
        <v>56</v>
      </c>
      <c r="AM1" s="105">
        <v>58</v>
      </c>
      <c r="AN1" s="105">
        <v>60</v>
      </c>
      <c r="AO1" s="105">
        <v>62</v>
      </c>
      <c r="AP1" s="105">
        <v>64</v>
      </c>
      <c r="AQ1" s="105">
        <v>66</v>
      </c>
      <c r="AR1" s="105">
        <v>67</v>
      </c>
      <c r="AS1" s="105">
        <v>68</v>
      </c>
      <c r="AT1" s="105">
        <v>70</v>
      </c>
      <c r="AU1" s="105">
        <v>72</v>
      </c>
      <c r="AV1" s="105">
        <v>74</v>
      </c>
      <c r="AW1" s="105">
        <v>75</v>
      </c>
      <c r="AX1" s="105">
        <v>77</v>
      </c>
      <c r="AY1" s="105">
        <v>79</v>
      </c>
      <c r="AZ1" s="105">
        <v>80</v>
      </c>
      <c r="BA1" s="105">
        <v>82</v>
      </c>
      <c r="BB1" s="105">
        <v>83</v>
      </c>
      <c r="BC1" s="105">
        <v>84</v>
      </c>
      <c r="BD1" s="105">
        <v>86</v>
      </c>
      <c r="BE1" s="105">
        <v>87</v>
      </c>
      <c r="BF1" s="105">
        <v>89</v>
      </c>
      <c r="BG1" s="105">
        <v>91</v>
      </c>
      <c r="BH1" s="105">
        <v>92</v>
      </c>
      <c r="BI1" s="105">
        <v>93</v>
      </c>
      <c r="BJ1" s="105">
        <v>94</v>
      </c>
      <c r="BK1" s="105">
        <v>95</v>
      </c>
      <c r="BL1" s="105">
        <v>96</v>
      </c>
    </row>
    <row r="2" spans="1:64" x14ac:dyDescent="0.2">
      <c r="A2" s="104" t="s">
        <v>455</v>
      </c>
      <c r="B2" s="104" t="s">
        <v>456</v>
      </c>
      <c r="C2" s="104" t="s">
        <v>457</v>
      </c>
      <c r="D2" s="104" t="s">
        <v>458</v>
      </c>
      <c r="E2" s="104" t="s">
        <v>459</v>
      </c>
      <c r="F2" s="104" t="s">
        <v>460</v>
      </c>
      <c r="G2" s="104" t="s">
        <v>461</v>
      </c>
      <c r="H2" s="104" t="s">
        <v>462</v>
      </c>
      <c r="I2" s="104" t="s">
        <v>463</v>
      </c>
      <c r="J2" s="104" t="s">
        <v>464</v>
      </c>
      <c r="K2" s="104" t="s">
        <v>465</v>
      </c>
      <c r="L2" s="104" t="s">
        <v>466</v>
      </c>
      <c r="M2" s="104" t="s">
        <v>467</v>
      </c>
      <c r="N2" s="104" t="s">
        <v>468</v>
      </c>
      <c r="O2" s="104" t="s">
        <v>469</v>
      </c>
      <c r="P2" s="107" t="s">
        <v>470</v>
      </c>
      <c r="Q2" s="104" t="s">
        <v>471</v>
      </c>
      <c r="R2" s="104" t="s">
        <v>472</v>
      </c>
      <c r="S2" s="107" t="s">
        <v>473</v>
      </c>
      <c r="T2" s="104" t="s">
        <v>474</v>
      </c>
      <c r="U2" s="104" t="s">
        <v>475</v>
      </c>
      <c r="V2" s="104" t="s">
        <v>476</v>
      </c>
      <c r="W2" s="104" t="s">
        <v>477</v>
      </c>
      <c r="X2" s="104" t="s">
        <v>478</v>
      </c>
      <c r="Y2" s="104" t="s">
        <v>479</v>
      </c>
      <c r="Z2" s="104" t="s">
        <v>480</v>
      </c>
      <c r="AA2" s="104" t="s">
        <v>481</v>
      </c>
      <c r="AB2" s="104" t="s">
        <v>482</v>
      </c>
      <c r="AC2" s="104" t="s">
        <v>483</v>
      </c>
      <c r="AD2" s="104" t="s">
        <v>484</v>
      </c>
      <c r="AE2" s="104" t="s">
        <v>485</v>
      </c>
      <c r="AF2" s="104" t="s">
        <v>486</v>
      </c>
      <c r="AG2" s="104" t="s">
        <v>487</v>
      </c>
      <c r="AH2" s="104" t="s">
        <v>488</v>
      </c>
      <c r="AI2" s="104" t="s">
        <v>489</v>
      </c>
      <c r="AJ2" s="104" t="s">
        <v>490</v>
      </c>
      <c r="AK2" s="104" t="s">
        <v>491</v>
      </c>
      <c r="AL2" s="104" t="s">
        <v>492</v>
      </c>
      <c r="AM2" s="104" t="s">
        <v>493</v>
      </c>
      <c r="AN2" s="104" t="s">
        <v>494</v>
      </c>
      <c r="AO2" s="104" t="s">
        <v>42</v>
      </c>
      <c r="AP2" s="104" t="s">
        <v>43</v>
      </c>
      <c r="AQ2" s="104" t="s">
        <v>495</v>
      </c>
      <c r="AR2" s="104" t="s">
        <v>496</v>
      </c>
      <c r="AS2" s="104" t="s">
        <v>497</v>
      </c>
      <c r="AT2" s="104" t="s">
        <v>498</v>
      </c>
      <c r="AU2" s="104" t="s">
        <v>499</v>
      </c>
      <c r="AV2" s="104" t="s">
        <v>500</v>
      </c>
      <c r="AW2" s="104" t="s">
        <v>501</v>
      </c>
      <c r="AX2" s="104" t="s">
        <v>502</v>
      </c>
      <c r="AY2" s="104" t="s">
        <v>503</v>
      </c>
      <c r="AZ2" s="104" t="s">
        <v>53</v>
      </c>
      <c r="BA2" s="104" t="s">
        <v>504</v>
      </c>
      <c r="BB2" s="104" t="s">
        <v>505</v>
      </c>
      <c r="BC2" s="104" t="s">
        <v>506</v>
      </c>
      <c r="BD2" s="104" t="s">
        <v>507</v>
      </c>
      <c r="BE2" s="104" t="s">
        <v>508</v>
      </c>
      <c r="BF2" s="104" t="s">
        <v>59</v>
      </c>
      <c r="BG2" s="104" t="s">
        <v>509</v>
      </c>
      <c r="BH2" s="104" t="s">
        <v>510</v>
      </c>
      <c r="BI2" s="104" t="s">
        <v>511</v>
      </c>
      <c r="BJ2" s="104" t="s">
        <v>512</v>
      </c>
      <c r="BK2" s="104" t="s">
        <v>513</v>
      </c>
      <c r="BL2" s="104" t="s">
        <v>514</v>
      </c>
    </row>
    <row r="3" spans="1:64" x14ac:dyDescent="0.2">
      <c r="A3" t="s">
        <v>69</v>
      </c>
      <c r="B3" s="108">
        <v>44.644058227539063</v>
      </c>
      <c r="C3" s="108">
        <v>42.895217895507813</v>
      </c>
      <c r="D3" s="108">
        <v>40.380256652832031</v>
      </c>
      <c r="E3" s="108">
        <v>42.925212860107422</v>
      </c>
      <c r="F3" s="108">
        <v>44.821155548095703</v>
      </c>
      <c r="G3" s="108">
        <v>40.191131591796875</v>
      </c>
      <c r="H3" s="108">
        <v>38.500087738037109</v>
      </c>
      <c r="I3" s="108">
        <v>43.571765899658203</v>
      </c>
      <c r="J3" s="108">
        <v>40.450801849365234</v>
      </c>
      <c r="K3" s="108">
        <v>42.165641784667969</v>
      </c>
      <c r="L3" s="108">
        <v>41.192031860351563</v>
      </c>
      <c r="M3" s="108">
        <v>44.283908843994141</v>
      </c>
      <c r="N3" s="108">
        <v>43.655658721923828</v>
      </c>
      <c r="O3" s="108">
        <v>48.656803131103516</v>
      </c>
      <c r="P3" s="109"/>
      <c r="Q3" s="108">
        <v>44.684574127197266</v>
      </c>
      <c r="R3" s="108">
        <v>44.497509002685547</v>
      </c>
      <c r="S3" s="109"/>
      <c r="T3" s="108">
        <v>42.926204681396484</v>
      </c>
      <c r="U3" s="108">
        <v>45.020942687988281</v>
      </c>
      <c r="V3" s="108">
        <v>45.005622863769531</v>
      </c>
      <c r="W3" s="108">
        <v>44.686920166015625</v>
      </c>
      <c r="X3" s="108">
        <v>43.719272613525391</v>
      </c>
      <c r="Y3" s="108">
        <v>44.499931335449219</v>
      </c>
      <c r="Z3" s="108">
        <v>44.385509490966797</v>
      </c>
      <c r="AA3" s="108">
        <v>48.193363189697266</v>
      </c>
      <c r="AB3" s="108">
        <v>44.727947235107422</v>
      </c>
      <c r="AC3" s="108">
        <v>44.85015869140625</v>
      </c>
      <c r="AD3" s="108">
        <v>45.418323516845703</v>
      </c>
      <c r="AE3" s="108">
        <v>41.187896728515625</v>
      </c>
      <c r="AF3" s="108">
        <v>47.321273803710937</v>
      </c>
      <c r="AG3" s="108">
        <v>43.094844818115234</v>
      </c>
      <c r="AH3" s="108">
        <v>43.681865692138672</v>
      </c>
      <c r="AI3" s="108">
        <v>44.462379455566406</v>
      </c>
      <c r="AJ3" s="108">
        <v>42.561187744140625</v>
      </c>
      <c r="AK3" s="108">
        <v>41.220466613769531</v>
      </c>
      <c r="AL3" s="108">
        <v>44.092159271240234</v>
      </c>
      <c r="AM3" s="108">
        <v>44.869640350341797</v>
      </c>
      <c r="AN3" s="108">
        <v>42.506458282470703</v>
      </c>
      <c r="AO3" s="108">
        <v>40.738533020019531</v>
      </c>
      <c r="AP3" s="108">
        <v>39.936305999755859</v>
      </c>
      <c r="AQ3" s="108">
        <v>40.002269744873047</v>
      </c>
      <c r="AR3" s="108">
        <v>40.201633453369141</v>
      </c>
      <c r="AS3" s="108">
        <v>41.710479736328125</v>
      </c>
      <c r="AT3" s="108">
        <v>40.27685546875</v>
      </c>
      <c r="AU3" s="108">
        <v>39.592338562011719</v>
      </c>
      <c r="AV3" s="108">
        <v>47.501064300537109</v>
      </c>
      <c r="AW3" s="108">
        <v>42.073909759521484</v>
      </c>
      <c r="AX3" s="108">
        <v>42.699672698974609</v>
      </c>
      <c r="AY3" s="108">
        <v>41.605255126953125</v>
      </c>
      <c r="AZ3" s="108">
        <v>40.948940277099609</v>
      </c>
      <c r="BA3" s="108">
        <v>41.717029571533203</v>
      </c>
      <c r="BB3" s="108">
        <v>39.963520050048828</v>
      </c>
      <c r="BC3" s="108">
        <v>41.301467895507813</v>
      </c>
      <c r="BD3" s="108">
        <v>44.011116027832031</v>
      </c>
      <c r="BE3" s="108">
        <v>42.442790985107422</v>
      </c>
      <c r="BF3" s="108">
        <v>42.454441070556641</v>
      </c>
      <c r="BG3" s="108">
        <v>41.662315368652344</v>
      </c>
      <c r="BH3" s="108">
        <v>42.000339508056641</v>
      </c>
      <c r="BI3" s="108">
        <v>43.653285980224609</v>
      </c>
      <c r="BJ3" s="108">
        <v>45.542118072509766</v>
      </c>
      <c r="BK3" s="108">
        <v>47.803886413574219</v>
      </c>
      <c r="BL3" s="108">
        <v>44.210891723632813</v>
      </c>
    </row>
    <row r="4" spans="1:64" x14ac:dyDescent="0.2">
      <c r="A4" t="s">
        <v>71</v>
      </c>
      <c r="B4" s="108">
        <v>46.309463500976563</v>
      </c>
      <c r="C4" s="108">
        <v>43.979827880859375</v>
      </c>
      <c r="D4" s="108">
        <v>41.642860412597656</v>
      </c>
      <c r="E4" s="108">
        <v>45.702739715576172</v>
      </c>
      <c r="F4" s="108">
        <v>45.858074188232422</v>
      </c>
      <c r="G4" s="108">
        <v>42.860557556152344</v>
      </c>
      <c r="H4" s="108">
        <v>44.789051055908203</v>
      </c>
      <c r="I4" s="108">
        <v>44.965236663818359</v>
      </c>
      <c r="J4" s="108">
        <v>46.124370574951172</v>
      </c>
      <c r="K4" s="108">
        <v>46.005691528320312</v>
      </c>
      <c r="L4" s="108">
        <v>45.263008117675781</v>
      </c>
      <c r="M4" s="108">
        <v>44.914234161376953</v>
      </c>
      <c r="N4" s="108">
        <v>47.623668670654297</v>
      </c>
      <c r="O4" s="108">
        <v>52.161190032958984</v>
      </c>
      <c r="P4" s="109"/>
      <c r="Q4" s="108">
        <v>48.179485321044922</v>
      </c>
      <c r="R4" s="108">
        <v>47.436283111572266</v>
      </c>
      <c r="S4" s="109"/>
      <c r="T4" s="108">
        <v>43.898059844970703</v>
      </c>
      <c r="U4" s="108">
        <v>46.945365905761719</v>
      </c>
      <c r="V4" s="108">
        <v>47.494338989257813</v>
      </c>
      <c r="W4" s="108">
        <v>46.2550048828125</v>
      </c>
      <c r="X4" s="108">
        <v>46.248798370361328</v>
      </c>
      <c r="Y4" s="108">
        <v>45.733222961425781</v>
      </c>
      <c r="Z4" s="108">
        <v>45.889896392822266</v>
      </c>
      <c r="AA4" s="108">
        <v>48.850605010986328</v>
      </c>
      <c r="AB4" s="108">
        <v>45.563831329345703</v>
      </c>
      <c r="AC4" s="108">
        <v>47.425758361816406</v>
      </c>
      <c r="AD4" s="108">
        <v>46.329151153564453</v>
      </c>
      <c r="AE4" s="108">
        <v>46.297653198242187</v>
      </c>
      <c r="AF4" s="108">
        <v>48.378166198730469</v>
      </c>
      <c r="AG4" s="108">
        <v>44.349895477294922</v>
      </c>
      <c r="AH4" s="108">
        <v>44.368877410888672</v>
      </c>
      <c r="AI4" s="108">
        <v>45.428062438964844</v>
      </c>
      <c r="AJ4" s="108">
        <v>45.909126281738281</v>
      </c>
      <c r="AK4" s="108">
        <v>44.075820922851563</v>
      </c>
      <c r="AL4" s="108">
        <v>46.965572357177734</v>
      </c>
      <c r="AM4" s="108">
        <v>52.173862457275391</v>
      </c>
      <c r="AN4" s="108">
        <v>51.069751739501953</v>
      </c>
      <c r="AO4" s="108">
        <v>42.515022277832031</v>
      </c>
      <c r="AP4" s="108">
        <v>43.060733795166016</v>
      </c>
      <c r="AQ4" s="108">
        <v>45.067005157470703</v>
      </c>
      <c r="AR4" s="108">
        <v>43.317058563232422</v>
      </c>
      <c r="AS4" s="108">
        <v>42.839408874511719</v>
      </c>
      <c r="AT4" s="108">
        <v>41.76080322265625</v>
      </c>
      <c r="AU4" s="108">
        <v>42.491569519042969</v>
      </c>
      <c r="AV4" s="108">
        <v>52.955364227294922</v>
      </c>
      <c r="AW4" s="108">
        <v>43.496334075927734</v>
      </c>
      <c r="AX4" s="108">
        <v>45.851909637451172</v>
      </c>
      <c r="AY4" s="108">
        <v>42.862686157226563</v>
      </c>
      <c r="AZ4" s="108">
        <v>41.726428985595703</v>
      </c>
      <c r="BA4" s="108">
        <v>46.452671051025391</v>
      </c>
      <c r="BB4" s="108">
        <v>45.474269866943359</v>
      </c>
      <c r="BC4" s="108">
        <v>44.368751525878906</v>
      </c>
      <c r="BD4" s="108">
        <v>46.237655639648438</v>
      </c>
      <c r="BE4" s="108">
        <v>45.922733306884766</v>
      </c>
      <c r="BF4" s="108">
        <v>43.598087310791016</v>
      </c>
      <c r="BG4" s="108">
        <v>42.969161987304688</v>
      </c>
      <c r="BH4" s="108">
        <v>43.004215240478516</v>
      </c>
      <c r="BI4" s="108">
        <v>47.260616302490234</v>
      </c>
      <c r="BJ4" s="108">
        <v>45.542118072509766</v>
      </c>
      <c r="BK4" s="108">
        <v>47.803886413574219</v>
      </c>
      <c r="BL4" s="108">
        <v>44.210891723632813</v>
      </c>
    </row>
    <row r="5" spans="1:64" x14ac:dyDescent="0.2">
      <c r="A5" t="s">
        <v>66</v>
      </c>
      <c r="B5" s="108">
        <v>45.476760864257813</v>
      </c>
      <c r="C5" s="108">
        <v>43.437522888183594</v>
      </c>
      <c r="D5" s="108">
        <v>41.011558532714844</v>
      </c>
      <c r="E5" s="108">
        <v>44.313976287841797</v>
      </c>
      <c r="F5" s="108">
        <v>45.339614868164063</v>
      </c>
      <c r="G5" s="108">
        <v>41.525844573974609</v>
      </c>
      <c r="H5" s="108">
        <v>41.644569396972656</v>
      </c>
      <c r="I5" s="108">
        <v>44.268501281738281</v>
      </c>
      <c r="J5" s="108">
        <v>43.287586212158203</v>
      </c>
      <c r="K5" s="108">
        <v>44.085666656494141</v>
      </c>
      <c r="L5" s="108">
        <v>43.227519989013672</v>
      </c>
      <c r="M5" s="108">
        <v>44.599071502685547</v>
      </c>
      <c r="N5" s="108">
        <v>45.639663696289063</v>
      </c>
      <c r="O5" s="108">
        <v>50.40899658203125</v>
      </c>
      <c r="P5" s="109"/>
      <c r="Q5" s="108">
        <v>46.432029724121094</v>
      </c>
      <c r="R5" s="108">
        <v>45.966896057128906</v>
      </c>
      <c r="S5" s="109"/>
      <c r="T5" s="108">
        <v>43.412132263183594</v>
      </c>
      <c r="U5" s="108">
        <v>45.983154296875</v>
      </c>
      <c r="V5" s="108">
        <v>46.249980926513672</v>
      </c>
      <c r="W5" s="108">
        <v>45.470962524414063</v>
      </c>
      <c r="X5" s="108">
        <v>44.984035491943359</v>
      </c>
      <c r="Y5" s="108">
        <v>45.1165771484375</v>
      </c>
      <c r="Z5" s="108">
        <v>45.137702941894531</v>
      </c>
      <c r="AA5" s="108">
        <v>48.521984100341797</v>
      </c>
      <c r="AB5" s="108">
        <v>45.145889282226563</v>
      </c>
      <c r="AC5" s="108">
        <v>46.137958526611328</v>
      </c>
      <c r="AD5" s="108">
        <v>45.873737335205078</v>
      </c>
      <c r="AE5" s="108">
        <v>43.742774963378906</v>
      </c>
      <c r="AF5" s="108">
        <v>47.849720001220703</v>
      </c>
      <c r="AG5" s="108">
        <v>43.722370147705078</v>
      </c>
      <c r="AH5" s="108">
        <v>44.025371551513672</v>
      </c>
      <c r="AI5" s="108">
        <v>44.945220947265625</v>
      </c>
      <c r="AJ5" s="108">
        <v>44.235157012939453</v>
      </c>
      <c r="AK5" s="108">
        <v>42.648143768310547</v>
      </c>
      <c r="AL5" s="108">
        <v>45.528865814208984</v>
      </c>
      <c r="AM5" s="108">
        <v>48.521751403808594</v>
      </c>
      <c r="AN5" s="108">
        <v>46.788105010986328</v>
      </c>
      <c r="AO5" s="108">
        <v>41.626777648925781</v>
      </c>
      <c r="AP5" s="108">
        <v>41.498519897460937</v>
      </c>
      <c r="AQ5" s="108">
        <v>42.534637451171875</v>
      </c>
      <c r="AR5" s="108">
        <v>41.759346008300781</v>
      </c>
      <c r="AS5" s="108">
        <v>42.274944305419922</v>
      </c>
      <c r="AT5" s="108">
        <v>41.018829345703125</v>
      </c>
      <c r="AU5" s="108">
        <v>41.041954040527344</v>
      </c>
      <c r="AV5" s="108">
        <v>50.228214263916016</v>
      </c>
      <c r="AW5" s="108">
        <v>42.785121917724609</v>
      </c>
      <c r="AX5" s="108">
        <v>44.275791168212891</v>
      </c>
      <c r="AY5" s="108">
        <v>42.233970642089844</v>
      </c>
      <c r="AZ5" s="108">
        <v>41.337684631347656</v>
      </c>
      <c r="BA5" s="108">
        <v>44.084850311279297</v>
      </c>
      <c r="BB5" s="108">
        <v>42.718894958496094</v>
      </c>
      <c r="BC5" s="108">
        <v>42.835109710693359</v>
      </c>
      <c r="BD5" s="108">
        <v>45.124385833740234</v>
      </c>
      <c r="BE5" s="108">
        <v>44.182762145996094</v>
      </c>
      <c r="BF5" s="108">
        <v>43.026264190673828</v>
      </c>
      <c r="BG5" s="108">
        <v>42.315738677978516</v>
      </c>
      <c r="BH5" s="108">
        <v>42.502277374267578</v>
      </c>
      <c r="BI5" s="108">
        <v>45.456951141357422</v>
      </c>
      <c r="BJ5" s="108">
        <v>45.542118072509766</v>
      </c>
      <c r="BK5" s="108">
        <v>47.803886413574219</v>
      </c>
      <c r="BL5" s="108">
        <v>44.210891723632813</v>
      </c>
    </row>
    <row r="6" spans="1:64" x14ac:dyDescent="0.2">
      <c r="A6" t="s">
        <v>73</v>
      </c>
      <c r="B6" s="108">
        <v>0.50621336698532104</v>
      </c>
      <c r="C6" s="108">
        <v>0.32967507839202881</v>
      </c>
      <c r="D6" s="108">
        <v>0.38377836346626282</v>
      </c>
      <c r="E6" s="108">
        <v>0.84425157308578491</v>
      </c>
      <c r="F6" s="108">
        <v>0.31518030166625977</v>
      </c>
      <c r="G6" s="108">
        <v>0.81139260530471802</v>
      </c>
      <c r="H6" s="108">
        <v>1.9115786552429199</v>
      </c>
      <c r="I6" s="108">
        <v>0.4235566258430481</v>
      </c>
      <c r="J6" s="108">
        <v>1.7245259284973145</v>
      </c>
      <c r="K6" s="108">
        <v>1.1672118902206421</v>
      </c>
      <c r="L6" s="108">
        <v>1.2374048233032227</v>
      </c>
      <c r="M6" s="108">
        <v>0.19159334897994995</v>
      </c>
      <c r="N6" s="108">
        <v>1.2061082124710083</v>
      </c>
      <c r="O6" s="108">
        <v>1.0651860237121582</v>
      </c>
      <c r="P6" s="109"/>
      <c r="Q6" s="108">
        <v>1.0623061656951904</v>
      </c>
      <c r="R6" s="108">
        <v>0.89326381683349609</v>
      </c>
      <c r="S6" s="109"/>
      <c r="T6" s="108">
        <v>0.29540321230888367</v>
      </c>
      <c r="U6" s="108">
        <v>0.58494359254837036</v>
      </c>
      <c r="V6" s="108">
        <v>0.75646370649337769</v>
      </c>
      <c r="W6" s="108">
        <v>0.4766315221786499</v>
      </c>
      <c r="X6" s="108">
        <v>0.76886975765228271</v>
      </c>
      <c r="Y6" s="108">
        <v>0.37486839294433594</v>
      </c>
      <c r="Z6" s="108">
        <v>0.45726922154426575</v>
      </c>
      <c r="AA6" s="108">
        <v>0.19977368414402008</v>
      </c>
      <c r="AB6" s="108">
        <v>0.25407326221466064</v>
      </c>
      <c r="AC6" s="108">
        <v>0.78287392854690552</v>
      </c>
      <c r="AD6" s="108">
        <v>0.27685293555259705</v>
      </c>
      <c r="AE6" s="108">
        <v>1.5531497001647949</v>
      </c>
      <c r="AF6" s="108">
        <v>0.32125061750411987</v>
      </c>
      <c r="AG6" s="108">
        <v>0.38148126006126404</v>
      </c>
      <c r="AH6" s="108">
        <v>0.20882196724414825</v>
      </c>
      <c r="AI6" s="108">
        <v>0.29352769255638123</v>
      </c>
      <c r="AJ6" s="108">
        <v>1.0176326036453247</v>
      </c>
      <c r="AK6" s="108">
        <v>0.86790817975997925</v>
      </c>
      <c r="AL6" s="108">
        <v>0.8733971118927002</v>
      </c>
      <c r="AM6" s="108">
        <v>2.2201757431030273</v>
      </c>
      <c r="AN6" s="108">
        <v>2.6028800010681152</v>
      </c>
      <c r="AO6" s="108">
        <v>0.5399787425994873</v>
      </c>
      <c r="AP6" s="108">
        <v>0.94969302415847778</v>
      </c>
      <c r="AQ6" s="108">
        <v>1.5394656658172607</v>
      </c>
      <c r="AR6" s="108">
        <v>0.94695651531219482</v>
      </c>
      <c r="AS6" s="108">
        <v>0.343147873878479</v>
      </c>
      <c r="AT6" s="108">
        <v>0.45105668902397156</v>
      </c>
      <c r="AU6" s="108">
        <v>0.88124465942382813</v>
      </c>
      <c r="AV6" s="108">
        <v>1.6578761339187622</v>
      </c>
      <c r="AW6" s="108">
        <v>0.43235787749290466</v>
      </c>
      <c r="AX6" s="108">
        <v>0.95814704895019531</v>
      </c>
      <c r="AY6" s="108">
        <v>0.38220643997192383</v>
      </c>
      <c r="AZ6" s="108">
        <v>0.2363237738609314</v>
      </c>
      <c r="BA6" s="108">
        <v>1.439435601234436</v>
      </c>
      <c r="BB6" s="108">
        <v>1.6750345230102539</v>
      </c>
      <c r="BC6" s="108">
        <v>0.93232405185699463</v>
      </c>
      <c r="BD6" s="108">
        <v>0.67677485942840576</v>
      </c>
      <c r="BE6" s="108">
        <v>1.0577564239501953</v>
      </c>
      <c r="BF6" s="108">
        <v>0.34761932492256165</v>
      </c>
      <c r="BG6" s="108">
        <v>0.39722564816474915</v>
      </c>
      <c r="BH6" s="108">
        <v>0.30513486266136169</v>
      </c>
      <c r="BI6" s="108">
        <v>1.0964772701263428</v>
      </c>
      <c r="BJ6" s="108">
        <v>0</v>
      </c>
      <c r="BK6" s="108">
        <v>0</v>
      </c>
      <c r="BL6" s="108">
        <v>0</v>
      </c>
    </row>
    <row r="7" spans="1:64" x14ac:dyDescent="0.2">
      <c r="A7" t="s">
        <v>77</v>
      </c>
      <c r="B7" s="108">
        <v>43.518096923828125</v>
      </c>
      <c r="C7" s="108">
        <v>40.695690155029297</v>
      </c>
      <c r="D7" s="108">
        <v>38.151660919189453</v>
      </c>
      <c r="E7" s="108">
        <v>40.999649047851563</v>
      </c>
      <c r="F7" s="108">
        <v>42.630916595458984</v>
      </c>
      <c r="G7" s="108">
        <v>39.353958129882813</v>
      </c>
      <c r="H7" s="108">
        <v>36.878681182861328</v>
      </c>
      <c r="I7" s="108">
        <v>42.063129425048828</v>
      </c>
      <c r="J7" s="108">
        <v>38.007644653320312</v>
      </c>
      <c r="K7" s="108">
        <v>39.76470947265625</v>
      </c>
      <c r="L7" s="108">
        <v>39.618701934814453</v>
      </c>
      <c r="M7" s="108">
        <v>42.748577117919922</v>
      </c>
      <c r="N7" s="108">
        <v>42.599697113037109</v>
      </c>
      <c r="O7" s="108">
        <v>46.55572509765625</v>
      </c>
      <c r="P7" s="109"/>
      <c r="Q7" s="108">
        <v>43.08050537109375</v>
      </c>
      <c r="R7" s="108">
        <v>43.2821044921875</v>
      </c>
      <c r="S7" s="109"/>
      <c r="T7" s="108">
        <v>41.623455047607422</v>
      </c>
      <c r="U7" s="108">
        <v>43.264461517333984</v>
      </c>
      <c r="V7" s="108">
        <v>43.045989990234375</v>
      </c>
      <c r="W7" s="108">
        <v>42.728790283203125</v>
      </c>
      <c r="X7" s="108">
        <v>41.536163330078125</v>
      </c>
      <c r="Y7" s="108">
        <v>42.756362915039063</v>
      </c>
      <c r="Z7" s="108">
        <v>42.757892608642578</v>
      </c>
      <c r="AA7" s="108">
        <v>45.726722717285156</v>
      </c>
      <c r="AB7" s="108">
        <v>42.832210540771484</v>
      </c>
      <c r="AC7" s="108">
        <v>43.135738372802734</v>
      </c>
      <c r="AD7" s="108">
        <v>42.095691680908203</v>
      </c>
      <c r="AE7" s="108">
        <v>39.958164215087891</v>
      </c>
      <c r="AF7" s="108">
        <v>44.921993255615234</v>
      </c>
      <c r="AG7" s="108">
        <v>42.100521087646484</v>
      </c>
      <c r="AH7" s="108">
        <v>41.421710968017578</v>
      </c>
      <c r="AI7" s="108">
        <v>42.542549133300781</v>
      </c>
      <c r="AJ7" s="108">
        <v>40.291450500488281</v>
      </c>
      <c r="AK7" s="108">
        <v>39.319160461425781</v>
      </c>
      <c r="AL7" s="108">
        <v>42.348781585693359</v>
      </c>
      <c r="AM7" s="108">
        <v>42.673080444335938</v>
      </c>
      <c r="AN7" s="108">
        <v>41.326950073242188</v>
      </c>
      <c r="AO7" s="108">
        <v>39.081516265869141</v>
      </c>
      <c r="AP7" s="108">
        <v>38.064155578613281</v>
      </c>
      <c r="AQ7" s="108">
        <v>38.267181396484375</v>
      </c>
      <c r="AR7" s="108">
        <v>39.406394958496094</v>
      </c>
      <c r="AS7" s="108">
        <v>40.062408447265625</v>
      </c>
      <c r="AT7" s="108">
        <v>39.201290130615234</v>
      </c>
      <c r="AU7" s="108">
        <v>38.418487548828125</v>
      </c>
      <c r="AV7" s="108">
        <v>45.451957702636719</v>
      </c>
      <c r="AW7" s="108">
        <v>40.673057556152344</v>
      </c>
      <c r="AX7" s="108">
        <v>40.823223114013672</v>
      </c>
      <c r="AY7" s="108">
        <v>40.478935241699219</v>
      </c>
      <c r="AZ7" s="108">
        <v>39.3116455078125</v>
      </c>
      <c r="BA7" s="108">
        <v>38.709945678710937</v>
      </c>
      <c r="BB7" s="108">
        <v>38.188800811767578</v>
      </c>
      <c r="BC7" s="108">
        <v>39.409873962402344</v>
      </c>
      <c r="BD7" s="108">
        <v>42.217731475830078</v>
      </c>
      <c r="BE7" s="108">
        <v>40.93499755859375</v>
      </c>
      <c r="BF7" s="108">
        <v>40.546348571777344</v>
      </c>
      <c r="BG7" s="108">
        <v>39.395381927490234</v>
      </c>
      <c r="BH7" s="108">
        <v>39.46331787109375</v>
      </c>
      <c r="BI7" s="108">
        <v>41.105350494384766</v>
      </c>
      <c r="BJ7" s="108">
        <v>42.855907440185547</v>
      </c>
      <c r="BK7" s="108">
        <v>44.911422729492188</v>
      </c>
      <c r="BL7" s="108">
        <v>41.874588012695313</v>
      </c>
    </row>
    <row r="8" spans="1:64" x14ac:dyDescent="0.2">
      <c r="A8" t="s">
        <v>79</v>
      </c>
      <c r="B8" s="108">
        <v>44.291763305664063</v>
      </c>
      <c r="C8" s="108">
        <v>41.598285675048828</v>
      </c>
      <c r="D8" s="108">
        <v>39.455814361572266</v>
      </c>
      <c r="E8" s="108">
        <v>43.874244689941406</v>
      </c>
      <c r="F8" s="108">
        <v>43.587390899658203</v>
      </c>
      <c r="G8" s="108">
        <v>41.441055297851563</v>
      </c>
      <c r="H8" s="108">
        <v>42.458644866943359</v>
      </c>
      <c r="I8" s="108">
        <v>43.318164825439453</v>
      </c>
      <c r="J8" s="108">
        <v>43.731071472167969</v>
      </c>
      <c r="K8" s="108">
        <v>43.898330688476563</v>
      </c>
      <c r="L8" s="108">
        <v>42.396846771240234</v>
      </c>
      <c r="M8" s="108">
        <v>43.283908843994141</v>
      </c>
      <c r="N8" s="108">
        <v>45.095333099365234</v>
      </c>
      <c r="O8" s="108">
        <v>49.196876525878906</v>
      </c>
      <c r="P8" s="109"/>
      <c r="Q8" s="108">
        <v>45.413009643554688</v>
      </c>
      <c r="R8" s="108">
        <v>45.334701538085938</v>
      </c>
      <c r="S8" s="109"/>
      <c r="T8" s="108">
        <v>42.663585662841797</v>
      </c>
      <c r="U8" s="108">
        <v>43.942600250244141</v>
      </c>
      <c r="V8" s="108">
        <v>45.320243835449219</v>
      </c>
      <c r="W8" s="108">
        <v>44.299301147460938</v>
      </c>
      <c r="X8" s="108">
        <v>43.930084228515625</v>
      </c>
      <c r="Y8" s="108">
        <v>43.548622131347656</v>
      </c>
      <c r="Z8" s="108">
        <v>43.571216583251953</v>
      </c>
      <c r="AA8" s="108">
        <v>46.304008483886719</v>
      </c>
      <c r="AB8" s="108">
        <v>43.667743682861328</v>
      </c>
      <c r="AC8" s="108">
        <v>45.491909027099609</v>
      </c>
      <c r="AD8" s="108">
        <v>43.427181243896484</v>
      </c>
      <c r="AE8" s="108">
        <v>43.590236663818359</v>
      </c>
      <c r="AF8" s="108">
        <v>45.846935272216797</v>
      </c>
      <c r="AG8" s="108">
        <v>43.040187835693359</v>
      </c>
      <c r="AH8" s="108">
        <v>43.053691864013672</v>
      </c>
      <c r="AI8" s="108">
        <v>43.314170837402344</v>
      </c>
      <c r="AJ8" s="108">
        <v>43.028724670410156</v>
      </c>
      <c r="AK8" s="108">
        <v>42.165496826171875</v>
      </c>
      <c r="AL8" s="108">
        <v>44.524982452392578</v>
      </c>
      <c r="AM8" s="108">
        <v>49.327354431152344</v>
      </c>
      <c r="AN8" s="108">
        <v>47.752555847167969</v>
      </c>
      <c r="AO8" s="108">
        <v>40.869693756103516</v>
      </c>
      <c r="AP8" s="108">
        <v>41.283103942871094</v>
      </c>
      <c r="AQ8" s="108">
        <v>43.977493286132813</v>
      </c>
      <c r="AR8" s="108">
        <v>41.648468017578125</v>
      </c>
      <c r="AS8" s="108">
        <v>41.357017517089844</v>
      </c>
      <c r="AT8" s="108">
        <v>40.667568206787109</v>
      </c>
      <c r="AU8" s="108">
        <v>40.41558837890625</v>
      </c>
      <c r="AV8" s="108">
        <v>49.445640563964844</v>
      </c>
      <c r="AW8" s="108">
        <v>41.853271484375</v>
      </c>
      <c r="AX8" s="108">
        <v>43.162654876708984</v>
      </c>
      <c r="AY8" s="108">
        <v>41.56182861328125</v>
      </c>
      <c r="AZ8" s="108">
        <v>40.306831359863281</v>
      </c>
      <c r="BA8" s="108">
        <v>43.24365234375</v>
      </c>
      <c r="BB8" s="108">
        <v>43.005504608154297</v>
      </c>
      <c r="BC8" s="108">
        <v>42.024581909179688</v>
      </c>
      <c r="BD8" s="108">
        <v>43.831691741943359</v>
      </c>
      <c r="BE8" s="108">
        <v>43.364570617675781</v>
      </c>
      <c r="BF8" s="108">
        <v>41.457923889160156</v>
      </c>
      <c r="BG8" s="108">
        <v>40.684795379638672</v>
      </c>
      <c r="BH8" s="108">
        <v>40.486175537109375</v>
      </c>
      <c r="BI8" s="108">
        <v>44.077861785888672</v>
      </c>
      <c r="BJ8" s="108">
        <v>42.855907440185547</v>
      </c>
      <c r="BK8" s="108">
        <v>44.911422729492188</v>
      </c>
      <c r="BL8" s="108">
        <v>41.874588012695313</v>
      </c>
    </row>
    <row r="9" spans="1:64" s="107" customFormat="1" x14ac:dyDescent="0.2">
      <c r="A9" s="107" t="s">
        <v>75</v>
      </c>
      <c r="B9" s="115">
        <v>43.904930114746094</v>
      </c>
      <c r="C9" s="115">
        <v>41.146987915039063</v>
      </c>
      <c r="D9" s="115">
        <v>38.803737640380859</v>
      </c>
      <c r="E9" s="115">
        <v>42.436946868896484</v>
      </c>
      <c r="F9" s="115">
        <v>43.109153747558594</v>
      </c>
      <c r="G9" s="115">
        <v>40.397506713867188</v>
      </c>
      <c r="H9" s="115">
        <v>39.668663024902344</v>
      </c>
      <c r="I9" s="115">
        <v>42.690647125244141</v>
      </c>
      <c r="J9" s="115">
        <v>40.869358062744141</v>
      </c>
      <c r="K9" s="115">
        <v>41.831520080566406</v>
      </c>
      <c r="L9" s="115">
        <v>41.007774353027344</v>
      </c>
      <c r="M9" s="115">
        <v>43.016242980957031</v>
      </c>
      <c r="N9" s="115">
        <v>43.847515106201172</v>
      </c>
      <c r="O9" s="115">
        <v>47.876300811767578</v>
      </c>
      <c r="P9" s="109"/>
      <c r="Q9" s="109">
        <v>44.246757507324219</v>
      </c>
      <c r="R9" s="109">
        <v>44.308403015136719</v>
      </c>
      <c r="S9" s="109"/>
      <c r="T9" s="109">
        <v>42.143520355224609</v>
      </c>
      <c r="U9" s="109">
        <v>43.603530883789063</v>
      </c>
      <c r="V9" s="109">
        <v>44.183116912841797</v>
      </c>
      <c r="W9" s="109">
        <v>43.514045715332031</v>
      </c>
      <c r="X9" s="109">
        <v>42.733123779296875</v>
      </c>
      <c r="Y9" s="109">
        <v>43.152492523193359</v>
      </c>
      <c r="Z9" s="109">
        <v>43.164554595947266</v>
      </c>
      <c r="AA9" s="109">
        <v>46.015365600585937</v>
      </c>
      <c r="AB9" s="109">
        <v>43.249977111816406</v>
      </c>
      <c r="AC9" s="109">
        <v>44.313823699951172</v>
      </c>
      <c r="AD9" s="109">
        <v>42.761436462402344</v>
      </c>
      <c r="AE9" s="109">
        <v>41.774200439453125</v>
      </c>
      <c r="AF9" s="109">
        <v>45.384464263916016</v>
      </c>
      <c r="AG9" s="109">
        <v>42.570354461669922</v>
      </c>
      <c r="AH9" s="109">
        <v>42.237701416015625</v>
      </c>
      <c r="AI9" s="109">
        <v>42.928359985351563</v>
      </c>
      <c r="AJ9" s="109">
        <v>41.660087585449219</v>
      </c>
      <c r="AK9" s="109">
        <v>40.742328643798828</v>
      </c>
      <c r="AL9" s="109">
        <v>43.436882019042969</v>
      </c>
      <c r="AM9" s="109">
        <v>46.000217437744141</v>
      </c>
      <c r="AN9" s="109">
        <v>44.539752960205078</v>
      </c>
      <c r="AO9" s="109">
        <v>39.975605010986328</v>
      </c>
      <c r="AP9" s="109">
        <v>39.673629760742187</v>
      </c>
      <c r="AQ9" s="109">
        <v>41.122337341308594</v>
      </c>
      <c r="AR9" s="109">
        <v>40.527431488037109</v>
      </c>
      <c r="AS9" s="109">
        <v>40.709712982177734</v>
      </c>
      <c r="AT9" s="109">
        <v>39.934429168701172</v>
      </c>
      <c r="AU9" s="109">
        <v>39.417037963867188</v>
      </c>
      <c r="AV9" s="109">
        <v>47.448799133300781</v>
      </c>
      <c r="AW9" s="109">
        <v>41.263164520263672</v>
      </c>
      <c r="AX9" s="109">
        <v>41.992938995361328</v>
      </c>
      <c r="AY9" s="109">
        <v>41.020381927490234</v>
      </c>
      <c r="AZ9" s="109">
        <v>39.809238433837891</v>
      </c>
      <c r="BA9" s="109">
        <v>40.976799011230469</v>
      </c>
      <c r="BB9" s="109">
        <v>40.597152709960938</v>
      </c>
      <c r="BC9" s="109">
        <v>40.717227935791016</v>
      </c>
      <c r="BD9" s="109">
        <v>43.024711608886719</v>
      </c>
      <c r="BE9" s="109">
        <v>42.149784088134766</v>
      </c>
      <c r="BF9" s="109">
        <v>41.00213623046875</v>
      </c>
      <c r="BG9" s="109">
        <v>40.040088653564453</v>
      </c>
      <c r="BH9" s="109">
        <v>39.974746704101563</v>
      </c>
      <c r="BI9" s="109">
        <v>42.591606140136719</v>
      </c>
      <c r="BJ9" s="109">
        <v>42.855907440185547</v>
      </c>
      <c r="BK9" s="109">
        <v>44.911422729492188</v>
      </c>
      <c r="BL9" s="109">
        <v>41.874588012695313</v>
      </c>
    </row>
    <row r="10" spans="1:64" x14ac:dyDescent="0.2">
      <c r="A10" t="s">
        <v>81</v>
      </c>
      <c r="B10" s="108">
        <v>0.23516178131103516</v>
      </c>
      <c r="C10" s="108">
        <v>0.27435117959976196</v>
      </c>
      <c r="D10" s="108">
        <v>0.39640721678733826</v>
      </c>
      <c r="E10" s="108">
        <v>0.87375491857528687</v>
      </c>
      <c r="F10" s="108">
        <v>0.29072669148445129</v>
      </c>
      <c r="G10" s="108">
        <v>0.63439029455184937</v>
      </c>
      <c r="H10" s="108">
        <v>1.6960736513137817</v>
      </c>
      <c r="I10" s="108">
        <v>0.3814774751663208</v>
      </c>
      <c r="J10" s="108">
        <v>1.7396801710128784</v>
      </c>
      <c r="K10" s="108">
        <v>1.2564470767974854</v>
      </c>
      <c r="L10" s="108">
        <v>0.84443938732147217</v>
      </c>
      <c r="M10" s="108">
        <v>0.16271914541721344</v>
      </c>
      <c r="N10" s="108">
        <v>0.75856733322143555</v>
      </c>
      <c r="O10" s="108">
        <v>0.80279803276062012</v>
      </c>
      <c r="P10" s="109"/>
      <c r="Q10" s="108">
        <v>0.70898169279098511</v>
      </c>
      <c r="R10" s="108">
        <v>0.62390369176864624</v>
      </c>
      <c r="S10" s="109"/>
      <c r="T10" s="108">
        <v>0.31615680456161499</v>
      </c>
      <c r="U10" s="108">
        <v>0.20612636208534241</v>
      </c>
      <c r="V10" s="108">
        <v>0.69127780199050903</v>
      </c>
      <c r="W10" s="108">
        <v>0.47736823558807373</v>
      </c>
      <c r="X10" s="108">
        <v>0.72765040397644043</v>
      </c>
      <c r="Y10" s="108">
        <v>0.24081306159496307</v>
      </c>
      <c r="Z10" s="108">
        <v>0.24721676111221313</v>
      </c>
      <c r="AA10" s="108">
        <v>0.17546980082988739</v>
      </c>
      <c r="AB10" s="108">
        <v>0.25396627187728882</v>
      </c>
      <c r="AC10" s="108">
        <v>0.71617573499679565</v>
      </c>
      <c r="AD10" s="108">
        <v>0.40471655130386353</v>
      </c>
      <c r="AE10" s="108">
        <v>1.1039977073669434</v>
      </c>
      <c r="AF10" s="108">
        <v>0.28114432096481323</v>
      </c>
      <c r="AG10" s="108">
        <v>0.28562003374099731</v>
      </c>
      <c r="AH10" s="108">
        <v>0.49605339765548706</v>
      </c>
      <c r="AI10" s="108">
        <v>0.23454149067401886</v>
      </c>
      <c r="AJ10" s="108">
        <v>0.83201497793197632</v>
      </c>
      <c r="AK10" s="108">
        <v>0.8651655912399292</v>
      </c>
      <c r="AL10" s="108">
        <v>0.66147267818450928</v>
      </c>
      <c r="AM10" s="108">
        <v>2.0226173400878906</v>
      </c>
      <c r="AN10" s="108">
        <v>1.953112006187439</v>
      </c>
      <c r="AO10" s="108">
        <v>0.54353111982345581</v>
      </c>
      <c r="AP10" s="108">
        <v>0.9784245491027832</v>
      </c>
      <c r="AQ10" s="108">
        <v>1.7356934547424316</v>
      </c>
      <c r="AR10" s="108">
        <v>0.68149513006210327</v>
      </c>
      <c r="AS10" s="108">
        <v>0.3935055136680603</v>
      </c>
      <c r="AT10" s="108">
        <v>0.44568711519241333</v>
      </c>
      <c r="AU10" s="108">
        <v>0.60703444480895996</v>
      </c>
      <c r="AV10" s="108">
        <v>1.2139120101928711</v>
      </c>
      <c r="AW10" s="108">
        <v>0.35873579978942871</v>
      </c>
      <c r="AX10" s="108">
        <v>0.71108895540237427</v>
      </c>
      <c r="AY10" s="108">
        <v>0.32915464043617249</v>
      </c>
      <c r="AZ10" s="108">
        <v>0.30249527096748352</v>
      </c>
      <c r="BA10" s="108">
        <v>1.3780559301376343</v>
      </c>
      <c r="BB10" s="108">
        <v>1.4640754461288452</v>
      </c>
      <c r="BC10" s="108">
        <v>0.79476118087768555</v>
      </c>
      <c r="BD10" s="108">
        <v>0.49057510495185852</v>
      </c>
      <c r="BE10" s="108">
        <v>0.73848694562911987</v>
      </c>
      <c r="BF10" s="108">
        <v>0.27707952260971069</v>
      </c>
      <c r="BG10" s="108">
        <v>0.39192813634872437</v>
      </c>
      <c r="BH10" s="108">
        <v>0.31090512871742249</v>
      </c>
      <c r="BI10" s="108">
        <v>0.90351772308349609</v>
      </c>
      <c r="BJ10" s="108">
        <v>0</v>
      </c>
      <c r="BK10" s="108">
        <v>0</v>
      </c>
      <c r="BL10" s="108">
        <v>0</v>
      </c>
    </row>
    <row r="11" spans="1:64" s="116" customFormat="1" x14ac:dyDescent="0.2">
      <c r="A11" s="113" t="s">
        <v>83</v>
      </c>
      <c r="B11" s="114">
        <v>5.8254475593566895</v>
      </c>
      <c r="C11" s="114">
        <v>4.9973363876342773</v>
      </c>
      <c r="D11" s="114">
        <v>4.4906935691833496</v>
      </c>
      <c r="E11" s="114">
        <v>5.3885054588317871</v>
      </c>
      <c r="F11" s="114">
        <v>5.2460126876831055</v>
      </c>
      <c r="G11" s="114">
        <v>5.027559757232666</v>
      </c>
      <c r="H11" s="114">
        <v>4.4382929801940918</v>
      </c>
      <c r="I11" s="114">
        <v>5.5805296897888184</v>
      </c>
      <c r="J11" s="114">
        <v>4.7769064903259277</v>
      </c>
      <c r="K11" s="114">
        <v>4.9544053077697754</v>
      </c>
      <c r="L11" s="114">
        <v>5.0889663696289062</v>
      </c>
      <c r="M11" s="114">
        <v>5.3816070556640625</v>
      </c>
      <c r="N11" s="114">
        <v>5.8164401054382324</v>
      </c>
      <c r="O11" s="114">
        <v>5.7475762367248535</v>
      </c>
      <c r="P11" s="115"/>
      <c r="Q11" s="114">
        <v>5.7516822814941406</v>
      </c>
      <c r="R11" s="114">
        <v>5.4361572265625</v>
      </c>
      <c r="S11" s="115">
        <v>5.817415714263916</v>
      </c>
      <c r="T11" s="114">
        <v>5.3344759941101074</v>
      </c>
      <c r="U11" s="114">
        <v>5.3938641548156738</v>
      </c>
      <c r="V11" s="114">
        <v>5.4940962791442871</v>
      </c>
      <c r="W11" s="114">
        <v>5.3871197700500488</v>
      </c>
      <c r="X11" s="114">
        <v>5.0631165504455566</v>
      </c>
      <c r="Y11" s="114">
        <v>5.6298561096191406</v>
      </c>
      <c r="Z11" s="114">
        <v>5.2587337493896484</v>
      </c>
      <c r="AA11" s="114">
        <v>6.1073641777038574</v>
      </c>
      <c r="AB11" s="114">
        <v>5.609349250793457</v>
      </c>
      <c r="AC11" s="114">
        <v>5.3757567405700684</v>
      </c>
      <c r="AD11" s="114">
        <v>4.9196991920471191</v>
      </c>
      <c r="AE11" s="114">
        <v>4.9741263389587402</v>
      </c>
      <c r="AF11" s="114">
        <v>5.772118091583252</v>
      </c>
      <c r="AG11" s="114">
        <v>4.4935173988342285</v>
      </c>
      <c r="AH11" s="114">
        <v>4.7812652587890625</v>
      </c>
      <c r="AI11" s="114">
        <v>5.0435991287231445</v>
      </c>
      <c r="AJ11" s="114">
        <v>4.3365435600280762</v>
      </c>
      <c r="AK11" s="114">
        <v>4.3876118659973145</v>
      </c>
      <c r="AL11" s="114">
        <v>4.4982848167419434</v>
      </c>
      <c r="AM11" s="114">
        <v>5.4048333168029785</v>
      </c>
      <c r="AN11" s="114">
        <v>5.4278936386108398</v>
      </c>
      <c r="AO11" s="114">
        <v>4.7477836608886719</v>
      </c>
      <c r="AP11" s="114">
        <v>5.0252842903137207</v>
      </c>
      <c r="AQ11" s="114">
        <v>5.1387872695922852</v>
      </c>
      <c r="AR11" s="114">
        <v>4.7923436164855957</v>
      </c>
      <c r="AS11" s="114">
        <v>5.0606522560119629</v>
      </c>
      <c r="AT11" s="114">
        <v>5.0272536277770996</v>
      </c>
      <c r="AU11" s="114">
        <v>4.2720084190368652</v>
      </c>
      <c r="AV11" s="114">
        <v>5.9493718147277832</v>
      </c>
      <c r="AW11" s="114">
        <v>4.776759147644043</v>
      </c>
      <c r="AX11" s="114">
        <v>4.3234724998474121</v>
      </c>
      <c r="AY11" s="114">
        <v>4.5682454109191895</v>
      </c>
      <c r="AZ11" s="114">
        <v>4.8123226165771484</v>
      </c>
      <c r="BA11" s="114">
        <v>4.0631680488586426</v>
      </c>
      <c r="BB11" s="114">
        <v>4.2259783744812012</v>
      </c>
      <c r="BC11" s="114">
        <v>4.1161255836486816</v>
      </c>
      <c r="BD11" s="114">
        <v>4.5832972526550293</v>
      </c>
      <c r="BE11" s="114">
        <v>4.3295116424560547</v>
      </c>
      <c r="BF11" s="114">
        <v>4.4517912864685059</v>
      </c>
      <c r="BG11" s="114">
        <v>3.7754788398742676</v>
      </c>
      <c r="BH11" s="114">
        <v>3.7111270427703857</v>
      </c>
      <c r="BI11" s="114">
        <v>4.2705483436584473</v>
      </c>
      <c r="BJ11" s="114">
        <v>4.492063045501709</v>
      </c>
      <c r="BK11" s="114">
        <v>5.0389547348022461</v>
      </c>
      <c r="BL11" s="114">
        <v>4.1778039932250977</v>
      </c>
    </row>
    <row r="12" spans="1:64" x14ac:dyDescent="0.2">
      <c r="A12" t="s">
        <v>515</v>
      </c>
      <c r="B12" s="108">
        <v>4.0236241184175014E-3</v>
      </c>
      <c r="C12" s="108">
        <v>2.877380233258009E-3</v>
      </c>
      <c r="D12" s="108">
        <v>2.6378614827990532E-2</v>
      </c>
      <c r="E12" s="108">
        <v>1.7820075154304504E-2</v>
      </c>
      <c r="F12" s="108">
        <v>6.7570377141237259E-3</v>
      </c>
      <c r="G12" s="108">
        <v>7.0639471523463726E-3</v>
      </c>
      <c r="H12" s="108">
        <v>4.5421816408634186E-2</v>
      </c>
      <c r="I12" s="108">
        <v>3.2539293169975281E-3</v>
      </c>
      <c r="J12" s="108">
        <v>6.3676156103610992E-2</v>
      </c>
      <c r="K12" s="108">
        <v>5.9145137667655945E-2</v>
      </c>
      <c r="L12" s="108">
        <v>2.3126322776079178E-2</v>
      </c>
      <c r="M12" s="108">
        <v>1.0704340413212776E-2</v>
      </c>
      <c r="N12" s="108">
        <v>2.3177952971309423E-3</v>
      </c>
      <c r="O12" s="108">
        <v>1.6627007862553E-3</v>
      </c>
      <c r="P12" s="109"/>
      <c r="Q12" s="108">
        <v>4.1738420724868774E-2</v>
      </c>
      <c r="R12" s="108">
        <v>2.9354507569223642E-3</v>
      </c>
      <c r="S12" s="109">
        <v>1.3877333141863346E-2</v>
      </c>
      <c r="T12" s="108">
        <v>3.929697722196579E-2</v>
      </c>
      <c r="U12" s="108">
        <v>5.5958423763513565E-3</v>
      </c>
      <c r="V12" s="108">
        <v>3.0779970809817314E-2</v>
      </c>
      <c r="W12" s="108">
        <v>7.2393687441945076E-3</v>
      </c>
      <c r="X12" s="108">
        <v>2.2563522681593895E-2</v>
      </c>
      <c r="Y12" s="108">
        <v>1.7298819497227669E-2</v>
      </c>
      <c r="Z12" s="108">
        <v>9.0495990589261055E-3</v>
      </c>
      <c r="AA12" s="108">
        <v>2.837400883436203E-3</v>
      </c>
      <c r="AB12" s="108">
        <v>2.6142187416553497E-3</v>
      </c>
      <c r="AC12" s="108">
        <v>0.11009927839040756</v>
      </c>
      <c r="AD12" s="108">
        <v>2.5251053273677826E-2</v>
      </c>
      <c r="AE12" s="108">
        <v>3.8556575309485197E-3</v>
      </c>
      <c r="AF12" s="108">
        <v>1.0172693990170956E-2</v>
      </c>
      <c r="AG12" s="108">
        <v>4.0152367204427719E-2</v>
      </c>
      <c r="AH12" s="108">
        <v>1.9644966814666986E-3</v>
      </c>
      <c r="AI12" s="108">
        <v>1.6422773478552699E-3</v>
      </c>
      <c r="AJ12" s="108">
        <v>3.1073028221726418E-3</v>
      </c>
      <c r="AK12" s="108">
        <v>3.0963558703660965E-2</v>
      </c>
      <c r="AL12" s="108">
        <v>5.7432889007031918E-3</v>
      </c>
      <c r="AM12" s="108">
        <v>0.14834582805633545</v>
      </c>
      <c r="AN12" s="108">
        <v>8.8469937443733215E-2</v>
      </c>
      <c r="AO12" s="108">
        <v>1.9818209111690521E-2</v>
      </c>
      <c r="AP12" s="108">
        <v>1.300516352057457E-2</v>
      </c>
      <c r="AQ12" s="108">
        <v>6.5367847681045532E-2</v>
      </c>
      <c r="AR12" s="108">
        <v>8.8252313435077667E-3</v>
      </c>
      <c r="AS12" s="108">
        <v>1.2251847423613071E-2</v>
      </c>
      <c r="AT12" s="108">
        <v>6.8040555343031883E-3</v>
      </c>
      <c r="AU12" s="108">
        <v>4.8631038516759872E-3</v>
      </c>
      <c r="AV12" s="108">
        <v>6.7773818969726563E-2</v>
      </c>
      <c r="AW12" s="108">
        <v>4.3229819275438786E-3</v>
      </c>
      <c r="AX12" s="108">
        <v>1.1425737291574478E-2</v>
      </c>
      <c r="AY12" s="108">
        <v>3.8153177592903376E-3</v>
      </c>
      <c r="AZ12" s="108">
        <v>4.0701953694224358E-3</v>
      </c>
      <c r="BA12" s="108">
        <v>5.3041469305753708E-2</v>
      </c>
      <c r="BB12" s="108">
        <v>2.4336647242307663E-2</v>
      </c>
      <c r="BC12" s="108">
        <v>1.0962857864797115E-2</v>
      </c>
      <c r="BD12" s="108">
        <v>1.1405286379158497E-2</v>
      </c>
      <c r="BE12" s="108">
        <v>3.1924494542181492E-3</v>
      </c>
      <c r="BF12" s="108">
        <v>3.7501624319702387E-3</v>
      </c>
      <c r="BG12" s="108">
        <v>1.8931897357106209E-2</v>
      </c>
      <c r="BH12" s="108">
        <v>2.0688492804765701E-3</v>
      </c>
      <c r="BI12" s="108">
        <v>1.2618402950465679E-2</v>
      </c>
      <c r="BJ12" s="108"/>
      <c r="BK12" s="108"/>
      <c r="BL12" s="108"/>
    </row>
    <row r="13" spans="1:64" x14ac:dyDescent="0.2">
      <c r="A13" t="s">
        <v>516</v>
      </c>
      <c r="B13" s="111">
        <v>1102</v>
      </c>
      <c r="C13" s="111">
        <v>193</v>
      </c>
      <c r="D13" s="111">
        <v>192</v>
      </c>
      <c r="E13" s="111">
        <v>195</v>
      </c>
      <c r="F13" s="111">
        <v>194</v>
      </c>
      <c r="G13" s="111">
        <v>197</v>
      </c>
      <c r="H13" s="111">
        <v>192</v>
      </c>
      <c r="I13" s="111">
        <v>294</v>
      </c>
      <c r="J13" s="111">
        <v>192</v>
      </c>
      <c r="K13" s="111">
        <v>193</v>
      </c>
      <c r="L13" s="111">
        <v>195</v>
      </c>
      <c r="M13" s="111">
        <v>300</v>
      </c>
      <c r="N13" s="111">
        <v>192</v>
      </c>
      <c r="O13" s="111">
        <v>203</v>
      </c>
      <c r="P13" s="106"/>
      <c r="Q13" s="111">
        <v>192</v>
      </c>
      <c r="R13" s="111">
        <v>199</v>
      </c>
      <c r="S13" s="106">
        <v>314</v>
      </c>
      <c r="T13" s="111">
        <v>198</v>
      </c>
      <c r="U13" s="111">
        <v>200</v>
      </c>
      <c r="V13" s="111">
        <v>192</v>
      </c>
      <c r="W13" s="111">
        <v>194</v>
      </c>
      <c r="X13" s="111">
        <v>197</v>
      </c>
      <c r="Y13" s="111">
        <v>192</v>
      </c>
      <c r="Z13" s="111">
        <v>192</v>
      </c>
      <c r="AA13" s="111">
        <v>395</v>
      </c>
      <c r="AB13" s="111">
        <v>391</v>
      </c>
      <c r="AC13" s="111">
        <v>192</v>
      </c>
      <c r="AD13" s="111">
        <v>196</v>
      </c>
      <c r="AE13" s="111">
        <v>192</v>
      </c>
      <c r="AF13" s="111">
        <v>197</v>
      </c>
      <c r="AG13" s="111">
        <v>300</v>
      </c>
      <c r="AH13" s="111">
        <v>206</v>
      </c>
      <c r="AI13" s="111">
        <v>201</v>
      </c>
      <c r="AJ13" s="111">
        <v>193</v>
      </c>
      <c r="AK13" s="111">
        <v>192</v>
      </c>
      <c r="AL13" s="111">
        <v>192</v>
      </c>
      <c r="AM13" s="111">
        <v>200</v>
      </c>
      <c r="AN13" s="111">
        <v>192</v>
      </c>
      <c r="AO13" s="111">
        <v>200</v>
      </c>
      <c r="AP13" s="111">
        <v>192</v>
      </c>
      <c r="AQ13" s="111">
        <v>204</v>
      </c>
      <c r="AR13" s="111">
        <v>295</v>
      </c>
      <c r="AS13" s="111">
        <v>197</v>
      </c>
      <c r="AT13" s="111">
        <v>194</v>
      </c>
      <c r="AU13" s="111">
        <v>194</v>
      </c>
      <c r="AV13" s="111">
        <v>319</v>
      </c>
      <c r="AW13" s="111">
        <v>593</v>
      </c>
      <c r="AX13" s="111">
        <v>428</v>
      </c>
      <c r="AY13" s="111">
        <v>1024</v>
      </c>
      <c r="AZ13" s="111">
        <v>289</v>
      </c>
      <c r="BA13" s="111">
        <v>194</v>
      </c>
      <c r="BB13" s="111">
        <v>195</v>
      </c>
      <c r="BC13" s="111">
        <v>192</v>
      </c>
      <c r="BD13" s="111">
        <v>202</v>
      </c>
      <c r="BE13" s="111">
        <v>192</v>
      </c>
      <c r="BF13" s="111">
        <v>390</v>
      </c>
      <c r="BG13" s="111">
        <v>198</v>
      </c>
      <c r="BH13" s="111">
        <v>313</v>
      </c>
      <c r="BI13" s="111">
        <v>196</v>
      </c>
      <c r="BJ13" s="111">
        <v>194</v>
      </c>
      <c r="BK13" s="111">
        <v>197</v>
      </c>
      <c r="BL13" s="111">
        <v>193</v>
      </c>
    </row>
    <row r="14" spans="1:64" x14ac:dyDescent="0.2">
      <c r="A14" t="s">
        <v>86</v>
      </c>
      <c r="B14" s="108">
        <v>1.2902536392211914</v>
      </c>
      <c r="C14" s="108">
        <v>0.85242849588394165</v>
      </c>
      <c r="D14" s="108">
        <v>0.85104495286941528</v>
      </c>
      <c r="E14" s="108">
        <v>1.0590184926986694</v>
      </c>
      <c r="F14" s="108">
        <v>0.9204832911491394</v>
      </c>
      <c r="G14" s="108">
        <v>0.92007863521575928</v>
      </c>
      <c r="H14" s="108">
        <v>0.67026370763778687</v>
      </c>
      <c r="I14" s="108">
        <v>1.1388193368911743</v>
      </c>
      <c r="J14" s="108">
        <v>0.89840739965438843</v>
      </c>
      <c r="K14" s="108">
        <v>0.93147164583206177</v>
      </c>
      <c r="L14" s="108">
        <v>0.88282299041748047</v>
      </c>
      <c r="M14" s="108">
        <v>1.1097712516784668</v>
      </c>
      <c r="N14" s="108">
        <v>1.0883382558822632</v>
      </c>
      <c r="O14" s="108">
        <v>1.3968126773834229</v>
      </c>
      <c r="P14" s="109"/>
      <c r="Q14" s="108">
        <v>1.1729801893234253</v>
      </c>
      <c r="R14" s="108">
        <v>1.1823511123657227</v>
      </c>
      <c r="S14" s="109">
        <v>1.3509466648101807</v>
      </c>
      <c r="T14" s="108">
        <v>1.0244767665863037</v>
      </c>
      <c r="U14" s="108">
        <v>0.99291950464248657</v>
      </c>
      <c r="V14" s="108">
        <v>1.1268379688262939</v>
      </c>
      <c r="W14" s="108">
        <v>1.1201975345611572</v>
      </c>
      <c r="X14" s="108">
        <v>0.99119818210601807</v>
      </c>
      <c r="Y14" s="108">
        <v>1.0403043031692505</v>
      </c>
      <c r="Z14" s="108">
        <v>1.0206526517868042</v>
      </c>
      <c r="AA14" s="108">
        <v>1.2935106754302979</v>
      </c>
      <c r="AB14" s="108">
        <v>1.1703758239746094</v>
      </c>
      <c r="AC14" s="108">
        <v>1.0169486999511719</v>
      </c>
      <c r="AD14" s="108">
        <v>0.97641450166702271</v>
      </c>
      <c r="AE14" s="108">
        <v>0.93942248821258545</v>
      </c>
      <c r="AF14" s="108">
        <v>1.1248074769973755</v>
      </c>
      <c r="AG14" s="108">
        <v>1.1115047931671143</v>
      </c>
      <c r="AH14" s="108">
        <v>1.1121009588241577</v>
      </c>
      <c r="AI14" s="108">
        <v>1.1002645492553711</v>
      </c>
      <c r="AJ14" s="108">
        <v>0.88206303119659424</v>
      </c>
      <c r="AK14" s="108">
        <v>0.87195920944213867</v>
      </c>
      <c r="AL14" s="108">
        <v>1.0463155508041382</v>
      </c>
      <c r="AM14" s="108">
        <v>1.2066787481307983</v>
      </c>
      <c r="AN14" s="108">
        <v>0.95389139652252197</v>
      </c>
      <c r="AO14" s="108">
        <v>0.83089882135391235</v>
      </c>
      <c r="AP14" s="108">
        <v>0.90518897771835327</v>
      </c>
      <c r="AQ14" s="108">
        <v>0.99547278881072998</v>
      </c>
      <c r="AR14" s="108">
        <v>0.96308302879333496</v>
      </c>
      <c r="AS14" s="108">
        <v>1.0140576362609863</v>
      </c>
      <c r="AT14" s="108">
        <v>1.0476225614547729</v>
      </c>
      <c r="AU14" s="108">
        <v>0.85741972923278809</v>
      </c>
      <c r="AV14" s="108">
        <v>1.256569504737854</v>
      </c>
      <c r="AW14" s="108">
        <v>1.0599448680877686</v>
      </c>
      <c r="AX14" s="108">
        <v>1.1245033740997314</v>
      </c>
      <c r="AY14" s="108">
        <v>0.92631185054779053</v>
      </c>
      <c r="AZ14" s="108">
        <v>0.90381020307540894</v>
      </c>
      <c r="BA14" s="108">
        <v>0.84060412645339966</v>
      </c>
      <c r="BB14" s="108">
        <v>0.74693989753723145</v>
      </c>
      <c r="BC14" s="108">
        <v>0.86559450626373291</v>
      </c>
      <c r="BD14" s="108">
        <v>1.0388256311416626</v>
      </c>
      <c r="BE14" s="108">
        <v>0.79635429382324219</v>
      </c>
      <c r="BF14" s="108">
        <v>0.75430393218994141</v>
      </c>
      <c r="BG14" s="108">
        <v>0.76570641994476318</v>
      </c>
      <c r="BH14" s="108">
        <v>0.70996755361557007</v>
      </c>
      <c r="BI14" s="108">
        <v>0.93277734518051147</v>
      </c>
      <c r="BJ14" s="108">
        <v>0.88113147020339966</v>
      </c>
      <c r="BK14" s="108">
        <v>1.1367943286895752</v>
      </c>
      <c r="BL14" s="108">
        <v>0.98122859001159668</v>
      </c>
    </row>
    <row r="15" spans="1:64" x14ac:dyDescent="0.2">
      <c r="A15" t="s">
        <v>93</v>
      </c>
      <c r="B15" s="108">
        <v>1.6858891248703003</v>
      </c>
      <c r="C15" s="108">
        <v>1.6748725175857544</v>
      </c>
      <c r="D15" s="108">
        <v>1.4802312850952148</v>
      </c>
      <c r="E15" s="108">
        <v>1.7379497289657593</v>
      </c>
      <c r="F15" s="108">
        <v>1.4591823816299438</v>
      </c>
      <c r="G15" s="108">
        <v>1.5429831743240356</v>
      </c>
      <c r="H15" s="108">
        <v>1.4482297897338867</v>
      </c>
      <c r="I15" s="108">
        <v>1.6255340576171875</v>
      </c>
      <c r="J15" s="108">
        <v>1.4918340444564819</v>
      </c>
      <c r="K15" s="108">
        <v>1.4510060548782349</v>
      </c>
      <c r="L15" s="108">
        <v>1.6131387948989868</v>
      </c>
      <c r="M15" s="108">
        <v>1.6466629505157471</v>
      </c>
      <c r="N15" s="108">
        <v>1.8705708980560303</v>
      </c>
      <c r="O15" s="108">
        <v>1.7197328805923462</v>
      </c>
      <c r="P15" s="109"/>
      <c r="Q15" s="108">
        <v>1.688754677772522</v>
      </c>
      <c r="R15" s="108">
        <v>1.5847506523132324</v>
      </c>
      <c r="S15" s="109">
        <v>1.6553537845611572</v>
      </c>
      <c r="T15" s="108">
        <v>1.5862804651260376</v>
      </c>
      <c r="U15" s="108">
        <v>1.6587525606155396</v>
      </c>
      <c r="V15" s="108">
        <v>1.7242151498794556</v>
      </c>
      <c r="W15" s="108">
        <v>1.6582760810852051</v>
      </c>
      <c r="X15" s="108">
        <v>1.3520112037658691</v>
      </c>
      <c r="Y15" s="108">
        <v>1.8323445320129395</v>
      </c>
      <c r="Z15" s="108">
        <v>1.5946207046508789</v>
      </c>
      <c r="AA15" s="108">
        <v>1.8365793228149414</v>
      </c>
      <c r="AB15" s="108">
        <v>1.6218816041946411</v>
      </c>
      <c r="AC15" s="108">
        <v>1.5555830001831055</v>
      </c>
      <c r="AD15" s="108">
        <v>1.4092005491256714</v>
      </c>
      <c r="AE15" s="108">
        <v>1.6192209720611572</v>
      </c>
      <c r="AF15" s="108">
        <v>1.757871150970459</v>
      </c>
      <c r="AG15" s="108">
        <v>1.2245727777481079</v>
      </c>
      <c r="AH15" s="108">
        <v>1.4838569164276123</v>
      </c>
      <c r="AI15" s="108">
        <v>1.3661905527114868</v>
      </c>
      <c r="AJ15" s="108">
        <v>1.2528047561645508</v>
      </c>
      <c r="AK15" s="108">
        <v>1.2769681215286255</v>
      </c>
      <c r="AL15" s="108">
        <v>1.2934740781784058</v>
      </c>
      <c r="AM15" s="108">
        <v>1.5693753957748413</v>
      </c>
      <c r="AN15" s="108">
        <v>1.4772862195968628</v>
      </c>
      <c r="AO15" s="108">
        <v>1.2758796215057373</v>
      </c>
      <c r="AP15" s="108">
        <v>1.37796950340271</v>
      </c>
      <c r="AQ15" s="108">
        <v>1.2940777540206909</v>
      </c>
      <c r="AR15" s="108">
        <v>1.3254146575927734</v>
      </c>
      <c r="AS15" s="108">
        <v>1.6073617935180664</v>
      </c>
      <c r="AT15" s="108">
        <v>1.4291592836380005</v>
      </c>
      <c r="AU15" s="108">
        <v>1.3203039169311523</v>
      </c>
      <c r="AV15" s="108">
        <v>1.6840083599090576</v>
      </c>
      <c r="AW15" s="108">
        <v>1.2321833372116089</v>
      </c>
      <c r="AX15" s="108">
        <v>1.156220555305481</v>
      </c>
      <c r="AY15" s="108">
        <v>1.1008694171905518</v>
      </c>
      <c r="AZ15" s="108">
        <v>1.2320647239685059</v>
      </c>
      <c r="BA15" s="108">
        <v>1.018795371055603</v>
      </c>
      <c r="BB15" s="108">
        <v>1.2090013027191162</v>
      </c>
      <c r="BC15" s="108">
        <v>1.022661566734314</v>
      </c>
      <c r="BD15" s="108">
        <v>1.2073088884353638</v>
      </c>
      <c r="BE15" s="108">
        <v>1.0155619382858276</v>
      </c>
      <c r="BF15" s="108">
        <v>1.1896966695785522</v>
      </c>
      <c r="BG15" s="108">
        <v>1.0306090116500854</v>
      </c>
      <c r="BH15" s="108">
        <v>0.93527644872665405</v>
      </c>
      <c r="BI15" s="108">
        <v>1.0808249711990356</v>
      </c>
      <c r="BJ15" s="108">
        <v>1.0260127782821655</v>
      </c>
      <c r="BK15" s="108">
        <v>1.3811184167861938</v>
      </c>
      <c r="BL15" s="108">
        <v>1.0920784473419189</v>
      </c>
    </row>
    <row r="16" spans="1:64" x14ac:dyDescent="0.2">
      <c r="A16" t="s">
        <v>107</v>
      </c>
      <c r="B16" s="108">
        <v>1.5718165636062622</v>
      </c>
      <c r="C16" s="108">
        <v>1.4906291961669922</v>
      </c>
      <c r="D16" s="108">
        <v>1.3542999029159546</v>
      </c>
      <c r="E16" s="108">
        <v>1.5870527029037476</v>
      </c>
      <c r="F16" s="108">
        <v>1.6415494680404663</v>
      </c>
      <c r="G16" s="108">
        <v>1.5213792324066162</v>
      </c>
      <c r="H16" s="108">
        <v>1.5614796876907349</v>
      </c>
      <c r="I16" s="108">
        <v>1.657256007194519</v>
      </c>
      <c r="J16" s="108">
        <v>1.5888326168060303</v>
      </c>
      <c r="K16" s="108">
        <v>1.5982706546783447</v>
      </c>
      <c r="L16" s="108">
        <v>1.6678363084793091</v>
      </c>
      <c r="M16" s="108">
        <v>1.5258307456970215</v>
      </c>
      <c r="N16" s="108">
        <v>1.6278514862060547</v>
      </c>
      <c r="O16" s="108">
        <v>1.6884691715240479</v>
      </c>
      <c r="P16" s="109"/>
      <c r="Q16" s="108">
        <v>1.6228774785995483</v>
      </c>
      <c r="R16" s="108">
        <v>1.5597567558288574</v>
      </c>
      <c r="S16" s="109">
        <v>1.5488507747650146</v>
      </c>
      <c r="T16" s="108">
        <v>1.4370353221893311</v>
      </c>
      <c r="U16" s="108">
        <v>1.7062480449676514</v>
      </c>
      <c r="V16" s="108">
        <v>1.463469386100769</v>
      </c>
      <c r="W16" s="108">
        <v>1.6134048700332642</v>
      </c>
      <c r="X16" s="108">
        <v>1.5275014638900757</v>
      </c>
      <c r="Y16" s="108">
        <v>1.7182655334472656</v>
      </c>
      <c r="Z16" s="108">
        <v>1.8106496334075928</v>
      </c>
      <c r="AA16" s="108">
        <v>1.6811701059341431</v>
      </c>
      <c r="AB16" s="108">
        <v>1.6509941816329956</v>
      </c>
      <c r="AC16" s="108">
        <v>1.5570337772369385</v>
      </c>
      <c r="AD16" s="108">
        <v>1.5893121957778931</v>
      </c>
      <c r="AE16" s="108">
        <v>1.5230404138565063</v>
      </c>
      <c r="AF16" s="108">
        <v>1.6185718774795532</v>
      </c>
      <c r="AG16" s="108">
        <v>1.518226146697998</v>
      </c>
      <c r="AH16" s="108">
        <v>1.5303782224655151</v>
      </c>
      <c r="AI16" s="108">
        <v>1.535237193107605</v>
      </c>
      <c r="AJ16" s="108">
        <v>1.2414790391921997</v>
      </c>
      <c r="AK16" s="108">
        <v>1.3686321973800659</v>
      </c>
      <c r="AL16" s="108">
        <v>1.4414080381393433</v>
      </c>
      <c r="AM16" s="108">
        <v>1.4235345125198364</v>
      </c>
      <c r="AN16" s="108">
        <v>1.4136414527893066</v>
      </c>
      <c r="AO16" s="108">
        <v>1.4477218389511108</v>
      </c>
      <c r="AP16" s="108">
        <v>1.6083517074584961</v>
      </c>
      <c r="AQ16" s="108">
        <v>1.4718841314315796</v>
      </c>
      <c r="AR16" s="108">
        <v>1.4108942747116089</v>
      </c>
      <c r="AS16" s="108">
        <v>1.5181446075439453</v>
      </c>
      <c r="AT16" s="108">
        <v>1.5657416582107544</v>
      </c>
      <c r="AU16" s="108">
        <v>1.320792555809021</v>
      </c>
      <c r="AV16" s="108">
        <v>1.5259820222854614</v>
      </c>
      <c r="AW16" s="108">
        <v>1.3610219955444336</v>
      </c>
      <c r="AX16" s="108">
        <v>1.4413326978683472</v>
      </c>
      <c r="AY16" s="108">
        <v>1.3544250726699829</v>
      </c>
      <c r="AZ16" s="108">
        <v>1.3185577392578125</v>
      </c>
      <c r="BA16" s="108">
        <v>1.1143624782562256</v>
      </c>
      <c r="BB16" s="108">
        <v>1.1160730123519897</v>
      </c>
      <c r="BC16" s="108">
        <v>1.3639845848083496</v>
      </c>
      <c r="BD16" s="108">
        <v>1.2757531404495239</v>
      </c>
      <c r="BE16" s="108">
        <v>1.5323896408081055</v>
      </c>
      <c r="BF16" s="108">
        <v>1.3957666158676147</v>
      </c>
      <c r="BG16" s="108">
        <v>1.1265089511871338</v>
      </c>
      <c r="BH16" s="108">
        <v>1.0979491472244263</v>
      </c>
      <c r="BI16" s="108">
        <v>1.2464674711227417</v>
      </c>
      <c r="BJ16" s="108">
        <v>1.3379437923431396</v>
      </c>
      <c r="BK16" s="108">
        <v>1.2676732540130615</v>
      </c>
      <c r="BL16" s="108">
        <v>1.3707789182662964</v>
      </c>
    </row>
    <row r="17" spans="1:64" x14ac:dyDescent="0.2">
      <c r="A17" t="s">
        <v>121</v>
      </c>
      <c r="B17" s="108">
        <v>1.277488112449646</v>
      </c>
      <c r="C17" s="108">
        <v>0.97940629720687866</v>
      </c>
      <c r="D17" s="108">
        <v>0.80511766672134399</v>
      </c>
      <c r="E17" s="108">
        <v>1.0044847726821899</v>
      </c>
      <c r="F17" s="108">
        <v>1.2247974872589111</v>
      </c>
      <c r="G17" s="108">
        <v>1.0431187152862549</v>
      </c>
      <c r="H17" s="108">
        <v>0.75831985473632813</v>
      </c>
      <c r="I17" s="108">
        <v>1.1589204072952271</v>
      </c>
      <c r="J17" s="108">
        <v>0.79783248901367188</v>
      </c>
      <c r="K17" s="108">
        <v>0.97365665435791016</v>
      </c>
      <c r="L17" s="108">
        <v>0.92516833543777466</v>
      </c>
      <c r="M17" s="108">
        <v>1.0993419885635376</v>
      </c>
      <c r="N17" s="108">
        <v>1.2296795845031738</v>
      </c>
      <c r="O17" s="108">
        <v>0.9425615668296814</v>
      </c>
      <c r="P17" s="109"/>
      <c r="Q17" s="108">
        <v>1.2670700550079346</v>
      </c>
      <c r="R17" s="108">
        <v>1.1092987060546875</v>
      </c>
      <c r="S17" s="109">
        <v>1.262264609336853</v>
      </c>
      <c r="T17" s="108">
        <v>1.286683201789856</v>
      </c>
      <c r="U17" s="108">
        <v>1.0359441041946411</v>
      </c>
      <c r="V17" s="108">
        <v>1.179573655128479</v>
      </c>
      <c r="W17" s="108">
        <v>0.99524104595184326</v>
      </c>
      <c r="X17" s="108">
        <v>1.1924055814743042</v>
      </c>
      <c r="Y17" s="108">
        <v>1.0389417409896851</v>
      </c>
      <c r="Z17" s="108">
        <v>0.83281064033508301</v>
      </c>
      <c r="AA17" s="108">
        <v>1.2961041927337646</v>
      </c>
      <c r="AB17" s="108">
        <v>1.16609787940979</v>
      </c>
      <c r="AC17" s="108">
        <v>1.2461912631988525</v>
      </c>
      <c r="AD17" s="108">
        <v>0.94477176666259766</v>
      </c>
      <c r="AE17" s="108">
        <v>0.89244246482849121</v>
      </c>
      <c r="AF17" s="108">
        <v>1.2708672285079956</v>
      </c>
      <c r="AG17" s="108">
        <v>0.63921356201171875</v>
      </c>
      <c r="AH17" s="108">
        <v>0.65492928028106689</v>
      </c>
      <c r="AI17" s="108">
        <v>1.0419068336486816</v>
      </c>
      <c r="AJ17" s="108">
        <v>0.96019667387008667</v>
      </c>
      <c r="AK17" s="108">
        <v>0.87005263566970825</v>
      </c>
      <c r="AL17" s="108">
        <v>0.71708709001541138</v>
      </c>
      <c r="AM17" s="108">
        <v>1.2052446603775024</v>
      </c>
      <c r="AN17" s="108">
        <v>1.583074688911438</v>
      </c>
      <c r="AO17" s="108">
        <v>1.1932834386825562</v>
      </c>
      <c r="AP17" s="108">
        <v>1.1337742805480957</v>
      </c>
      <c r="AQ17" s="108">
        <v>1.3773525953292847</v>
      </c>
      <c r="AR17" s="108">
        <v>1.0929514169692993</v>
      </c>
      <c r="AS17" s="108">
        <v>0.92108845710754395</v>
      </c>
      <c r="AT17" s="108">
        <v>0.9847298264503479</v>
      </c>
      <c r="AU17" s="108">
        <v>0.77349215745925903</v>
      </c>
      <c r="AV17" s="108">
        <v>1.4828119277954102</v>
      </c>
      <c r="AW17" s="108">
        <v>1.1236087083816528</v>
      </c>
      <c r="AX17" s="108">
        <v>0.60141563415527344</v>
      </c>
      <c r="AY17" s="108">
        <v>1.1866391897201538</v>
      </c>
      <c r="AZ17" s="108">
        <v>1.3578896522521973</v>
      </c>
      <c r="BA17" s="108">
        <v>1.0894062519073486</v>
      </c>
      <c r="BB17" s="108">
        <v>1.1539642810821533</v>
      </c>
      <c r="BC17" s="108">
        <v>0.86388516426086426</v>
      </c>
      <c r="BD17" s="108">
        <v>1.061409592628479</v>
      </c>
      <c r="BE17" s="108">
        <v>0.98520588874816895</v>
      </c>
      <c r="BF17" s="108">
        <v>1.112024188041687</v>
      </c>
      <c r="BG17" s="108">
        <v>0.85265451669692993</v>
      </c>
      <c r="BH17" s="108">
        <v>0.96793383359909058</v>
      </c>
      <c r="BI17" s="108">
        <v>1.0104784965515137</v>
      </c>
      <c r="BJ17" s="108">
        <v>1.2469751834869385</v>
      </c>
      <c r="BK17" s="108">
        <v>1.2533687353134155</v>
      </c>
      <c r="BL17" s="108">
        <v>0.73371785879135132</v>
      </c>
    </row>
    <row r="18" spans="1:64" x14ac:dyDescent="0.2">
      <c r="A18" t="s">
        <v>517</v>
      </c>
      <c r="B18" s="108">
        <v>1.5662431716918945</v>
      </c>
      <c r="C18" s="108">
        <v>1.6010363101959229</v>
      </c>
      <c r="D18" s="108">
        <v>1.5364583730697632</v>
      </c>
      <c r="E18" s="108">
        <v>1.5384615659713745</v>
      </c>
      <c r="F18" s="108">
        <v>1.5927834510803223</v>
      </c>
      <c r="G18" s="108">
        <v>1.5634517669677734</v>
      </c>
      <c r="H18" s="108">
        <v>1.5416666269302368</v>
      </c>
      <c r="I18" s="108">
        <v>1.4013605117797852</v>
      </c>
      <c r="J18" s="108">
        <v>1.4947916269302368</v>
      </c>
      <c r="K18" s="108">
        <v>1.5129534006118774</v>
      </c>
      <c r="L18" s="108">
        <v>1.5282051563262939</v>
      </c>
      <c r="M18" s="108">
        <v>1.5133333206176758</v>
      </c>
      <c r="N18" s="108">
        <v>1.515625</v>
      </c>
      <c r="O18" s="108">
        <v>1.517241358757019</v>
      </c>
      <c r="P18" s="109"/>
      <c r="Q18" s="108">
        <v>1.5833333730697632</v>
      </c>
      <c r="R18" s="108">
        <v>1.5979899168014526</v>
      </c>
      <c r="S18" s="109">
        <v>1.4299362897872925</v>
      </c>
      <c r="T18" s="108">
        <v>1.5303030014038086</v>
      </c>
      <c r="U18" s="108">
        <v>1.6200000047683716</v>
      </c>
      <c r="V18" s="108">
        <v>1.5520833730697632</v>
      </c>
      <c r="W18" s="108">
        <v>1.5876288414001465</v>
      </c>
      <c r="X18" s="108">
        <v>1.6040608882904053</v>
      </c>
      <c r="Y18" s="108">
        <v>1.5260416269302368</v>
      </c>
      <c r="Z18" s="108">
        <v>1.4895833730697632</v>
      </c>
      <c r="AA18" s="108">
        <v>1.4430379867553711</v>
      </c>
      <c r="AB18" s="108">
        <v>1.5421994924545288</v>
      </c>
      <c r="AC18" s="108">
        <v>1.5625</v>
      </c>
      <c r="AD18" s="108">
        <v>1.5102040767669678</v>
      </c>
      <c r="AE18" s="108">
        <v>1.5677083730697632</v>
      </c>
      <c r="AF18" s="108">
        <v>1.4948453903198242</v>
      </c>
      <c r="AG18" s="108">
        <v>1.4766666889190674</v>
      </c>
      <c r="AH18" s="108">
        <v>1.4029126167297363</v>
      </c>
      <c r="AI18" s="108">
        <v>1.4278607368469238</v>
      </c>
      <c r="AJ18" s="108">
        <v>1.5440413951873779</v>
      </c>
      <c r="AK18" s="108">
        <v>1.546875</v>
      </c>
      <c r="AL18" s="108">
        <v>1.546875</v>
      </c>
      <c r="AM18" s="108">
        <v>1.4850000143051147</v>
      </c>
      <c r="AN18" s="108">
        <v>1.5625</v>
      </c>
      <c r="AO18" s="108">
        <v>1.5800000429153442</v>
      </c>
      <c r="AP18" s="108">
        <v>1.6041666269302368</v>
      </c>
      <c r="AQ18" s="108">
        <v>1.4460784196853638</v>
      </c>
      <c r="AR18" s="108">
        <v>1.5220339298248291</v>
      </c>
      <c r="AS18" s="108">
        <v>1.5431472063064575</v>
      </c>
      <c r="AT18" s="108">
        <v>1.5515463352203369</v>
      </c>
      <c r="AU18" s="108">
        <v>1.5103092193603516</v>
      </c>
      <c r="AV18" s="108">
        <v>1.4890282154083252</v>
      </c>
      <c r="AW18" s="108">
        <v>1.5059021711349487</v>
      </c>
      <c r="AX18" s="108">
        <v>1.5257009267807007</v>
      </c>
      <c r="AY18" s="108">
        <v>1.5810546875</v>
      </c>
      <c r="AZ18" s="108">
        <v>1.5155708789825439</v>
      </c>
      <c r="BA18" s="108">
        <v>1.561855673789978</v>
      </c>
      <c r="BB18" s="108">
        <v>1.6102564334869385</v>
      </c>
      <c r="BC18" s="108">
        <v>1.46875</v>
      </c>
      <c r="BD18" s="108">
        <v>1.4801980257034302</v>
      </c>
      <c r="BE18" s="108">
        <v>1.4895833730697632</v>
      </c>
      <c r="BF18" s="108">
        <v>1.5461539030075073</v>
      </c>
      <c r="BG18" s="108">
        <v>1.5050505399703979</v>
      </c>
      <c r="BH18" s="108">
        <v>1.5367412567138672</v>
      </c>
      <c r="BI18" s="108">
        <v>1.5</v>
      </c>
      <c r="BJ18" s="108">
        <v>1.4896907806396484</v>
      </c>
      <c r="BK18" s="108">
        <v>1.4111675024032593</v>
      </c>
      <c r="BL18" s="108">
        <v>1.4611399173736572</v>
      </c>
    </row>
    <row r="19" spans="1:64" x14ac:dyDescent="0.2">
      <c r="A19" t="s">
        <v>518</v>
      </c>
      <c r="B19" s="108">
        <v>51.337566375732422</v>
      </c>
      <c r="C19" s="108">
        <v>49.497409820556641</v>
      </c>
      <c r="D19" s="108">
        <v>48.328125</v>
      </c>
      <c r="E19" s="108">
        <v>47.805130004882813</v>
      </c>
      <c r="F19" s="108">
        <v>53.396907806396484</v>
      </c>
      <c r="G19" s="108">
        <v>47.157360076904297</v>
      </c>
      <c r="H19" s="108">
        <v>45.078125</v>
      </c>
      <c r="I19" s="108">
        <v>43.656463623046875</v>
      </c>
      <c r="J19" s="108">
        <v>49.338542938232422</v>
      </c>
      <c r="K19" s="108">
        <v>50.756477355957031</v>
      </c>
      <c r="L19" s="108">
        <v>51.343589782714844</v>
      </c>
      <c r="M19" s="108">
        <v>49.516666412353516</v>
      </c>
      <c r="N19" s="108">
        <v>51.46875</v>
      </c>
      <c r="O19" s="108">
        <v>49.4581298828125</v>
      </c>
      <c r="P19" s="109"/>
      <c r="Q19" s="108">
        <v>53.65625</v>
      </c>
      <c r="R19" s="108">
        <v>54.206031799316406</v>
      </c>
      <c r="S19" s="109">
        <v>49.308917999267578</v>
      </c>
      <c r="T19" s="108">
        <v>53.449493408203125</v>
      </c>
      <c r="U19" s="108">
        <v>55.819999694824219</v>
      </c>
      <c r="V19" s="108">
        <v>50.145832061767578</v>
      </c>
      <c r="W19" s="108">
        <v>53.340206146240234</v>
      </c>
      <c r="X19" s="108">
        <v>50.360404968261719</v>
      </c>
      <c r="Y19" s="108">
        <v>51.322917938232422</v>
      </c>
      <c r="Z19" s="108">
        <v>48.864582061767578</v>
      </c>
      <c r="AA19" s="108">
        <v>53.739238739013672</v>
      </c>
      <c r="AB19" s="108">
        <v>50.196929931640625</v>
      </c>
      <c r="AC19" s="108">
        <v>49.09375</v>
      </c>
      <c r="AD19" s="108">
        <v>52.642856597900391</v>
      </c>
      <c r="AE19" s="108">
        <v>47.552082061767578</v>
      </c>
      <c r="AF19" s="108">
        <v>47.381443023681641</v>
      </c>
      <c r="AG19" s="108">
        <v>43.893333435058594</v>
      </c>
      <c r="AH19" s="108">
        <v>51.417476654052734</v>
      </c>
      <c r="AI19" s="108">
        <v>48.233829498291016</v>
      </c>
      <c r="AJ19" s="108">
        <v>48.383419036865234</v>
      </c>
      <c r="AK19" s="108">
        <v>49.026042938232422</v>
      </c>
      <c r="AL19" s="108">
        <v>47.557292938232422</v>
      </c>
      <c r="AM19" s="108">
        <v>47.244998931884766</v>
      </c>
      <c r="AN19" s="108">
        <v>45.083332061767578</v>
      </c>
      <c r="AO19" s="108">
        <v>44.700000762939453</v>
      </c>
      <c r="AP19" s="108">
        <v>44.598957061767578</v>
      </c>
      <c r="AQ19" s="108">
        <v>52.872547149658203</v>
      </c>
      <c r="AR19" s="108">
        <v>46.542373657226563</v>
      </c>
      <c r="AS19" s="108">
        <v>52.974620819091797</v>
      </c>
      <c r="AT19" s="108">
        <v>54.082473754882813</v>
      </c>
      <c r="AU19" s="108">
        <v>49.226802825927734</v>
      </c>
      <c r="AV19" s="108">
        <v>47.639499664306641</v>
      </c>
      <c r="AW19" s="108">
        <v>52.5362548828125</v>
      </c>
      <c r="AX19" s="108">
        <v>49.705608367919922</v>
      </c>
      <c r="AY19" s="108">
        <v>48.2294921875</v>
      </c>
      <c r="AZ19" s="108">
        <v>50.055362701416016</v>
      </c>
      <c r="BA19" s="108">
        <v>48.881443023681641</v>
      </c>
      <c r="BB19" s="108">
        <v>52.353847503662109</v>
      </c>
      <c r="BC19" s="108">
        <v>56.151042938232422</v>
      </c>
      <c r="BD19" s="108">
        <v>51.029701232910156</v>
      </c>
      <c r="BE19" s="108">
        <v>46.895832061767578</v>
      </c>
      <c r="BF19" s="108">
        <v>49.74615478515625</v>
      </c>
      <c r="BG19" s="108">
        <v>51.47979736328125</v>
      </c>
      <c r="BH19" s="108">
        <v>48.862621307373047</v>
      </c>
      <c r="BI19" s="108">
        <v>44.775508880615234</v>
      </c>
      <c r="BJ19" s="108">
        <v>46.097938537597656</v>
      </c>
      <c r="BK19" s="108">
        <v>55.15228271484375</v>
      </c>
      <c r="BL19" s="108">
        <v>51.80828857421875</v>
      </c>
    </row>
    <row r="20" spans="1:64" x14ac:dyDescent="0.2">
      <c r="A20" t="s">
        <v>519</v>
      </c>
      <c r="B20" s="108">
        <v>3.0807621479034424</v>
      </c>
      <c r="C20" s="108">
        <v>3.1761658191680908</v>
      </c>
      <c r="D20" s="108">
        <v>3.1770832538604736</v>
      </c>
      <c r="E20" s="108">
        <v>3.1435897350311279</v>
      </c>
      <c r="F20" s="108">
        <v>3.4381444454193115</v>
      </c>
      <c r="G20" s="108">
        <v>3.0558376312255859</v>
      </c>
      <c r="H20" s="108">
        <v>3.109375</v>
      </c>
      <c r="I20" s="108">
        <v>2.8027210235595703</v>
      </c>
      <c r="J20" s="108">
        <v>3.3072917461395264</v>
      </c>
      <c r="K20" s="108">
        <v>2.9896373748779297</v>
      </c>
      <c r="L20" s="108">
        <v>3.1948719024658203</v>
      </c>
      <c r="M20" s="108">
        <v>3</v>
      </c>
      <c r="N20" s="108">
        <v>3.3333332538604736</v>
      </c>
      <c r="O20" s="108">
        <v>2.8275861740112305</v>
      </c>
      <c r="P20" s="109"/>
      <c r="Q20" s="108">
        <v>3.171875</v>
      </c>
      <c r="R20" s="108">
        <v>2.9849245548248291</v>
      </c>
      <c r="S20" s="109">
        <v>3.2547769546508789</v>
      </c>
      <c r="T20" s="108">
        <v>2.803030252456665</v>
      </c>
      <c r="U20" s="108">
        <v>3.0399999618530273</v>
      </c>
      <c r="V20" s="108">
        <v>2.9583332538604736</v>
      </c>
      <c r="W20" s="108">
        <v>2.9639174938201904</v>
      </c>
      <c r="X20" s="108">
        <v>2.8071064949035645</v>
      </c>
      <c r="Y20" s="108">
        <v>2.859375</v>
      </c>
      <c r="Z20" s="108">
        <v>2.921875</v>
      </c>
      <c r="AA20" s="108">
        <v>3.4050633907318115</v>
      </c>
      <c r="AB20" s="108">
        <v>3.3145780563354492</v>
      </c>
      <c r="AC20" s="108">
        <v>3.4322917461395264</v>
      </c>
      <c r="AD20" s="108">
        <v>3.3214285373687744</v>
      </c>
      <c r="AE20" s="108">
        <v>3.2760417461395264</v>
      </c>
      <c r="AF20" s="108">
        <v>3.3144330978393555</v>
      </c>
      <c r="AG20" s="108">
        <v>3.1800000667572021</v>
      </c>
      <c r="AH20" s="108">
        <v>3.5728154182434082</v>
      </c>
      <c r="AI20" s="108">
        <v>3.2338309288024902</v>
      </c>
      <c r="AJ20" s="108">
        <v>3.2538859844207764</v>
      </c>
      <c r="AK20" s="108">
        <v>2.8385417461395264</v>
      </c>
      <c r="AL20" s="108">
        <v>3.4427082538604736</v>
      </c>
      <c r="AM20" s="108">
        <v>3.2149999141693115</v>
      </c>
      <c r="AN20" s="108">
        <v>3.4479167461395264</v>
      </c>
      <c r="AO20" s="108">
        <v>3.0899999141693115</v>
      </c>
      <c r="AP20" s="108">
        <v>3.0520832538604736</v>
      </c>
      <c r="AQ20" s="108">
        <v>3.9313726425170898</v>
      </c>
      <c r="AR20" s="108">
        <v>3.4067797660827637</v>
      </c>
      <c r="AS20" s="108">
        <v>3.8832488059997559</v>
      </c>
      <c r="AT20" s="108">
        <v>3.7113401889801025</v>
      </c>
      <c r="AU20" s="108">
        <v>3.4896907806396484</v>
      </c>
      <c r="AV20" s="108">
        <v>3.2789969444274902</v>
      </c>
      <c r="AW20" s="108">
        <v>3.6391232013702393</v>
      </c>
      <c r="AX20" s="108">
        <v>3.621495246887207</v>
      </c>
      <c r="AY20" s="108">
        <v>3.6357421875</v>
      </c>
      <c r="AZ20" s="108">
        <v>3.529411792755127</v>
      </c>
      <c r="BA20" s="108">
        <v>3.7577319145202637</v>
      </c>
      <c r="BB20" s="108">
        <v>3.7948718070983887</v>
      </c>
      <c r="BC20" s="108">
        <v>3.7604167461395264</v>
      </c>
      <c r="BD20" s="108">
        <v>3.6881186962127686</v>
      </c>
      <c r="BE20" s="108">
        <v>3.6666667461395264</v>
      </c>
      <c r="BF20" s="108">
        <v>3.4051282405853271</v>
      </c>
      <c r="BG20" s="108">
        <v>3.5454545021057129</v>
      </c>
      <c r="BH20" s="108">
        <v>3.6389775276184082</v>
      </c>
      <c r="BI20" s="108">
        <v>3.5765306949615479</v>
      </c>
      <c r="BJ20" s="108">
        <v>3.9896907806396484</v>
      </c>
      <c r="BK20" s="108">
        <v>3.9695432186126709</v>
      </c>
      <c r="BL20" s="108">
        <v>3.9274611473083496</v>
      </c>
    </row>
    <row r="21" spans="1:64" x14ac:dyDescent="0.2">
      <c r="A21" t="s">
        <v>548</v>
      </c>
      <c r="B21" s="108">
        <v>0.67658984661102295</v>
      </c>
      <c r="C21" s="108">
        <v>0.43581902980804443</v>
      </c>
      <c r="D21" s="108">
        <v>0.44629555940628052</v>
      </c>
      <c r="E21" s="108">
        <v>0.57596635818481445</v>
      </c>
      <c r="F21" s="108">
        <v>0.46699661016464233</v>
      </c>
      <c r="G21" s="108">
        <v>0.48171156644821167</v>
      </c>
      <c r="H21" s="108">
        <v>0.31916141510009766</v>
      </c>
      <c r="I21" s="108">
        <v>0.5284467339515686</v>
      </c>
      <c r="J21" s="108">
        <v>0.46629402041435242</v>
      </c>
      <c r="K21" s="108">
        <v>0.50095611810684204</v>
      </c>
      <c r="L21" s="108">
        <v>0.46893587708473206</v>
      </c>
      <c r="M21" s="108">
        <v>0.54792606830596924</v>
      </c>
      <c r="N21" s="108">
        <v>0.53961515426635742</v>
      </c>
      <c r="O21" s="108">
        <v>0.69288843870162964</v>
      </c>
      <c r="P21" s="109"/>
      <c r="Q21" s="108">
        <v>0.53720682859420776</v>
      </c>
      <c r="R21" s="108">
        <v>0.57189351320266724</v>
      </c>
      <c r="S21" s="109">
        <v>0.81537097692489624</v>
      </c>
      <c r="T21" s="108">
        <v>0.46294346451759338</v>
      </c>
      <c r="U21" s="108">
        <v>0.4122714102268219</v>
      </c>
      <c r="V21" s="108">
        <v>0.55237966775894165</v>
      </c>
      <c r="W21" s="108">
        <v>0.46917620301246643</v>
      </c>
      <c r="X21" s="108">
        <v>0.44025751948356628</v>
      </c>
      <c r="Y21" s="108">
        <v>0.52450960874557495</v>
      </c>
      <c r="Z21" s="108">
        <v>0.38741013407707214</v>
      </c>
      <c r="AA21" s="108">
        <v>0.63067543506622314</v>
      </c>
      <c r="AB21" s="108">
        <v>0.66341233253479004</v>
      </c>
      <c r="AC21" s="108">
        <v>0.52679646015167236</v>
      </c>
      <c r="AD21" s="108">
        <v>0.54764711856842041</v>
      </c>
      <c r="AE21" s="108">
        <v>0.55660521984100342</v>
      </c>
      <c r="AF21" s="108">
        <v>0.62320166826248169</v>
      </c>
      <c r="AG21" s="108">
        <v>0.61847615242004395</v>
      </c>
      <c r="AH21" s="108">
        <v>0.57207858562469482</v>
      </c>
      <c r="AI21" s="108">
        <v>0.60019683837890625</v>
      </c>
      <c r="AJ21" s="108">
        <v>0.42103680968284607</v>
      </c>
      <c r="AK21" s="108">
        <v>0.39798355102539063</v>
      </c>
      <c r="AL21" s="108">
        <v>0.64878660440444946</v>
      </c>
      <c r="AM21" s="108">
        <v>0.691489577293396</v>
      </c>
      <c r="AN21" s="108">
        <v>0.63496541976928711</v>
      </c>
      <c r="AO21" s="108">
        <v>0.46864169836044312</v>
      </c>
      <c r="AP21" s="108">
        <v>0.50565880537033081</v>
      </c>
      <c r="AQ21" s="108">
        <v>0.48533183336257935</v>
      </c>
      <c r="AR21" s="108">
        <v>0.55154967308044434</v>
      </c>
      <c r="AS21" s="108">
        <v>0.64805692434310913</v>
      </c>
      <c r="AT21" s="108">
        <v>0.39637374877929688</v>
      </c>
      <c r="AU21" s="108">
        <v>0.38860177993774414</v>
      </c>
      <c r="AV21" s="108">
        <v>0.80665302276611328</v>
      </c>
      <c r="AW21" s="108">
        <v>0.56285899877548218</v>
      </c>
      <c r="AX21" s="108">
        <v>0.60105675458908081</v>
      </c>
      <c r="AY21" s="108">
        <v>0.49248683452606201</v>
      </c>
      <c r="AZ21" s="108">
        <v>0.45162779092788696</v>
      </c>
      <c r="BA21" s="108">
        <v>0.39247626066207886</v>
      </c>
      <c r="BB21" s="108">
        <v>0.30962282419204712</v>
      </c>
      <c r="BC21" s="108">
        <v>0.38950347900390625</v>
      </c>
      <c r="BD21" s="108">
        <v>0.56799775362014771</v>
      </c>
      <c r="BE21" s="108">
        <v>0.39571806788444519</v>
      </c>
      <c r="BF21" s="108">
        <v>0.34405887126922607</v>
      </c>
      <c r="BG21" s="108">
        <v>0.34905931353569031</v>
      </c>
      <c r="BH21" s="108">
        <v>0.37604686617851257</v>
      </c>
      <c r="BI21" s="108">
        <v>0.46141800284385681</v>
      </c>
      <c r="BJ21" s="108">
        <v>0.39220702648162842</v>
      </c>
      <c r="BK21" s="108">
        <v>0.60810333490371704</v>
      </c>
      <c r="BL21" s="108">
        <v>0.51529181003570557</v>
      </c>
    </row>
    <row r="22" spans="1:64" x14ac:dyDescent="0.2">
      <c r="A22" t="s">
        <v>91</v>
      </c>
      <c r="B22" s="108">
        <v>0.58637499809265137</v>
      </c>
      <c r="C22" s="108">
        <v>0.31758248805999756</v>
      </c>
      <c r="D22" s="108">
        <v>0.31111440062522888</v>
      </c>
      <c r="E22" s="108">
        <v>0.43114441633224487</v>
      </c>
      <c r="F22" s="108">
        <v>0.36248683929443359</v>
      </c>
      <c r="G22" s="108">
        <v>0.35476964712142944</v>
      </c>
      <c r="H22" s="108">
        <v>0.21398705244064331</v>
      </c>
      <c r="I22" s="108">
        <v>0.52583825588226318</v>
      </c>
      <c r="J22" s="108">
        <v>0.34321510791778564</v>
      </c>
      <c r="K22" s="108">
        <v>0.35527452826499939</v>
      </c>
      <c r="L22" s="108">
        <v>0.32804137468338013</v>
      </c>
      <c r="M22" s="108">
        <v>0.49027806520462036</v>
      </c>
      <c r="N22" s="108">
        <v>0.475382000207901</v>
      </c>
      <c r="O22" s="108">
        <v>0.67294484376907349</v>
      </c>
      <c r="P22" s="109"/>
      <c r="Q22" s="108">
        <v>0.55182343721389771</v>
      </c>
      <c r="R22" s="108">
        <v>0.54280978441238403</v>
      </c>
      <c r="S22" s="109">
        <v>0.5709337592124939</v>
      </c>
      <c r="T22" s="108">
        <v>0.45695209503173828</v>
      </c>
      <c r="U22" s="108">
        <v>0.45423722267150879</v>
      </c>
      <c r="V22" s="108">
        <v>0.50322169065475464</v>
      </c>
      <c r="W22" s="108">
        <v>0.5389208197593689</v>
      </c>
      <c r="X22" s="108">
        <v>0.43871405720710754</v>
      </c>
      <c r="Y22" s="108">
        <v>0.44023793935775757</v>
      </c>
      <c r="Z22" s="108">
        <v>0.49131956696510315</v>
      </c>
      <c r="AA22" s="108">
        <v>0.61222732067108154</v>
      </c>
      <c r="AB22" s="108">
        <v>0.48640567064285278</v>
      </c>
      <c r="AC22" s="108">
        <v>0.41833394765853882</v>
      </c>
      <c r="AD22" s="108">
        <v>0.3718782365322113</v>
      </c>
      <c r="AE22" s="108">
        <v>0.33451738953590393</v>
      </c>
      <c r="AF22" s="108">
        <v>0.46600586175918579</v>
      </c>
      <c r="AG22" s="108">
        <v>0.45654395222663879</v>
      </c>
      <c r="AH22" s="108">
        <v>0.48027265071868896</v>
      </c>
      <c r="AI22" s="108">
        <v>0.45569226145744324</v>
      </c>
      <c r="AJ22" s="108">
        <v>0.35131537914276123</v>
      </c>
      <c r="AK22" s="108">
        <v>0.35386085510253906</v>
      </c>
      <c r="AL22" s="108">
        <v>0.38344272971153259</v>
      </c>
      <c r="AM22" s="108">
        <v>0.50463634729385376</v>
      </c>
      <c r="AN22" s="108">
        <v>0.30819854140281677</v>
      </c>
      <c r="AO22" s="108">
        <v>0.28203365206718445</v>
      </c>
      <c r="AP22" s="108">
        <v>0.329560786485672</v>
      </c>
      <c r="AQ22" s="108">
        <v>0.41997656226158142</v>
      </c>
      <c r="AR22" s="108">
        <v>0.35807675123214722</v>
      </c>
      <c r="AS22" s="108">
        <v>0.35513392090797424</v>
      </c>
      <c r="AT22" s="108">
        <v>0.5108109712600708</v>
      </c>
      <c r="AU22" s="108">
        <v>0.34562772512435913</v>
      </c>
      <c r="AV22" s="108">
        <v>0.49140191078186035</v>
      </c>
      <c r="AW22" s="108">
        <v>0.43852153420448303</v>
      </c>
      <c r="AX22" s="108">
        <v>0.47680795192718506</v>
      </c>
      <c r="AY22" s="108">
        <v>0.35492265224456787</v>
      </c>
      <c r="AZ22" s="108">
        <v>0.35535070300102234</v>
      </c>
      <c r="BA22" s="108">
        <v>0.32874330878257751</v>
      </c>
      <c r="BB22" s="108">
        <v>0.2869129478931427</v>
      </c>
      <c r="BC22" s="108">
        <v>0.3524433970451355</v>
      </c>
      <c r="BD22" s="108">
        <v>0.41717946529388428</v>
      </c>
      <c r="BE22" s="108">
        <v>0.28778922557830811</v>
      </c>
      <c r="BF22" s="108">
        <v>0.27624070644378662</v>
      </c>
      <c r="BG22" s="108">
        <v>0.28387603163719177</v>
      </c>
      <c r="BH22" s="108">
        <v>0.22083662450313568</v>
      </c>
      <c r="BI22" s="108">
        <v>0.37620419263839722</v>
      </c>
      <c r="BJ22" s="108">
        <v>0.36490225791931152</v>
      </c>
      <c r="BK22" s="108">
        <v>0.48420998454093933</v>
      </c>
      <c r="BL22" s="108">
        <v>0.39233505725860596</v>
      </c>
    </row>
    <row r="23" spans="1:64" x14ac:dyDescent="0.2">
      <c r="A23" t="s">
        <v>95</v>
      </c>
      <c r="B23" s="108">
        <v>0.52566236257553101</v>
      </c>
      <c r="C23" s="108">
        <v>0.48129656910896301</v>
      </c>
      <c r="D23" s="108">
        <v>0.45272406935691833</v>
      </c>
      <c r="E23" s="108">
        <v>0.51974356174468994</v>
      </c>
      <c r="F23" s="108">
        <v>0.68701881170272827</v>
      </c>
      <c r="G23" s="108">
        <v>0.50485867261886597</v>
      </c>
      <c r="H23" s="108">
        <v>0.56712836027145386</v>
      </c>
      <c r="I23" s="108">
        <v>0.46878966689109802</v>
      </c>
      <c r="J23" s="108">
        <v>0.50693106651306152</v>
      </c>
      <c r="K23" s="108">
        <v>0.69093894958496094</v>
      </c>
      <c r="L23" s="108">
        <v>0.5513836145401001</v>
      </c>
      <c r="M23" s="108">
        <v>0.65295714139938354</v>
      </c>
      <c r="N23" s="108">
        <v>0.58380204439163208</v>
      </c>
      <c r="O23" s="108">
        <v>0.67091429233551025</v>
      </c>
      <c r="P23" s="109"/>
      <c r="Q23" s="108">
        <v>0.59723258018493652</v>
      </c>
      <c r="R23" s="108">
        <v>0.56564223766326904</v>
      </c>
      <c r="S23" s="109">
        <v>0.53478014469146729</v>
      </c>
      <c r="T23" s="108">
        <v>0.55125588178634644</v>
      </c>
      <c r="U23" s="108">
        <v>0.51898491382598877</v>
      </c>
      <c r="V23" s="108">
        <v>0.66233783960342407</v>
      </c>
      <c r="W23" s="108">
        <v>0.69022464752197266</v>
      </c>
      <c r="X23" s="108">
        <v>0.45192742347717285</v>
      </c>
      <c r="Y23" s="108">
        <v>0.65854811668395996</v>
      </c>
      <c r="Z23" s="108">
        <v>0.55086159706115723</v>
      </c>
      <c r="AA23" s="108">
        <v>0.61385464668273926</v>
      </c>
      <c r="AB23" s="108">
        <v>0.67189449071884155</v>
      </c>
      <c r="AC23" s="108">
        <v>0.67384642362594604</v>
      </c>
      <c r="AD23" s="108">
        <v>0.44953349232673645</v>
      </c>
      <c r="AE23" s="108">
        <v>0.54843676090240479</v>
      </c>
      <c r="AF23" s="108">
        <v>0.65091663599014282</v>
      </c>
      <c r="AG23" s="108">
        <v>0.35081803798675537</v>
      </c>
      <c r="AH23" s="108">
        <v>0.3107323944568634</v>
      </c>
      <c r="AI23" s="108">
        <v>0.39753115177154541</v>
      </c>
      <c r="AJ23" s="108">
        <v>0.37559840083122253</v>
      </c>
      <c r="AK23" s="108">
        <v>0.33180427551269531</v>
      </c>
      <c r="AL23" s="108">
        <v>0.4814186692237854</v>
      </c>
      <c r="AM23" s="108">
        <v>0.40470030903816223</v>
      </c>
      <c r="AN23" s="108">
        <v>0.38609644770622253</v>
      </c>
      <c r="AO23" s="108">
        <v>0.3882199227809906</v>
      </c>
      <c r="AP23" s="108">
        <v>0.54527056217193604</v>
      </c>
      <c r="AQ23" s="108">
        <v>0.38720458745956421</v>
      </c>
      <c r="AR23" s="108">
        <v>0.42482137680053711</v>
      </c>
      <c r="AS23" s="108">
        <v>0.42008301615715027</v>
      </c>
      <c r="AT23" s="108">
        <v>0.47275978326797485</v>
      </c>
      <c r="AU23" s="108">
        <v>0.23596447706222534</v>
      </c>
      <c r="AV23" s="108">
        <v>0.34234365820884705</v>
      </c>
      <c r="AW23" s="108">
        <v>0.31424996256828308</v>
      </c>
      <c r="AX23" s="108">
        <v>0.30161711573600769</v>
      </c>
      <c r="AY23" s="108">
        <v>0.24093547463417053</v>
      </c>
      <c r="AZ23" s="108">
        <v>0.17811302840709686</v>
      </c>
      <c r="BA23" s="108">
        <v>0.17473338544368744</v>
      </c>
      <c r="BB23" s="108">
        <v>0.37331843376159668</v>
      </c>
      <c r="BC23" s="108">
        <v>0.26923525333404541</v>
      </c>
      <c r="BD23" s="108">
        <v>0.3864627480506897</v>
      </c>
      <c r="BE23" s="108">
        <v>0.29203346371650696</v>
      </c>
      <c r="BF23" s="108">
        <v>0.18118789792060852</v>
      </c>
      <c r="BG23" s="108">
        <v>0.25242012739181519</v>
      </c>
      <c r="BH23" s="108">
        <v>0.15665367245674133</v>
      </c>
      <c r="BI23" s="108">
        <v>0.27813601493835449</v>
      </c>
      <c r="BJ23" s="108">
        <v>0.25828972458839417</v>
      </c>
      <c r="BK23" s="108">
        <v>0.29723966121673584</v>
      </c>
      <c r="BL23" s="108">
        <v>0.39738056063652039</v>
      </c>
    </row>
    <row r="24" spans="1:64" x14ac:dyDescent="0.2">
      <c r="A24" t="s">
        <v>97</v>
      </c>
      <c r="B24" s="108">
        <v>0.21529261767864227</v>
      </c>
      <c r="C24" s="108">
        <v>0.14160050451755524</v>
      </c>
      <c r="D24" s="108">
        <v>6.3408643007278442E-2</v>
      </c>
      <c r="E24" s="108">
        <v>0.16764527559280396</v>
      </c>
      <c r="F24" s="108">
        <v>0.18536883592605591</v>
      </c>
      <c r="G24" s="108">
        <v>0.21418330073356628</v>
      </c>
      <c r="H24" s="108">
        <v>0.1486513763666153</v>
      </c>
      <c r="I24" s="108">
        <v>0.1083027720451355</v>
      </c>
      <c r="J24" s="108">
        <v>0.11076121032238007</v>
      </c>
      <c r="K24" s="108">
        <v>0.20469045639038086</v>
      </c>
      <c r="L24" s="108">
        <v>0.14050678908824921</v>
      </c>
      <c r="M24" s="108">
        <v>0.17394798994064331</v>
      </c>
      <c r="N24" s="108">
        <v>0.15009549260139465</v>
      </c>
      <c r="O24" s="108">
        <v>0.28384074568748474</v>
      </c>
      <c r="P24" s="109"/>
      <c r="Q24" s="108">
        <v>0.22493557631969452</v>
      </c>
      <c r="R24" s="108">
        <v>0.17097297310829163</v>
      </c>
      <c r="S24" s="109">
        <v>0.30540964007377625</v>
      </c>
      <c r="T24" s="108">
        <v>0.15984135866165161</v>
      </c>
      <c r="U24" s="108">
        <v>0.12693870067596436</v>
      </c>
      <c r="V24" s="108">
        <v>0.22197172045707703</v>
      </c>
      <c r="W24" s="108">
        <v>0.10595744103193283</v>
      </c>
      <c r="X24" s="108">
        <v>0.13277366757392883</v>
      </c>
      <c r="Y24" s="108">
        <v>0.24444712698459625</v>
      </c>
      <c r="Z24" s="108">
        <v>0.21257717907428741</v>
      </c>
      <c r="AA24" s="108">
        <v>0.23494346439838409</v>
      </c>
      <c r="AB24" s="108">
        <v>0.231697678565979</v>
      </c>
      <c r="AC24" s="108">
        <v>0.23831787705421448</v>
      </c>
      <c r="AD24" s="108">
        <v>0.2290547639131546</v>
      </c>
      <c r="AE24" s="108">
        <v>0.125</v>
      </c>
      <c r="AF24" s="108">
        <v>0.17572054266929626</v>
      </c>
      <c r="AG24" s="108">
        <v>0.10579033195972443</v>
      </c>
      <c r="AH24" s="108">
        <v>0.10249673575162888</v>
      </c>
      <c r="AI24" s="108">
        <v>9.4414383172988892E-2</v>
      </c>
      <c r="AJ24" s="108">
        <v>6.8271555006504059E-2</v>
      </c>
      <c r="AK24" s="108">
        <v>0.125</v>
      </c>
      <c r="AL24" s="108">
        <v>8.5443250834941864E-2</v>
      </c>
      <c r="AM24" s="108">
        <v>9.2847071588039398E-2</v>
      </c>
      <c r="AN24" s="108">
        <v>8.0389268696308136E-2</v>
      </c>
      <c r="AO24" s="108">
        <v>0.18305300176143646</v>
      </c>
      <c r="AP24" s="108">
        <v>0.14197646081447601</v>
      </c>
      <c r="AQ24" s="108">
        <v>4.7440119087696075E-2</v>
      </c>
      <c r="AR24" s="108">
        <v>0.12188565731048584</v>
      </c>
      <c r="AS24" s="108">
        <v>0.11246698349714279</v>
      </c>
      <c r="AT24" s="108">
        <v>0.10320074111223221</v>
      </c>
      <c r="AU24" s="108">
        <v>4.648975282907486E-2</v>
      </c>
      <c r="AV24" s="108">
        <v>0.11278020590543747</v>
      </c>
      <c r="AW24" s="108">
        <v>9.0927697718143463E-2</v>
      </c>
      <c r="AX24" s="108">
        <v>0.1035693883895874</v>
      </c>
      <c r="AY24" s="108">
        <v>6.6570714116096497E-2</v>
      </c>
      <c r="AZ24" s="108">
        <v>5.0726983696222305E-2</v>
      </c>
      <c r="BA24" s="108">
        <v>7.4875973165035248E-2</v>
      </c>
      <c r="BB24" s="108">
        <v>0.12232926487922668</v>
      </c>
      <c r="BC24" s="108">
        <v>0.10454213619232178</v>
      </c>
      <c r="BD24" s="108">
        <v>0.1026880145072937</v>
      </c>
      <c r="BE24" s="108">
        <v>0.13069038093090057</v>
      </c>
      <c r="BF24" s="108">
        <v>0.12772396206855774</v>
      </c>
      <c r="BG24" s="108">
        <v>7.5922273099422455E-2</v>
      </c>
      <c r="BH24" s="108">
        <v>0.18827076256275177</v>
      </c>
      <c r="BI24" s="108">
        <v>0.1350475400686264</v>
      </c>
      <c r="BJ24" s="108">
        <v>0.10149556398391724</v>
      </c>
      <c r="BK24" s="108">
        <v>0.12244928628206253</v>
      </c>
      <c r="BL24" s="108">
        <v>0.10049419850111008</v>
      </c>
    </row>
    <row r="25" spans="1:64" x14ac:dyDescent="0.2">
      <c r="A25" t="s">
        <v>99</v>
      </c>
      <c r="B25" s="108">
        <v>0.74945217370986938</v>
      </c>
      <c r="C25" s="108">
        <v>0.78490155935287476</v>
      </c>
      <c r="D25" s="108">
        <v>0.7020648717880249</v>
      </c>
      <c r="E25" s="108">
        <v>0.77806049585342407</v>
      </c>
      <c r="F25" s="108">
        <v>0.57972806692123413</v>
      </c>
      <c r="G25" s="108">
        <v>0.7112044095993042</v>
      </c>
      <c r="H25" s="108">
        <v>0.57454067468643188</v>
      </c>
      <c r="I25" s="108">
        <v>0.77319324016571045</v>
      </c>
      <c r="J25" s="108">
        <v>0.75557577610015869</v>
      </c>
      <c r="K25" s="108">
        <v>0.54948943853378296</v>
      </c>
      <c r="L25" s="108">
        <v>0.75360602140426636</v>
      </c>
      <c r="M25" s="108">
        <v>0.72394591569900513</v>
      </c>
      <c r="N25" s="108">
        <v>0.82326102256774902</v>
      </c>
      <c r="O25" s="108">
        <v>0.77582472562789917</v>
      </c>
      <c r="P25" s="109"/>
      <c r="Q25" s="108">
        <v>0.71761077642440796</v>
      </c>
      <c r="R25" s="108">
        <v>0.799721360206604</v>
      </c>
      <c r="S25" s="109">
        <v>0.80611944198608398</v>
      </c>
      <c r="T25" s="108">
        <v>0.68382573127746582</v>
      </c>
      <c r="U25" s="108">
        <v>0.57827544212341309</v>
      </c>
      <c r="V25" s="108">
        <v>0.78605717420578003</v>
      </c>
      <c r="W25" s="108">
        <v>0.75141447782516479</v>
      </c>
      <c r="X25" s="108">
        <v>0.81099420785903931</v>
      </c>
      <c r="Y25" s="108">
        <v>0.70796769857406616</v>
      </c>
      <c r="Z25" s="108">
        <v>0.66199976205825806</v>
      </c>
      <c r="AA25" s="108">
        <v>0.66692262887954712</v>
      </c>
      <c r="AB25" s="108">
        <v>0.8054613471031189</v>
      </c>
      <c r="AC25" s="108">
        <v>0.79755926132202148</v>
      </c>
      <c r="AD25" s="108">
        <v>0.58251774311065674</v>
      </c>
      <c r="AE25" s="108">
        <v>0.72376513481140137</v>
      </c>
      <c r="AF25" s="108">
        <v>0.6231081485748291</v>
      </c>
      <c r="AG25" s="108">
        <v>0.60801738500595093</v>
      </c>
      <c r="AH25" s="108">
        <v>0.63452303409576416</v>
      </c>
      <c r="AI25" s="108">
        <v>0.57710814476013184</v>
      </c>
      <c r="AJ25" s="108">
        <v>0.72496795654296875</v>
      </c>
      <c r="AK25" s="108">
        <v>0.67858713865280151</v>
      </c>
      <c r="AL25" s="108">
        <v>0.57040071487426758</v>
      </c>
      <c r="AM25" s="108">
        <v>0.60393029451370239</v>
      </c>
      <c r="AN25" s="108">
        <v>0.61632484197616577</v>
      </c>
      <c r="AO25" s="108">
        <v>0.60337746143341064</v>
      </c>
      <c r="AP25" s="108">
        <v>0.71357142925262451</v>
      </c>
      <c r="AQ25" s="108">
        <v>0.67906099557876587</v>
      </c>
      <c r="AR25" s="108">
        <v>0.66793531179428101</v>
      </c>
      <c r="AS25" s="108">
        <v>0.77918815612792969</v>
      </c>
      <c r="AT25" s="108">
        <v>0.57612454891204834</v>
      </c>
      <c r="AU25" s="108">
        <v>0.51796430349349976</v>
      </c>
      <c r="AV25" s="108">
        <v>0.51670730113983154</v>
      </c>
      <c r="AW25" s="108">
        <v>0.64657574892044067</v>
      </c>
      <c r="AX25" s="108">
        <v>0.55870592594146729</v>
      </c>
      <c r="AY25" s="108">
        <v>0.59736275672912598</v>
      </c>
      <c r="AZ25" s="108">
        <v>0.50526750087738037</v>
      </c>
      <c r="BA25" s="108">
        <v>0.56855392456054688</v>
      </c>
      <c r="BB25" s="108">
        <v>0.48033282160758972</v>
      </c>
      <c r="BC25" s="108">
        <v>0.56879323720932007</v>
      </c>
      <c r="BD25" s="108">
        <v>0.47233474254608154</v>
      </c>
      <c r="BE25" s="108">
        <v>0.42368891835212708</v>
      </c>
      <c r="BF25" s="108">
        <v>0.53832972049713135</v>
      </c>
      <c r="BG25" s="108">
        <v>0.47403484582901001</v>
      </c>
      <c r="BH25" s="108">
        <v>0.59213095903396606</v>
      </c>
      <c r="BI25" s="108">
        <v>0.47905722260475159</v>
      </c>
      <c r="BJ25" s="108"/>
      <c r="BK25" s="108"/>
      <c r="BL25" s="108"/>
    </row>
    <row r="26" spans="1:64" x14ac:dyDescent="0.2">
      <c r="A26" t="s">
        <v>101</v>
      </c>
      <c r="B26" s="108">
        <v>0.74786281585693359</v>
      </c>
      <c r="C26" s="108">
        <v>0.81020534038543701</v>
      </c>
      <c r="D26" s="108">
        <v>0.65154463052749634</v>
      </c>
      <c r="E26" s="108">
        <v>0.7971348762512207</v>
      </c>
      <c r="F26" s="108">
        <v>0.640281081199646</v>
      </c>
      <c r="G26" s="108">
        <v>0.63832634687423706</v>
      </c>
      <c r="H26" s="108">
        <v>0.6530224084854126</v>
      </c>
      <c r="I26" s="108">
        <v>0.68732178211212158</v>
      </c>
      <c r="J26" s="108">
        <v>0.57294529676437378</v>
      </c>
      <c r="K26" s="108">
        <v>0.63508313894271851</v>
      </c>
      <c r="L26" s="108">
        <v>0.73902440071105957</v>
      </c>
      <c r="M26" s="108">
        <v>0.70200347900390625</v>
      </c>
      <c r="N26" s="108">
        <v>0.8723568320274353</v>
      </c>
      <c r="O26" s="108">
        <v>0.71905934810638428</v>
      </c>
      <c r="P26" s="109"/>
      <c r="Q26" s="108">
        <v>0.66345316171646118</v>
      </c>
      <c r="R26" s="108">
        <v>0.66774159669876099</v>
      </c>
      <c r="S26" s="109">
        <v>0.66360032558441162</v>
      </c>
      <c r="T26" s="108">
        <v>0.69982826709747314</v>
      </c>
      <c r="U26" s="108">
        <v>0.63248181343078613</v>
      </c>
      <c r="V26" s="108">
        <v>0.81698119640350342</v>
      </c>
      <c r="W26" s="108">
        <v>0.60431832075119019</v>
      </c>
      <c r="X26" s="108">
        <v>0.78528416156768799</v>
      </c>
      <c r="Y26" s="108">
        <v>0.5956529974937439</v>
      </c>
      <c r="Z26" s="108">
        <v>0.62172561883926392</v>
      </c>
      <c r="AA26" s="108">
        <v>0.53379136323928833</v>
      </c>
      <c r="AB26" s="108">
        <v>0.62806379795074463</v>
      </c>
      <c r="AC26" s="108">
        <v>0.7345956563949585</v>
      </c>
      <c r="AD26" s="108">
        <v>0.53900277614593506</v>
      </c>
      <c r="AE26" s="108">
        <v>0.64591604471206665</v>
      </c>
      <c r="AF26" s="108">
        <v>0.5900646448135376</v>
      </c>
      <c r="AG26" s="108">
        <v>0.50648635625839233</v>
      </c>
      <c r="AH26" s="108">
        <v>0.52722281217575073</v>
      </c>
      <c r="AI26" s="108">
        <v>0.59253489971160889</v>
      </c>
      <c r="AJ26" s="108">
        <v>0.7200162410736084</v>
      </c>
      <c r="AK26" s="108">
        <v>0.640330970287323</v>
      </c>
      <c r="AL26" s="108">
        <v>0.50780099630355835</v>
      </c>
      <c r="AM26" s="108">
        <v>0.58055680990219116</v>
      </c>
      <c r="AN26" s="108">
        <v>0.59338021278381348</v>
      </c>
      <c r="AO26" s="108">
        <v>0.59001821279525757</v>
      </c>
      <c r="AP26" s="108">
        <v>0.77508091926574707</v>
      </c>
      <c r="AQ26" s="108">
        <v>0.60980206727981567</v>
      </c>
      <c r="AR26" s="108">
        <v>0.60837554931640625</v>
      </c>
      <c r="AS26" s="108">
        <v>0.79589575529098511</v>
      </c>
      <c r="AT26" s="108">
        <v>0.58272933959960938</v>
      </c>
      <c r="AU26" s="108">
        <v>0.5129774808883667</v>
      </c>
      <c r="AV26" s="108">
        <v>0.56269955635070801</v>
      </c>
      <c r="AW26" s="108">
        <v>0.58700370788574219</v>
      </c>
      <c r="AX26" s="108">
        <v>0.44138121604919434</v>
      </c>
      <c r="AY26" s="108">
        <v>0.49736574292182922</v>
      </c>
      <c r="AZ26" s="108">
        <v>0.41325011849403381</v>
      </c>
      <c r="BA26" s="108">
        <v>0.47878551483154297</v>
      </c>
      <c r="BB26" s="108">
        <v>0.49789798259735107</v>
      </c>
      <c r="BC26" s="108">
        <v>0.59215062856674194</v>
      </c>
      <c r="BD26" s="108">
        <v>0.48060467839241028</v>
      </c>
      <c r="BE26" s="108">
        <v>0.40239909291267395</v>
      </c>
      <c r="BF26" s="108">
        <v>0.4556100070476532</v>
      </c>
      <c r="BG26" s="108">
        <v>0.55975407361984253</v>
      </c>
      <c r="BH26" s="108">
        <v>0.657520592212677</v>
      </c>
      <c r="BI26" s="108">
        <v>0.49570414423942566</v>
      </c>
      <c r="BJ26" s="108"/>
      <c r="BK26" s="108"/>
      <c r="BL26" s="108"/>
    </row>
    <row r="27" spans="1:64" x14ac:dyDescent="0.2">
      <c r="A27" t="s">
        <v>103</v>
      </c>
      <c r="B27" s="108">
        <v>0.86841863393783569</v>
      </c>
      <c r="C27" s="108">
        <v>0.79100942611694336</v>
      </c>
      <c r="D27" s="108">
        <v>0.79261016845703125</v>
      </c>
      <c r="E27" s="108">
        <v>0.92215698957443237</v>
      </c>
      <c r="F27" s="108">
        <v>0.87788784503936768</v>
      </c>
      <c r="G27" s="108">
        <v>0.86809897422790527</v>
      </c>
      <c r="H27" s="108">
        <v>0.86338818073272705</v>
      </c>
      <c r="I27" s="108">
        <v>0.83012336492538452</v>
      </c>
      <c r="J27" s="108">
        <v>0.83767026662826538</v>
      </c>
      <c r="K27" s="108">
        <v>0.84792077541351318</v>
      </c>
      <c r="L27" s="108">
        <v>0.7813035249710083</v>
      </c>
      <c r="M27" s="108">
        <v>0.89617025852203369</v>
      </c>
      <c r="N27" s="108">
        <v>0.88557583093643188</v>
      </c>
      <c r="O27" s="108">
        <v>0.95623272657394409</v>
      </c>
      <c r="P27" s="109"/>
      <c r="Q27" s="108">
        <v>0.92063790559768677</v>
      </c>
      <c r="R27" s="108">
        <v>0.91736865043640137</v>
      </c>
      <c r="S27" s="109">
        <v>0.91506880521774292</v>
      </c>
      <c r="T27" s="108">
        <v>0.89457482099533081</v>
      </c>
      <c r="U27" s="108">
        <v>0.95623517036437988</v>
      </c>
      <c r="V27" s="108">
        <v>0.84585517644882202</v>
      </c>
      <c r="W27" s="108">
        <v>0.93753015995025635</v>
      </c>
      <c r="X27" s="108">
        <v>0.85152840614318848</v>
      </c>
      <c r="Y27" s="108">
        <v>0.8828510046005249</v>
      </c>
      <c r="Z27" s="108">
        <v>0.93203443288803101</v>
      </c>
      <c r="AA27" s="108">
        <v>0.91861081123352051</v>
      </c>
      <c r="AB27" s="108">
        <v>0.93023455142974854</v>
      </c>
      <c r="AC27" s="108">
        <v>0.89456784725189209</v>
      </c>
      <c r="AD27" s="108">
        <v>0.90103036165237427</v>
      </c>
      <c r="AE27" s="108">
        <v>0.86782675981521606</v>
      </c>
      <c r="AF27" s="108">
        <v>0.9066544771194458</v>
      </c>
      <c r="AG27" s="108">
        <v>0.88017266988754272</v>
      </c>
      <c r="AH27" s="108">
        <v>0.91964417695999146</v>
      </c>
      <c r="AI27" s="108">
        <v>0.85373198986053467</v>
      </c>
      <c r="AJ27" s="108">
        <v>0.83606439828872681</v>
      </c>
      <c r="AK27" s="108">
        <v>0.80147171020507813</v>
      </c>
      <c r="AL27" s="108">
        <v>0.84614408016204834</v>
      </c>
      <c r="AM27" s="108">
        <v>0.85885632038116455</v>
      </c>
      <c r="AN27" s="108">
        <v>0.85326123237609863</v>
      </c>
      <c r="AO27" s="108">
        <v>0.87643986940383911</v>
      </c>
      <c r="AP27" s="108">
        <v>0.88775342702865601</v>
      </c>
      <c r="AQ27" s="108">
        <v>0.86428683996200562</v>
      </c>
      <c r="AR27" s="108">
        <v>0.83208423852920532</v>
      </c>
      <c r="AS27" s="108">
        <v>0.79304695129394531</v>
      </c>
      <c r="AT27" s="108">
        <v>0.83342790603637695</v>
      </c>
      <c r="AU27" s="108">
        <v>0.76661068201065063</v>
      </c>
      <c r="AV27" s="108">
        <v>0.88706272840499878</v>
      </c>
      <c r="AW27" s="108">
        <v>0.74251306056976318</v>
      </c>
      <c r="AX27" s="108">
        <v>0.79556155204772949</v>
      </c>
      <c r="AY27" s="108">
        <v>0.64379507303237915</v>
      </c>
      <c r="AZ27" s="108">
        <v>0.72860729694366455</v>
      </c>
      <c r="BA27" s="108">
        <v>0.78942537307739258</v>
      </c>
      <c r="BB27" s="108">
        <v>0.7408212423324585</v>
      </c>
      <c r="BC27" s="108">
        <v>0.79280751943588257</v>
      </c>
      <c r="BD27" s="108">
        <v>0.84337717294692993</v>
      </c>
      <c r="BE27" s="108">
        <v>0.73692154884338379</v>
      </c>
      <c r="BF27" s="108">
        <v>0.81287127733230591</v>
      </c>
      <c r="BG27" s="108">
        <v>0.74273955821990967</v>
      </c>
      <c r="BH27" s="108">
        <v>0.79330426454544067</v>
      </c>
      <c r="BI27" s="108">
        <v>0.76446980237960815</v>
      </c>
      <c r="BJ27" s="108">
        <v>0.78372502326965332</v>
      </c>
      <c r="BK27" s="108">
        <v>0.87556231021881104</v>
      </c>
      <c r="BL27" s="108">
        <v>0.77537405490875244</v>
      </c>
    </row>
    <row r="28" spans="1:64" x14ac:dyDescent="0.2">
      <c r="A28" t="s">
        <v>109</v>
      </c>
      <c r="B28" s="108">
        <v>0.47496506571769714</v>
      </c>
      <c r="C28" s="108">
        <v>0.34724214673042297</v>
      </c>
      <c r="D28" s="108">
        <v>0.28284242749214172</v>
      </c>
      <c r="E28" s="108">
        <v>0.56758052110671997</v>
      </c>
      <c r="F28" s="108">
        <v>0.56160616874694824</v>
      </c>
      <c r="G28" s="108">
        <v>0.42795103788375854</v>
      </c>
      <c r="H28" s="108">
        <v>0.51302963495254517</v>
      </c>
      <c r="I28" s="108">
        <v>0.63742345571517944</v>
      </c>
      <c r="J28" s="108">
        <v>0.50815904140472412</v>
      </c>
      <c r="K28" s="108">
        <v>0.54509657621383667</v>
      </c>
      <c r="L28" s="108">
        <v>0.58060699701309204</v>
      </c>
      <c r="M28" s="108">
        <v>0.44983822107315063</v>
      </c>
      <c r="N28" s="108">
        <v>0.54860818386077881</v>
      </c>
      <c r="O28" s="108">
        <v>0.57543843984603882</v>
      </c>
      <c r="P28" s="109"/>
      <c r="Q28" s="108">
        <v>0.50146585702896118</v>
      </c>
      <c r="R28" s="108">
        <v>0.55993199348449707</v>
      </c>
      <c r="S28" s="109">
        <v>0.63951587677001953</v>
      </c>
      <c r="T28" s="108">
        <v>0.4668828547000885</v>
      </c>
      <c r="U28" s="108">
        <v>0.65859293937683105</v>
      </c>
      <c r="V28" s="108">
        <v>0.39671283960342407</v>
      </c>
      <c r="W28" s="108">
        <v>0.56613403558731079</v>
      </c>
      <c r="X28" s="108">
        <v>0.42241382598876953</v>
      </c>
      <c r="Y28" s="108">
        <v>0.6434398889541626</v>
      </c>
      <c r="Z28" s="108">
        <v>0.7146989107131958</v>
      </c>
      <c r="AA28" s="108">
        <v>0.636607825756073</v>
      </c>
      <c r="AB28" s="108">
        <v>0.60084819793701172</v>
      </c>
      <c r="AC28" s="108">
        <v>0.5439910888671875</v>
      </c>
      <c r="AD28" s="108">
        <v>0.62677884101867676</v>
      </c>
      <c r="AE28" s="108">
        <v>0.59197390079498291</v>
      </c>
      <c r="AF28" s="108">
        <v>0.63903188705444336</v>
      </c>
      <c r="AG28" s="108">
        <v>0.54137158393859863</v>
      </c>
      <c r="AH28" s="108">
        <v>0.57283788919448853</v>
      </c>
      <c r="AI28" s="108">
        <v>0.49849081039428711</v>
      </c>
      <c r="AJ28" s="108">
        <v>0.38908493518829346</v>
      </c>
      <c r="AK28" s="108">
        <v>0.40318551659584045</v>
      </c>
      <c r="AL28" s="108">
        <v>0.3720436692237854</v>
      </c>
      <c r="AM28" s="108">
        <v>0.53304314613342285</v>
      </c>
      <c r="AN28" s="108">
        <v>0.49230104684829712</v>
      </c>
      <c r="AO28" s="108">
        <v>0.46067789196968079</v>
      </c>
      <c r="AP28" s="108">
        <v>0.53116565942764282</v>
      </c>
      <c r="AQ28" s="108">
        <v>0.43949636816978455</v>
      </c>
      <c r="AR28" s="108">
        <v>0.46742960810661316</v>
      </c>
      <c r="AS28" s="108">
        <v>0.50445747375488281</v>
      </c>
      <c r="AT28" s="108">
        <v>0.46728339791297913</v>
      </c>
      <c r="AU28" s="108">
        <v>0.26250135898590088</v>
      </c>
      <c r="AV28" s="108">
        <v>0.63730251789093018</v>
      </c>
      <c r="AW28" s="108">
        <v>0.32003402709960938</v>
      </c>
      <c r="AX28" s="108">
        <v>0.51563882827758789</v>
      </c>
      <c r="AY28" s="108">
        <v>0.24404644966125488</v>
      </c>
      <c r="AZ28" s="108">
        <v>0.33738762140274048</v>
      </c>
      <c r="BA28" s="108">
        <v>0.23846633732318878</v>
      </c>
      <c r="BB28" s="108">
        <v>0.23540125787258148</v>
      </c>
      <c r="BC28" s="108">
        <v>0.53747403621673584</v>
      </c>
      <c r="BD28" s="108">
        <v>0.48977366089820862</v>
      </c>
      <c r="BE28" s="108">
        <v>0.39546653628349304</v>
      </c>
      <c r="BF28" s="108">
        <v>0.57574355602264404</v>
      </c>
      <c r="BG28" s="108">
        <v>0.30913588404655457</v>
      </c>
      <c r="BH28" s="108">
        <v>0.24468235671520233</v>
      </c>
      <c r="BI28" s="108">
        <v>0.32154145836830139</v>
      </c>
      <c r="BJ28" s="108">
        <v>0.56858241558074951</v>
      </c>
      <c r="BK28" s="108">
        <v>0.47554567456245422</v>
      </c>
      <c r="BL28" s="108">
        <v>0.53378033638000488</v>
      </c>
    </row>
    <row r="29" spans="1:64" x14ac:dyDescent="0.2">
      <c r="A29" t="s">
        <v>111</v>
      </c>
      <c r="B29" s="108">
        <v>0.5543065071105957</v>
      </c>
      <c r="C29" s="108">
        <v>0.41778010129928589</v>
      </c>
      <c r="D29" s="108">
        <v>0.33414357900619507</v>
      </c>
      <c r="E29" s="108">
        <v>0.61308318376541138</v>
      </c>
      <c r="F29" s="108">
        <v>0.67106747627258301</v>
      </c>
      <c r="G29" s="108">
        <v>0.50878578424453735</v>
      </c>
      <c r="H29" s="108">
        <v>0.65204936265945435</v>
      </c>
      <c r="I29" s="108">
        <v>0.72957193851470947</v>
      </c>
      <c r="J29" s="108">
        <v>0.60798877477645874</v>
      </c>
      <c r="K29" s="108">
        <v>0.59973311424255371</v>
      </c>
      <c r="L29" s="108">
        <v>0.73679083585739136</v>
      </c>
      <c r="M29" s="108">
        <v>0.59879159927368164</v>
      </c>
      <c r="N29" s="108">
        <v>0.68702250719070435</v>
      </c>
      <c r="O29" s="108">
        <v>0.74699944257736206</v>
      </c>
      <c r="P29" s="109"/>
      <c r="Q29" s="108">
        <v>0.76709085702896118</v>
      </c>
      <c r="R29" s="108">
        <v>0.67409431934356689</v>
      </c>
      <c r="S29" s="109">
        <v>0.70879709720611572</v>
      </c>
      <c r="T29" s="108">
        <v>0.74396747350692749</v>
      </c>
      <c r="U29" s="108">
        <v>0.86726635694503784</v>
      </c>
      <c r="V29" s="108">
        <v>0.60042101144790649</v>
      </c>
      <c r="W29" s="108">
        <v>0.65217971801757813</v>
      </c>
      <c r="X29" s="108">
        <v>0.51701557636260986</v>
      </c>
      <c r="Y29" s="108">
        <v>0.76169949769973755</v>
      </c>
      <c r="Z29" s="108">
        <v>0.84992283582687378</v>
      </c>
      <c r="AA29" s="108">
        <v>0.75453066825866699</v>
      </c>
      <c r="AB29" s="108">
        <v>0.74071502685546875</v>
      </c>
      <c r="AC29" s="108">
        <v>0.66504824161529541</v>
      </c>
      <c r="AD29" s="108">
        <v>0.69574028253555298</v>
      </c>
      <c r="AE29" s="108">
        <v>0.67904824018478394</v>
      </c>
      <c r="AF29" s="108">
        <v>0.6843574047088623</v>
      </c>
      <c r="AG29" s="108">
        <v>0.67762625217437744</v>
      </c>
      <c r="AH29" s="108">
        <v>0.72023719549179077</v>
      </c>
      <c r="AI29" s="108">
        <v>0.62614011764526367</v>
      </c>
      <c r="AJ29" s="108">
        <v>0.42954453825950623</v>
      </c>
      <c r="AK29" s="108">
        <v>0.49203619360923767</v>
      </c>
      <c r="AL29" s="108">
        <v>0.46931225061416626</v>
      </c>
      <c r="AM29" s="108">
        <v>0.55654466152191162</v>
      </c>
      <c r="AN29" s="108">
        <v>0.49547144770622253</v>
      </c>
      <c r="AO29" s="108">
        <v>0.52694952487945557</v>
      </c>
      <c r="AP29" s="108">
        <v>0.74569261074066162</v>
      </c>
      <c r="AQ29" s="108">
        <v>0.54579776525497437</v>
      </c>
      <c r="AR29" s="108">
        <v>0.49491250514984131</v>
      </c>
      <c r="AS29" s="108">
        <v>0.58031582832336426</v>
      </c>
      <c r="AT29" s="108">
        <v>0.49719089269638062</v>
      </c>
      <c r="AU29" s="108">
        <v>0.29983195662498474</v>
      </c>
      <c r="AV29" s="108">
        <v>0.66221928596496582</v>
      </c>
      <c r="AW29" s="108">
        <v>0.3826259970664978</v>
      </c>
      <c r="AX29" s="108">
        <v>0.54988104104995728</v>
      </c>
      <c r="AY29" s="108">
        <v>0.2792644202709198</v>
      </c>
      <c r="AZ29" s="108">
        <v>0.35778266191482544</v>
      </c>
      <c r="BA29" s="108">
        <v>0.24776357412338257</v>
      </c>
      <c r="BB29" s="108">
        <v>0.25098916888237</v>
      </c>
      <c r="BC29" s="108">
        <v>0.57911181449890137</v>
      </c>
      <c r="BD29" s="108">
        <v>0.54004639387130737</v>
      </c>
      <c r="BE29" s="108">
        <v>0.48097962141036987</v>
      </c>
      <c r="BF29" s="108">
        <v>0.6915859580039978</v>
      </c>
      <c r="BG29" s="108">
        <v>0.34392169117927551</v>
      </c>
      <c r="BH29" s="108">
        <v>0.2800559401512146</v>
      </c>
      <c r="BI29" s="108">
        <v>0.3368147611618042</v>
      </c>
      <c r="BJ29" s="108">
        <v>0.74520349502563477</v>
      </c>
      <c r="BK29" s="108">
        <v>0.5062260627746582</v>
      </c>
      <c r="BL29" s="108">
        <v>0.60396724939346313</v>
      </c>
    </row>
    <row r="30" spans="1:64" x14ac:dyDescent="0.2">
      <c r="A30" t="s">
        <v>105</v>
      </c>
      <c r="B30" s="108">
        <v>0.66519659757614136</v>
      </c>
      <c r="C30" s="108">
        <v>0.63672322034835815</v>
      </c>
      <c r="D30" s="108">
        <v>0.75196129083633423</v>
      </c>
      <c r="E30" s="108">
        <v>0.62307429313659668</v>
      </c>
      <c r="F30" s="108">
        <v>0.56721341609954834</v>
      </c>
      <c r="G30" s="108">
        <v>0.65176492929458618</v>
      </c>
      <c r="H30" s="108">
        <v>0.70107913017272949</v>
      </c>
      <c r="I30" s="108">
        <v>0.7829059362411499</v>
      </c>
      <c r="J30" s="108">
        <v>0.64704716205596924</v>
      </c>
      <c r="K30" s="108">
        <v>0.64127576351165771</v>
      </c>
      <c r="L30" s="108">
        <v>0.60073399543762207</v>
      </c>
      <c r="M30" s="108">
        <v>0.60382378101348877</v>
      </c>
      <c r="N30" s="108">
        <v>0.69285917282104492</v>
      </c>
      <c r="O30" s="108">
        <v>0.69863998889923096</v>
      </c>
      <c r="P30" s="109"/>
      <c r="Q30" s="108">
        <v>0.53766196966171265</v>
      </c>
      <c r="R30" s="108">
        <v>0.72016352415084839</v>
      </c>
      <c r="S30" s="109">
        <v>0.77022594213485718</v>
      </c>
      <c r="T30" s="108">
        <v>0.66666668653488159</v>
      </c>
      <c r="U30" s="108">
        <v>0.64929252862930298</v>
      </c>
      <c r="V30" s="108">
        <v>0.67914336919784546</v>
      </c>
      <c r="W30" s="108">
        <v>0.74724221229553223</v>
      </c>
      <c r="X30" s="108">
        <v>0.63288187980651855</v>
      </c>
      <c r="Y30" s="108">
        <v>0.64689916372299194</v>
      </c>
      <c r="Z30" s="108">
        <v>0.64767730236053467</v>
      </c>
      <c r="AA30" s="108">
        <v>0.68651551008224487</v>
      </c>
      <c r="AB30" s="108">
        <v>0.70454365015029907</v>
      </c>
      <c r="AC30" s="108">
        <v>0.60355722904205322</v>
      </c>
      <c r="AD30" s="108">
        <v>0.61232644319534302</v>
      </c>
      <c r="AE30" s="108">
        <v>0.68768888711929321</v>
      </c>
      <c r="AF30" s="108">
        <v>0.65703439712524414</v>
      </c>
      <c r="AG30" s="108">
        <v>0.5623319149017334</v>
      </c>
      <c r="AH30" s="108">
        <v>0.6818615198135376</v>
      </c>
      <c r="AI30" s="108">
        <v>0.73341280221939087</v>
      </c>
      <c r="AJ30" s="108">
        <v>0.72657406330108643</v>
      </c>
      <c r="AK30" s="108">
        <v>0.69053477048873901</v>
      </c>
      <c r="AL30" s="108">
        <v>0.56208455562591553</v>
      </c>
      <c r="AM30" s="108">
        <v>0.73108965158462524</v>
      </c>
      <c r="AN30" s="108">
        <v>0.8075869083404541</v>
      </c>
      <c r="AO30" s="108">
        <v>0.69507920742034912</v>
      </c>
      <c r="AP30" s="108">
        <v>0.6075434684753418</v>
      </c>
      <c r="AQ30" s="108">
        <v>0.58688431978225708</v>
      </c>
      <c r="AR30" s="108">
        <v>0.64359015226364136</v>
      </c>
      <c r="AS30" s="108">
        <v>0.76414096355438232</v>
      </c>
      <c r="AT30" s="108">
        <v>0.65574705600738525</v>
      </c>
      <c r="AU30" s="108">
        <v>0.72671622037887573</v>
      </c>
      <c r="AV30" s="108">
        <v>0.76275360584259033</v>
      </c>
      <c r="AW30" s="108">
        <v>0.70866477489471436</v>
      </c>
      <c r="AX30" s="108">
        <v>0.73915892839431763</v>
      </c>
      <c r="AY30" s="108">
        <v>0.74930495023727417</v>
      </c>
      <c r="AZ30" s="108">
        <v>0.71157586574554443</v>
      </c>
      <c r="BA30" s="108">
        <v>0.56058335304260254</v>
      </c>
      <c r="BB30" s="108">
        <v>0.63682317733764648</v>
      </c>
      <c r="BC30" s="108">
        <v>0.65179085731506348</v>
      </c>
      <c r="BD30" s="108">
        <v>0.65227454900741577</v>
      </c>
      <c r="BE30" s="108">
        <v>0.49787572026252747</v>
      </c>
      <c r="BF30" s="108">
        <v>0.61846923828125</v>
      </c>
      <c r="BG30" s="108">
        <v>0.70756250619888306</v>
      </c>
      <c r="BH30" s="108">
        <v>0.64835351705551147</v>
      </c>
      <c r="BI30" s="108">
        <v>0.62529921531677246</v>
      </c>
      <c r="BJ30" s="108">
        <v>0.46180751919746399</v>
      </c>
      <c r="BK30" s="108">
        <v>0.76559585332870483</v>
      </c>
      <c r="BL30" s="108">
        <v>0.62808263301849365</v>
      </c>
    </row>
    <row r="31" spans="1:64" x14ac:dyDescent="0.2">
      <c r="A31" t="s">
        <v>113</v>
      </c>
      <c r="B31" s="108">
        <v>0.67463439702987671</v>
      </c>
      <c r="C31" s="108">
        <v>0.5791860818862915</v>
      </c>
      <c r="D31" s="108">
        <v>0.72131401300430298</v>
      </c>
      <c r="E31" s="108">
        <v>0.81807905435562134</v>
      </c>
      <c r="F31" s="108">
        <v>0.62283158302307129</v>
      </c>
      <c r="G31" s="108">
        <v>0.58603119850158691</v>
      </c>
      <c r="H31" s="108">
        <v>0.67265599966049194</v>
      </c>
      <c r="I31" s="108">
        <v>0.80011892318725586</v>
      </c>
      <c r="J31" s="108">
        <v>0.73918956518173218</v>
      </c>
      <c r="K31" s="108">
        <v>0.67290860414505005</v>
      </c>
      <c r="L31" s="108">
        <v>0.74945348501205444</v>
      </c>
      <c r="M31" s="108">
        <v>0.54883182048797607</v>
      </c>
      <c r="N31" s="108">
        <v>0.44197580218315125</v>
      </c>
      <c r="O31" s="108">
        <v>0.83793467283248901</v>
      </c>
      <c r="P31" s="109"/>
      <c r="Q31" s="108">
        <v>0.40173408389091492</v>
      </c>
      <c r="R31" s="108">
        <v>0.9188113808631897</v>
      </c>
      <c r="S31" s="109">
        <v>0.94912040233612061</v>
      </c>
      <c r="T31" s="108">
        <v>0.96756565570831299</v>
      </c>
      <c r="U31" s="108">
        <v>0.5099714994430542</v>
      </c>
      <c r="V31" s="108">
        <v>0.94861865043640137</v>
      </c>
      <c r="W31" s="108">
        <v>0.95734447240829468</v>
      </c>
      <c r="X31" s="108">
        <v>0.80971002578735352</v>
      </c>
      <c r="Y31" s="108">
        <v>0.81995892524719238</v>
      </c>
      <c r="Z31" s="108">
        <v>0.86800611019134521</v>
      </c>
      <c r="AA31" s="108">
        <v>0.79832345247268677</v>
      </c>
      <c r="AB31" s="108">
        <v>0.74655020236968994</v>
      </c>
      <c r="AC31" s="108">
        <v>0.84593003988265991</v>
      </c>
      <c r="AD31" s="108">
        <v>0.83036541938781738</v>
      </c>
      <c r="AE31" s="108">
        <v>0.9078330397605896</v>
      </c>
      <c r="AF31" s="108">
        <v>0.92520064115524292</v>
      </c>
      <c r="AG31" s="108">
        <v>0.25622627139091492</v>
      </c>
      <c r="AH31" s="108">
        <v>0.96783733367919922</v>
      </c>
      <c r="AI31" s="108">
        <v>0.77025419473648071</v>
      </c>
      <c r="AJ31" s="108">
        <v>0.97273999452590942</v>
      </c>
      <c r="AK31" s="108">
        <v>0.97926121950149536</v>
      </c>
      <c r="AL31" s="108">
        <v>0.86606621742248535</v>
      </c>
      <c r="AM31" s="108">
        <v>0.95747494697570801</v>
      </c>
      <c r="AN31" s="108">
        <v>0.98245620727539063</v>
      </c>
      <c r="AO31" s="108">
        <v>0.581440269947052</v>
      </c>
      <c r="AP31" s="108">
        <v>0.70861274003982544</v>
      </c>
      <c r="AQ31" s="108">
        <v>0.5971827507019043</v>
      </c>
      <c r="AR31" s="108">
        <v>0.86218315362930298</v>
      </c>
      <c r="AS31" s="108">
        <v>0.80231428146362305</v>
      </c>
      <c r="AT31" s="108">
        <v>0.96956771612167358</v>
      </c>
      <c r="AU31" s="108">
        <v>0.85344284772872925</v>
      </c>
      <c r="AV31" s="108">
        <v>0.94970822334289551</v>
      </c>
      <c r="AW31" s="108">
        <v>0.82316869497299194</v>
      </c>
      <c r="AX31" s="108">
        <v>0.93587774038314819</v>
      </c>
      <c r="AY31" s="108">
        <v>0.67983180284500122</v>
      </c>
      <c r="AZ31" s="108">
        <v>0.95442211627960205</v>
      </c>
      <c r="BA31" s="108">
        <v>0.99233585596084595</v>
      </c>
      <c r="BB31" s="108">
        <v>0.9950491189956665</v>
      </c>
      <c r="BC31" s="108">
        <v>0.99507743120193481</v>
      </c>
      <c r="BD31" s="108">
        <v>0.97743988037109375</v>
      </c>
      <c r="BE31" s="108">
        <v>0.93475121259689331</v>
      </c>
      <c r="BF31" s="108">
        <v>0.97916603088378906</v>
      </c>
      <c r="BG31" s="108">
        <v>1</v>
      </c>
      <c r="BH31" s="108">
        <v>0.99245059490203857</v>
      </c>
      <c r="BI31" s="108">
        <v>1</v>
      </c>
      <c r="BJ31" s="108">
        <v>0.99728387594223022</v>
      </c>
      <c r="BK31" s="108">
        <v>0.9641450047492981</v>
      </c>
      <c r="BL31" s="108">
        <v>0.99571830034255981</v>
      </c>
    </row>
    <row r="32" spans="1:64" x14ac:dyDescent="0.2">
      <c r="A32" t="s">
        <v>115</v>
      </c>
      <c r="B32" s="108">
        <v>0.88301670551300049</v>
      </c>
      <c r="C32" s="108">
        <v>0.88455724716186523</v>
      </c>
      <c r="D32" s="108">
        <v>0.96597117185592651</v>
      </c>
      <c r="E32" s="108">
        <v>0.94044095277786255</v>
      </c>
      <c r="F32" s="108">
        <v>0.91618496179580688</v>
      </c>
      <c r="G32" s="108">
        <v>0.8721960186958313</v>
      </c>
      <c r="H32" s="108">
        <v>0.91367202997207642</v>
      </c>
      <c r="I32" s="108">
        <v>0.75450998544692993</v>
      </c>
      <c r="J32" s="108">
        <v>0.8843693733215332</v>
      </c>
      <c r="K32" s="108">
        <v>0.97851711511611938</v>
      </c>
      <c r="L32" s="108">
        <v>0.85002094507217407</v>
      </c>
      <c r="M32" s="108">
        <v>0.91674476861953735</v>
      </c>
      <c r="N32" s="108">
        <v>0.9297059178352356</v>
      </c>
      <c r="O32" s="108">
        <v>0.61854100227355957</v>
      </c>
      <c r="P32" s="109"/>
      <c r="Q32" s="108">
        <v>0.96511483192443848</v>
      </c>
      <c r="R32" s="108">
        <v>0.79115593433380127</v>
      </c>
      <c r="S32" s="109">
        <v>0.71445876359939575</v>
      </c>
      <c r="T32" s="108">
        <v>0.62766879796981812</v>
      </c>
      <c r="U32" s="108">
        <v>0.89530855417251587</v>
      </c>
      <c r="V32" s="108">
        <v>0.68269497156143188</v>
      </c>
      <c r="W32" s="108">
        <v>0.60960942506790161</v>
      </c>
      <c r="X32" s="108">
        <v>0.79947078227996826</v>
      </c>
      <c r="Y32" s="108">
        <v>0.88112556934356689</v>
      </c>
      <c r="Z32" s="108">
        <v>0.7841373085975647</v>
      </c>
      <c r="AA32" s="108">
        <v>0.9103359580039978</v>
      </c>
      <c r="AB32" s="108">
        <v>0.87070059776306152</v>
      </c>
      <c r="AC32" s="108">
        <v>0.93096834421157837</v>
      </c>
      <c r="AD32" s="108">
        <v>0.90568888187408447</v>
      </c>
      <c r="AE32" s="108">
        <v>0.72958129644393921</v>
      </c>
      <c r="AF32" s="108">
        <v>0.82439804077148438</v>
      </c>
      <c r="AG32" s="108">
        <v>0.91048258543014526</v>
      </c>
      <c r="AH32" s="108">
        <v>0.53469055891036987</v>
      </c>
      <c r="AI32" s="108">
        <v>0.76316356658935547</v>
      </c>
      <c r="AJ32" s="108">
        <v>0.52460116147994995</v>
      </c>
      <c r="AK32" s="108">
        <v>0.51487904787063599</v>
      </c>
      <c r="AL32" s="108">
        <v>0.51493686437606812</v>
      </c>
      <c r="AM32" s="108">
        <v>0.54427981376647949</v>
      </c>
      <c r="AN32" s="108">
        <v>0.66044223308563232</v>
      </c>
      <c r="AO32" s="108">
        <v>0.77764827013015747</v>
      </c>
      <c r="AP32" s="108">
        <v>0.72073119878768921</v>
      </c>
      <c r="AQ32" s="108">
        <v>0.79084157943725586</v>
      </c>
      <c r="AR32" s="108">
        <v>0.71871048212051392</v>
      </c>
      <c r="AS32" s="108">
        <v>0.67179602384567261</v>
      </c>
      <c r="AT32" s="108">
        <v>0.64168840646743774</v>
      </c>
      <c r="AU32" s="108">
        <v>0.37718462944030762</v>
      </c>
      <c r="AV32" s="108">
        <v>0.59378296136856079</v>
      </c>
      <c r="AW32" s="108">
        <v>0.67173522710800171</v>
      </c>
      <c r="AX32" s="108">
        <v>0.6363864541053772</v>
      </c>
      <c r="AY32" s="108">
        <v>0.6651691198348999</v>
      </c>
      <c r="AZ32" s="108">
        <v>0.56729549169540405</v>
      </c>
      <c r="BA32" s="108">
        <v>0.45886656641960144</v>
      </c>
      <c r="BB32" s="108">
        <v>0.44133594632148743</v>
      </c>
      <c r="BC32" s="108">
        <v>0.36521074175834656</v>
      </c>
      <c r="BD32" s="108">
        <v>0.42687389254570007</v>
      </c>
      <c r="BE32" s="108">
        <v>0.514900803565979</v>
      </c>
      <c r="BF32" s="108">
        <v>0.39120545983314514</v>
      </c>
      <c r="BG32" s="108">
        <v>0.62212878465652466</v>
      </c>
      <c r="BH32" s="108">
        <v>0.47402283549308777</v>
      </c>
      <c r="BI32" s="108">
        <v>0.46183133125305176</v>
      </c>
      <c r="BJ32" s="108">
        <v>0.4155828058719635</v>
      </c>
      <c r="BK32" s="108">
        <v>0.41746324300765991</v>
      </c>
      <c r="BL32" s="108">
        <v>0.70747935771942139</v>
      </c>
    </row>
    <row r="33" spans="1:64" x14ac:dyDescent="0.2">
      <c r="A33" t="s">
        <v>123</v>
      </c>
      <c r="B33" s="108">
        <v>0.58849573135375977</v>
      </c>
      <c r="C33" s="108">
        <v>0.37862792611122131</v>
      </c>
      <c r="D33" s="108">
        <v>0.28059014678001404</v>
      </c>
      <c r="E33" s="108">
        <v>0.25244885683059692</v>
      </c>
      <c r="F33" s="108">
        <v>0.42699706554412842</v>
      </c>
      <c r="G33" s="108">
        <v>0.48971730470657349</v>
      </c>
      <c r="H33" s="108">
        <v>0.23008304834365845</v>
      </c>
      <c r="I33" s="108">
        <v>0.50510138273239136</v>
      </c>
      <c r="J33" s="108">
        <v>0.2481379508972168</v>
      </c>
      <c r="K33" s="108">
        <v>0.24803151190280914</v>
      </c>
      <c r="L33" s="108">
        <v>0.23572145402431488</v>
      </c>
      <c r="M33" s="108">
        <v>0.35144838690757751</v>
      </c>
      <c r="N33" s="108">
        <v>0.52885788679122925</v>
      </c>
      <c r="O33" s="108">
        <v>0.4824562668800354</v>
      </c>
      <c r="P33" s="109"/>
      <c r="Q33" s="108">
        <v>0.59767425060272217</v>
      </c>
      <c r="R33" s="108">
        <v>0.4641459584236145</v>
      </c>
      <c r="S33" s="109">
        <v>0.49026459455490112</v>
      </c>
      <c r="T33" s="108">
        <v>0.52997767925262451</v>
      </c>
      <c r="U33" s="108">
        <v>0.48554310202598572</v>
      </c>
      <c r="V33" s="108">
        <v>0.55848103761672974</v>
      </c>
      <c r="W33" s="108">
        <v>0.39286091923713684</v>
      </c>
      <c r="X33" s="108">
        <v>0.43077546358108521</v>
      </c>
      <c r="Y33" s="108">
        <v>0.50416040420532227</v>
      </c>
      <c r="Z33" s="108">
        <v>0.24758791923522949</v>
      </c>
      <c r="AA33" s="108">
        <v>0.49301156401634216</v>
      </c>
      <c r="AB33" s="108">
        <v>0.46432587504386902</v>
      </c>
      <c r="AC33" s="108">
        <v>0.42633870244026184</v>
      </c>
      <c r="AD33" s="108">
        <v>0.28972810506820679</v>
      </c>
      <c r="AE33" s="108">
        <v>0.24958562850952148</v>
      </c>
      <c r="AF33" s="108">
        <v>0.5310741662979126</v>
      </c>
      <c r="AG33" s="108">
        <v>0.1600823849439621</v>
      </c>
      <c r="AH33" s="108">
        <v>0.1477733850479126</v>
      </c>
      <c r="AI33" s="108">
        <v>0.40762788057327271</v>
      </c>
      <c r="AJ33" s="108">
        <v>0.51456606388092041</v>
      </c>
      <c r="AK33" s="108">
        <v>0.30456799268722534</v>
      </c>
      <c r="AL33" s="108">
        <v>0.27796301245689392</v>
      </c>
      <c r="AM33" s="108">
        <v>0.49637195467948914</v>
      </c>
      <c r="AN33" s="108">
        <v>0.6483691930770874</v>
      </c>
      <c r="AO33" s="108">
        <v>0.35938149690628052</v>
      </c>
      <c r="AP33" s="108">
        <v>0.32956817746162415</v>
      </c>
      <c r="AQ33" s="108">
        <v>0.49604150652885437</v>
      </c>
      <c r="AR33" s="108">
        <v>0.37751427292823792</v>
      </c>
      <c r="AS33" s="108">
        <v>0.46276336908340454</v>
      </c>
      <c r="AT33" s="108">
        <v>0.3824705183506012</v>
      </c>
      <c r="AU33" s="108">
        <v>0.25686800479888916</v>
      </c>
      <c r="AV33" s="108">
        <v>0.69298690557479858</v>
      </c>
      <c r="AW33" s="108">
        <v>0.396778404712677</v>
      </c>
      <c r="AX33" s="108">
        <v>0.18852230906486511</v>
      </c>
      <c r="AY33" s="108">
        <v>0.5527384877204895</v>
      </c>
      <c r="AZ33" s="108">
        <v>0.48072290420532227</v>
      </c>
      <c r="BA33" s="108">
        <v>0.37194228172302246</v>
      </c>
      <c r="BB33" s="108">
        <v>0.38879552483558655</v>
      </c>
      <c r="BC33" s="108">
        <v>0.40772917866706848</v>
      </c>
      <c r="BD33" s="108">
        <v>0.54365891218185425</v>
      </c>
      <c r="BE33" s="108">
        <v>0.50549226999282837</v>
      </c>
      <c r="BF33" s="108">
        <v>0.49457874894142151</v>
      </c>
      <c r="BG33" s="108">
        <v>0.26196902990341187</v>
      </c>
      <c r="BH33" s="108">
        <v>0.30276304483413696</v>
      </c>
      <c r="BI33" s="108">
        <v>0.37727734446525574</v>
      </c>
      <c r="BJ33" s="108">
        <v>0.61708080768585205</v>
      </c>
      <c r="BK33" s="108">
        <v>0.50372856855392456</v>
      </c>
      <c r="BL33" s="108">
        <v>0.253438800573349</v>
      </c>
    </row>
    <row r="34" spans="1:64" x14ac:dyDescent="0.2">
      <c r="A34" t="s">
        <v>125</v>
      </c>
      <c r="B34" s="108">
        <v>0.46852630376815796</v>
      </c>
      <c r="C34" s="108">
        <v>0.31188783049583435</v>
      </c>
      <c r="D34" s="108">
        <v>0.2152286171913147</v>
      </c>
      <c r="E34" s="108">
        <v>0.46817293763160706</v>
      </c>
      <c r="F34" s="108">
        <v>0.45821860432624817</v>
      </c>
      <c r="G34" s="108">
        <v>0.21782505512237549</v>
      </c>
      <c r="H34" s="108">
        <v>0.23278667032718658</v>
      </c>
      <c r="I34" s="108">
        <v>0.38873746991157532</v>
      </c>
      <c r="J34" s="108">
        <v>0.17535622417926788</v>
      </c>
      <c r="K34" s="108">
        <v>0.36527204513549805</v>
      </c>
      <c r="L34" s="108">
        <v>0.33767777681350708</v>
      </c>
      <c r="M34" s="108">
        <v>0.46926623582839966</v>
      </c>
      <c r="N34" s="108">
        <v>0.40834218263626099</v>
      </c>
      <c r="O34" s="108">
        <v>0.27990391850471497</v>
      </c>
      <c r="P34" s="109"/>
      <c r="Q34" s="108">
        <v>0.39023256301879883</v>
      </c>
      <c r="R34" s="108">
        <v>0.39243790507316589</v>
      </c>
      <c r="S34" s="109">
        <v>0.29825803637504578</v>
      </c>
      <c r="T34" s="108">
        <v>0.45003724098205566</v>
      </c>
      <c r="U34" s="108">
        <v>0.30567088723182678</v>
      </c>
      <c r="V34" s="108">
        <v>0.36230701208114624</v>
      </c>
      <c r="W34" s="108">
        <v>0.33570599555969238</v>
      </c>
      <c r="X34" s="108">
        <v>0.41196373105049133</v>
      </c>
      <c r="Y34" s="108">
        <v>0.37473157048225403</v>
      </c>
      <c r="Z34" s="108">
        <v>0.27595537900924683</v>
      </c>
      <c r="AA34" s="108">
        <v>0.39253687858581543</v>
      </c>
      <c r="AB34" s="108">
        <v>0.36247313022613525</v>
      </c>
      <c r="AC34" s="108">
        <v>0.40712529420852661</v>
      </c>
      <c r="AD34" s="108">
        <v>0.35725536942481995</v>
      </c>
      <c r="AE34" s="108">
        <v>0.31913810968399048</v>
      </c>
      <c r="AF34" s="108">
        <v>0.47084400057792664</v>
      </c>
      <c r="AG34" s="108">
        <v>0.24414429068565369</v>
      </c>
      <c r="AH34" s="108">
        <v>0.23299604654312134</v>
      </c>
      <c r="AI34" s="108">
        <v>0.43170210719108582</v>
      </c>
      <c r="AJ34" s="108">
        <v>0.25728303194046021</v>
      </c>
      <c r="AK34" s="108">
        <v>0.34278646111488342</v>
      </c>
      <c r="AL34" s="108">
        <v>0.2237040102481842</v>
      </c>
      <c r="AM34" s="108">
        <v>0.41066351532936096</v>
      </c>
      <c r="AN34" s="108">
        <v>0.43993741273880005</v>
      </c>
      <c r="AO34" s="108">
        <v>0.51824754476547241</v>
      </c>
      <c r="AP34" s="108">
        <v>0.43588021397590637</v>
      </c>
      <c r="AQ34" s="108">
        <v>0.51961058378219604</v>
      </c>
      <c r="AR34" s="108">
        <v>0.38454684615135193</v>
      </c>
      <c r="AS34" s="108">
        <v>0.32032236456871033</v>
      </c>
      <c r="AT34" s="108">
        <v>0.25782626867294312</v>
      </c>
      <c r="AU34" s="108">
        <v>0.17562800645828247</v>
      </c>
      <c r="AV34" s="108">
        <v>0.57753503322601318</v>
      </c>
      <c r="AW34" s="108">
        <v>0.38071593642234802</v>
      </c>
      <c r="AX34" s="108">
        <v>0.1256815493106842</v>
      </c>
      <c r="AY34" s="108">
        <v>0.41569787263870239</v>
      </c>
      <c r="AZ34" s="108">
        <v>0.56453537940979004</v>
      </c>
      <c r="BA34" s="108">
        <v>0.42061531543731689</v>
      </c>
      <c r="BB34" s="108">
        <v>0.51465106010437012</v>
      </c>
      <c r="BC34" s="108">
        <v>0.25243750214576721</v>
      </c>
      <c r="BD34" s="108">
        <v>0.30236184597015381</v>
      </c>
      <c r="BE34" s="108">
        <v>0.17280308902263641</v>
      </c>
      <c r="BF34" s="108">
        <v>0.27255687117576599</v>
      </c>
      <c r="BG34" s="108">
        <v>0.38663160800933838</v>
      </c>
      <c r="BH34" s="108">
        <v>0.34709623456001282</v>
      </c>
      <c r="BI34" s="108">
        <v>0.35454964637756348</v>
      </c>
      <c r="BJ34" s="108">
        <v>0.51397550106048584</v>
      </c>
      <c r="BK34" s="108">
        <v>0.42451098561286926</v>
      </c>
      <c r="BL34" s="108">
        <v>0.20735903084278107</v>
      </c>
    </row>
    <row r="35" spans="1:64" x14ac:dyDescent="0.2">
      <c r="A35" t="s">
        <v>127</v>
      </c>
      <c r="B35" s="108">
        <v>0.76412314176559448</v>
      </c>
      <c r="C35" s="108">
        <v>0.63385075330734253</v>
      </c>
      <c r="D35" s="108">
        <v>0.53014963865280151</v>
      </c>
      <c r="E35" s="108">
        <v>0.61079490184783936</v>
      </c>
      <c r="F35" s="108">
        <v>0.76767683029174805</v>
      </c>
      <c r="G35" s="108">
        <v>0.62871247529983521</v>
      </c>
      <c r="H35" s="108">
        <v>0.56542927026748657</v>
      </c>
      <c r="I35" s="108">
        <v>0.71240806579589844</v>
      </c>
      <c r="J35" s="108">
        <v>0.53791558742523193</v>
      </c>
      <c r="K35" s="108">
        <v>0.63790750503540039</v>
      </c>
      <c r="L35" s="108">
        <v>0.66040593385696411</v>
      </c>
      <c r="M35" s="108">
        <v>0.5976027250289917</v>
      </c>
      <c r="N35" s="108">
        <v>0.73430001735687256</v>
      </c>
      <c r="O35" s="108">
        <v>0.48963293433189392</v>
      </c>
      <c r="P35" s="109"/>
      <c r="Q35" s="108">
        <v>0.79255831241607666</v>
      </c>
      <c r="R35" s="108">
        <v>0.64537256956100464</v>
      </c>
      <c r="S35" s="109">
        <v>0.63471734523773193</v>
      </c>
      <c r="T35" s="108">
        <v>0.73501116037368774</v>
      </c>
      <c r="U35" s="108">
        <v>0.69057506322860718</v>
      </c>
      <c r="V35" s="108">
        <v>0.66504192352294922</v>
      </c>
      <c r="W35" s="108">
        <v>0.45713379979133606</v>
      </c>
      <c r="X35" s="108">
        <v>0.66111785173416138</v>
      </c>
      <c r="Y35" s="108">
        <v>0.64317154884338379</v>
      </c>
      <c r="Z35" s="108">
        <v>0.4722115695476532</v>
      </c>
      <c r="AA35" s="108">
        <v>0.80495107173919678</v>
      </c>
      <c r="AB35" s="108">
        <v>0.89814722537994385</v>
      </c>
      <c r="AC35" s="108">
        <v>0.74163103103637695</v>
      </c>
      <c r="AD35" s="108">
        <v>0.57221388816833496</v>
      </c>
      <c r="AE35" s="108">
        <v>0.57085305452346802</v>
      </c>
      <c r="AF35" s="108">
        <v>0.7920716404914856</v>
      </c>
      <c r="AG35" s="108">
        <v>0.31251221895217896</v>
      </c>
      <c r="AH35" s="108">
        <v>0.44577828049659729</v>
      </c>
      <c r="AI35" s="108">
        <v>0.80119055509567261</v>
      </c>
      <c r="AJ35" s="108">
        <v>0.58322155475616455</v>
      </c>
      <c r="AK35" s="108">
        <v>0.50925010442733765</v>
      </c>
      <c r="AL35" s="108">
        <v>0.42654332518577576</v>
      </c>
      <c r="AM35" s="108">
        <v>0.75991177558898926</v>
      </c>
      <c r="AN35" s="108">
        <v>0.77486115694046021</v>
      </c>
      <c r="AO35" s="108">
        <v>0.77257740497589111</v>
      </c>
      <c r="AP35" s="108">
        <v>0.77641212940216064</v>
      </c>
      <c r="AQ35" s="108">
        <v>0.76376378536224365</v>
      </c>
      <c r="AR35" s="108">
        <v>0.62718659639358521</v>
      </c>
      <c r="AS35" s="108">
        <v>0.69739782810211182</v>
      </c>
      <c r="AT35" s="108">
        <v>0.55924922227859497</v>
      </c>
      <c r="AU35" s="108">
        <v>0.46933311223983765</v>
      </c>
      <c r="AV35" s="108">
        <v>0.77631193399429321</v>
      </c>
      <c r="AW35" s="108">
        <v>0.67240214347839355</v>
      </c>
      <c r="AX35" s="108">
        <v>0.31965619325637817</v>
      </c>
      <c r="AY35" s="108">
        <v>0.78977662324905396</v>
      </c>
      <c r="AZ35" s="108">
        <v>0.62695467472076416</v>
      </c>
      <c r="BA35" s="108">
        <v>0.67282688617706299</v>
      </c>
      <c r="BB35" s="108">
        <v>0.53620755672454834</v>
      </c>
      <c r="BC35" s="108">
        <v>0.41260418295860291</v>
      </c>
      <c r="BD35" s="108">
        <v>0.7778782844543457</v>
      </c>
      <c r="BE35" s="108">
        <v>0.67005693912506104</v>
      </c>
      <c r="BF35" s="108">
        <v>0.59205436706542969</v>
      </c>
      <c r="BG35" s="108">
        <v>0.34507742524147034</v>
      </c>
      <c r="BH35" s="108">
        <v>0.63937544822692871</v>
      </c>
      <c r="BI35" s="108">
        <v>0.4931829571723938</v>
      </c>
      <c r="BJ35" s="108">
        <v>0.60527998208999634</v>
      </c>
      <c r="BK35" s="108">
        <v>0.66216373443603516</v>
      </c>
      <c r="BL35" s="108">
        <v>0.47157269716262817</v>
      </c>
    </row>
    <row r="36" spans="1:64" x14ac:dyDescent="0.2">
      <c r="A36" t="s">
        <v>129</v>
      </c>
      <c r="B36" s="108">
        <v>0.62687480449676514</v>
      </c>
      <c r="C36" s="108">
        <v>0.40552830696105957</v>
      </c>
      <c r="D36" s="108">
        <v>0.46566915512084961</v>
      </c>
      <c r="E36" s="108">
        <v>0.44892945885658264</v>
      </c>
      <c r="F36" s="108">
        <v>0.62258970737457275</v>
      </c>
      <c r="G36" s="108">
        <v>0.41431924700737</v>
      </c>
      <c r="H36" s="108">
        <v>0.3549029529094696</v>
      </c>
      <c r="I36" s="108">
        <v>0.57713437080383301</v>
      </c>
      <c r="J36" s="108">
        <v>0.50744819641113281</v>
      </c>
      <c r="K36" s="108">
        <v>0.43012511730194092</v>
      </c>
      <c r="L36" s="108">
        <v>0.58758097887039185</v>
      </c>
      <c r="M36" s="108">
        <v>0.53696274757385254</v>
      </c>
      <c r="N36" s="108">
        <v>0.57640528678894043</v>
      </c>
      <c r="O36" s="108">
        <v>0.24481646716594696</v>
      </c>
      <c r="P36" s="109"/>
      <c r="Q36" s="108">
        <v>0.53925544023513794</v>
      </c>
      <c r="R36" s="108">
        <v>0.49413073062896729</v>
      </c>
      <c r="S36" s="109">
        <v>0.4351496696472168</v>
      </c>
      <c r="T36" s="108">
        <v>0.59832215309143066</v>
      </c>
      <c r="U36" s="108">
        <v>0.46163472533226013</v>
      </c>
      <c r="V36" s="108">
        <v>0.5989232063293457</v>
      </c>
      <c r="W36" s="108">
        <v>0.38930192589759827</v>
      </c>
      <c r="X36" s="108">
        <v>0.49059411883354187</v>
      </c>
      <c r="Y36" s="108">
        <v>0.48102319240570068</v>
      </c>
      <c r="Z36" s="108">
        <v>0.31840983033180237</v>
      </c>
      <c r="AA36" s="108">
        <v>0.72024977207183838</v>
      </c>
      <c r="AB36" s="108">
        <v>0.71051281690597534</v>
      </c>
      <c r="AC36" s="108">
        <v>0.61208808422088623</v>
      </c>
      <c r="AD36" s="108">
        <v>0.47746258974075317</v>
      </c>
      <c r="AE36" s="108">
        <v>0.41897237300872803</v>
      </c>
      <c r="AF36" s="108">
        <v>0.55115091800689697</v>
      </c>
      <c r="AG36" s="108">
        <v>0.14545682072639465</v>
      </c>
      <c r="AH36" s="108">
        <v>0.18519404530525208</v>
      </c>
      <c r="AI36" s="108">
        <v>0.4176369309425354</v>
      </c>
      <c r="AJ36" s="108">
        <v>0.49168086051940918</v>
      </c>
      <c r="AK36" s="108">
        <v>0.27990102767944336</v>
      </c>
      <c r="AL36" s="108">
        <v>0.31469133496284485</v>
      </c>
      <c r="AM36" s="108">
        <v>0.74455791711807251</v>
      </c>
      <c r="AN36" s="108">
        <v>0.69530695676803589</v>
      </c>
      <c r="AO36" s="108">
        <v>0.60154628753662109</v>
      </c>
      <c r="AP36" s="108">
        <v>0.49734199047088623</v>
      </c>
      <c r="AQ36" s="108">
        <v>0.70852679014205933</v>
      </c>
      <c r="AR36" s="108">
        <v>0.4896259605884552</v>
      </c>
      <c r="AS36" s="108">
        <v>0.51121467351913452</v>
      </c>
      <c r="AT36" s="108">
        <v>0.36494103074073792</v>
      </c>
      <c r="AU36" s="108">
        <v>0.30784487724304199</v>
      </c>
      <c r="AV36" s="108">
        <v>0.54714900255203247</v>
      </c>
      <c r="AW36" s="108">
        <v>0.50173163414001465</v>
      </c>
      <c r="AX36" s="108">
        <v>0.24863691627979279</v>
      </c>
      <c r="AY36" s="108">
        <v>0.62933725118637085</v>
      </c>
      <c r="AZ36" s="108">
        <v>0.51442807912826538</v>
      </c>
      <c r="BA36" s="108">
        <v>0.56767308712005615</v>
      </c>
      <c r="BB36" s="108">
        <v>0.46379247307777405</v>
      </c>
      <c r="BC36" s="108">
        <v>0.33495834469795227</v>
      </c>
      <c r="BD36" s="108">
        <v>0.48407518863677979</v>
      </c>
      <c r="BE36" s="108">
        <v>0.44670462608337402</v>
      </c>
      <c r="BF36" s="108">
        <v>0.29421812295913696</v>
      </c>
      <c r="BG36" s="108">
        <v>0.38030967116355896</v>
      </c>
      <c r="BH36" s="108">
        <v>0.50111168622970581</v>
      </c>
      <c r="BI36" s="108">
        <v>0.36818373203277588</v>
      </c>
      <c r="BJ36" s="108">
        <v>0.42267102003097534</v>
      </c>
      <c r="BK36" s="108">
        <v>0.35275056958198547</v>
      </c>
      <c r="BL36" s="108">
        <v>0.32255849242210388</v>
      </c>
    </row>
    <row r="37" spans="1:64" x14ac:dyDescent="0.2">
      <c r="A37" t="s">
        <v>117</v>
      </c>
      <c r="B37" s="108">
        <v>0.12670376896858215</v>
      </c>
      <c r="C37" s="108">
        <v>0</v>
      </c>
      <c r="D37" s="108">
        <v>0.46187397837638855</v>
      </c>
      <c r="E37" s="108">
        <v>0.50825875997543335</v>
      </c>
      <c r="F37" s="108">
        <v>6.1151262372732162E-2</v>
      </c>
      <c r="G37" s="108">
        <v>0.16582493484020233</v>
      </c>
      <c r="H37" s="108">
        <v>0.35266232490539551</v>
      </c>
      <c r="I37" s="108">
        <v>0.3936973512172699</v>
      </c>
      <c r="J37" s="108">
        <v>0.27396309375762939</v>
      </c>
      <c r="K37" s="108">
        <v>0.25693172216415405</v>
      </c>
      <c r="L37" s="108">
        <v>0.1860787570476532</v>
      </c>
      <c r="M37" s="108">
        <v>0.12974941730499268</v>
      </c>
      <c r="N37" s="108">
        <v>2.6604022830724716E-2</v>
      </c>
      <c r="O37" s="108">
        <v>1.9271122291684151E-2</v>
      </c>
      <c r="P37" s="109"/>
      <c r="Q37" s="108">
        <v>0</v>
      </c>
      <c r="R37" s="108">
        <v>0.54113763570785522</v>
      </c>
      <c r="S37" s="109">
        <v>0.56169265508651733</v>
      </c>
      <c r="T37" s="108">
        <v>0.81570172309875488</v>
      </c>
      <c r="U37" s="108">
        <v>4.982072114944458E-2</v>
      </c>
      <c r="V37" s="108">
        <v>0.6486583948135376</v>
      </c>
      <c r="W37" s="108">
        <v>0.51124125719070435</v>
      </c>
      <c r="X37" s="108">
        <v>0.25995516777038574</v>
      </c>
      <c r="Y37" s="108">
        <v>0.26049494743347168</v>
      </c>
      <c r="Z37" s="108">
        <v>0.1666666716337204</v>
      </c>
      <c r="AA37" s="108">
        <v>0.28919407725334167</v>
      </c>
      <c r="AB37" s="108">
        <v>0.27694264054298401</v>
      </c>
      <c r="AC37" s="108">
        <v>0.53087788820266724</v>
      </c>
      <c r="AD37" s="108">
        <v>0.53433531522750854</v>
      </c>
      <c r="AE37" s="108">
        <v>0.55669450759887695</v>
      </c>
      <c r="AF37" s="108">
        <v>0.61123472452163696</v>
      </c>
      <c r="AG37" s="108">
        <v>4.8518616706132889E-2</v>
      </c>
      <c r="AH37" s="108">
        <v>0.47954723238945007</v>
      </c>
      <c r="AI37" s="108">
        <v>0.31866079568862915</v>
      </c>
      <c r="AJ37" s="108">
        <v>0.77348864078521729</v>
      </c>
      <c r="AK37" s="108">
        <v>0.5</v>
      </c>
      <c r="AL37" s="108">
        <v>0.25959718227386475</v>
      </c>
      <c r="AM37" s="108">
        <v>0.61161404848098755</v>
      </c>
      <c r="AN37" s="108">
        <v>0.66666668653488159</v>
      </c>
      <c r="AO37" s="108">
        <v>0.23118950426578522</v>
      </c>
      <c r="AP37" s="108">
        <v>0.15467800199985504</v>
      </c>
      <c r="AQ37" s="108">
        <v>0.16859249770641327</v>
      </c>
      <c r="AR37" s="108">
        <v>0.51309847831726074</v>
      </c>
      <c r="AS37" s="108">
        <v>0.32592839002609253</v>
      </c>
      <c r="AT37" s="108">
        <v>8.2240030169487E-2</v>
      </c>
      <c r="AU37" s="108">
        <v>0.18560776114463806</v>
      </c>
      <c r="AV37" s="108">
        <v>0.52309566736221313</v>
      </c>
      <c r="AW37" s="108">
        <v>0.3649027943611145</v>
      </c>
      <c r="AX37" s="108">
        <v>0.63157892227172852</v>
      </c>
      <c r="AY37" s="108">
        <v>0.13379012048244476</v>
      </c>
      <c r="AZ37" s="108">
        <v>0.5</v>
      </c>
      <c r="BA37" s="108">
        <v>0.93088150024414063</v>
      </c>
      <c r="BB37" s="108">
        <v>0.94923436641693115</v>
      </c>
      <c r="BC37" s="108">
        <v>0.92275327444076538</v>
      </c>
      <c r="BD37" s="108">
        <v>0.76578575372695923</v>
      </c>
      <c r="BE37" s="108">
        <v>0</v>
      </c>
      <c r="BF37" s="108">
        <v>0.69999998807907104</v>
      </c>
      <c r="BG37" s="108">
        <v>1</v>
      </c>
      <c r="BH37" s="108">
        <v>0.93595582246780396</v>
      </c>
      <c r="BI37" s="108">
        <v>0.96325069665908813</v>
      </c>
      <c r="BJ37" s="108">
        <v>0.75</v>
      </c>
      <c r="BK37" s="108">
        <v>0.95898789167404175</v>
      </c>
      <c r="BL37" s="108"/>
    </row>
    <row r="38" spans="1:64" x14ac:dyDescent="0.2">
      <c r="A38" t="s">
        <v>119</v>
      </c>
      <c r="B38" s="108">
        <v>0.93147224187850952</v>
      </c>
      <c r="C38" s="108">
        <v>0.90700805187225342</v>
      </c>
      <c r="D38" s="108">
        <v>0.9366614818572998</v>
      </c>
      <c r="E38" s="108">
        <v>0.95609456300735474</v>
      </c>
      <c r="F38" s="108">
        <v>0.92485576868057251</v>
      </c>
      <c r="G38" s="108">
        <v>0.86346548795700073</v>
      </c>
      <c r="H38" s="108">
        <v>0.96581995487213135</v>
      </c>
      <c r="I38" s="108">
        <v>0.8906092643737793</v>
      </c>
      <c r="J38" s="108">
        <v>0.93778008222579956</v>
      </c>
      <c r="K38" s="108">
        <v>0.95440113544464111</v>
      </c>
      <c r="L38" s="108">
        <v>0.93309974670410156</v>
      </c>
      <c r="M38" s="108">
        <v>0.95932996273040771</v>
      </c>
      <c r="N38" s="108">
        <v>0.90152513980865479</v>
      </c>
      <c r="O38" s="108">
        <v>0.89455032348632813</v>
      </c>
      <c r="P38" s="109"/>
      <c r="Q38" s="108">
        <v>0.93022966384887695</v>
      </c>
      <c r="R38" s="108">
        <v>0.92553287744522095</v>
      </c>
      <c r="S38" s="109">
        <v>0.9697721004486084</v>
      </c>
      <c r="T38" s="108">
        <v>0.89889156818389893</v>
      </c>
      <c r="U38" s="108">
        <v>0.99936103820800781</v>
      </c>
      <c r="V38" s="108">
        <v>0.94532233476638794</v>
      </c>
      <c r="W38" s="108">
        <v>0.95167797803878784</v>
      </c>
      <c r="X38" s="108">
        <v>0.97169804573059082</v>
      </c>
      <c r="Y38" s="108">
        <v>0.9320717453956604</v>
      </c>
      <c r="Z38" s="108">
        <v>0.87921977043151855</v>
      </c>
      <c r="AA38" s="108">
        <v>0.97074025869369507</v>
      </c>
      <c r="AB38" s="108">
        <v>0.95771831274032593</v>
      </c>
      <c r="AC38" s="108">
        <v>0.93915408849716187</v>
      </c>
      <c r="AD38" s="108">
        <v>0.89879441261291504</v>
      </c>
      <c r="AE38" s="108">
        <v>0.87711071968078613</v>
      </c>
      <c r="AF38" s="108">
        <v>0.93279826641082764</v>
      </c>
      <c r="AG38" s="108">
        <v>0.92487066984176636</v>
      </c>
      <c r="AH38" s="108">
        <v>0.90983164310455322</v>
      </c>
      <c r="AI38" s="108">
        <v>0.94956064224243164</v>
      </c>
      <c r="AJ38" s="108">
        <v>0.95079761743545532</v>
      </c>
      <c r="AK38" s="108">
        <v>0.9242546558380127</v>
      </c>
      <c r="AL38" s="108">
        <v>0.88047027587890625</v>
      </c>
      <c r="AM38" s="108">
        <v>0.89368730783462524</v>
      </c>
      <c r="AN38" s="108">
        <v>0.87323200702667236</v>
      </c>
      <c r="AO38" s="108">
        <v>0.94492954015731812</v>
      </c>
      <c r="AP38" s="108">
        <v>0.88087248802185059</v>
      </c>
      <c r="AQ38" s="108">
        <v>0.93882596492767334</v>
      </c>
      <c r="AR38" s="108">
        <v>0.95119178295135498</v>
      </c>
      <c r="AS38" s="108">
        <v>0.87038117647171021</v>
      </c>
      <c r="AT38" s="108">
        <v>0.83606034517288208</v>
      </c>
      <c r="AU38" s="108">
        <v>0.88684463500976563</v>
      </c>
      <c r="AV38" s="108">
        <v>0.91419243812561035</v>
      </c>
      <c r="AW38" s="108">
        <v>0.87724637985229492</v>
      </c>
      <c r="AX38" s="108">
        <v>0.89287543296813965</v>
      </c>
      <c r="AY38" s="108">
        <v>0.79101943969726563</v>
      </c>
      <c r="AZ38" s="108">
        <v>0.87748432159423828</v>
      </c>
      <c r="BA38" s="108">
        <v>0.93306148052215576</v>
      </c>
      <c r="BB38" s="108">
        <v>0.89752453565597534</v>
      </c>
      <c r="BC38" s="108">
        <v>0.90929031372070313</v>
      </c>
      <c r="BD38" s="108">
        <v>0.88111728429794312</v>
      </c>
      <c r="BE38" s="108">
        <v>0.86241298913955688</v>
      </c>
      <c r="BF38" s="108">
        <v>0.87384003400802612</v>
      </c>
      <c r="BG38" s="108">
        <v>0.90553218126296997</v>
      </c>
      <c r="BH38" s="108">
        <v>0.86998093128204346</v>
      </c>
      <c r="BI38" s="108">
        <v>0.89312982559204102</v>
      </c>
      <c r="BJ38" s="108">
        <v>0.9342387318611145</v>
      </c>
      <c r="BK38" s="108">
        <v>0.90663647651672363</v>
      </c>
      <c r="BL38" s="108">
        <v>0.92365860939025879</v>
      </c>
    </row>
    <row r="39" spans="1:64" x14ac:dyDescent="0.2">
      <c r="A39" t="s">
        <v>131</v>
      </c>
      <c r="B39" s="108">
        <v>0.37770262360572815</v>
      </c>
      <c r="C39" s="108">
        <v>0.26003006100654602</v>
      </c>
      <c r="D39" s="108">
        <v>0.28059014678001404</v>
      </c>
      <c r="E39" s="108">
        <v>0.28899994492530823</v>
      </c>
      <c r="F39" s="108">
        <v>0.41230505704879761</v>
      </c>
      <c r="G39" s="108">
        <v>0.33358848094940186</v>
      </c>
      <c r="H39" s="108">
        <v>0.28271463513374329</v>
      </c>
      <c r="I39" s="108">
        <v>0.33780229091644287</v>
      </c>
      <c r="J39" s="108">
        <v>0.27984672784805298</v>
      </c>
      <c r="K39" s="108">
        <v>0.33615127205848694</v>
      </c>
      <c r="L39" s="108">
        <v>0.30279764533042908</v>
      </c>
      <c r="M39" s="108">
        <v>0.32771015167236328</v>
      </c>
      <c r="N39" s="108">
        <v>0.4250386655330658</v>
      </c>
      <c r="O39" s="108">
        <v>0.13317321240901947</v>
      </c>
      <c r="P39" s="109"/>
      <c r="Q39" s="108">
        <v>0.380186527967453</v>
      </c>
      <c r="R39" s="108">
        <v>0.28683224320411682</v>
      </c>
      <c r="S39" s="109">
        <v>0.42380794882774353</v>
      </c>
      <c r="T39" s="108">
        <v>0.53836685419082642</v>
      </c>
      <c r="U39" s="108">
        <v>0.32957926392555237</v>
      </c>
      <c r="V39" s="108">
        <v>0.42624354362487793</v>
      </c>
      <c r="W39" s="108">
        <v>0.24641461670398712</v>
      </c>
      <c r="X39" s="108">
        <v>0.43077546358108521</v>
      </c>
      <c r="Y39" s="108">
        <v>0.26843997836112976</v>
      </c>
      <c r="Z39" s="108">
        <v>0.1624855250120163</v>
      </c>
      <c r="AA39" s="108">
        <v>0.52455818653106689</v>
      </c>
      <c r="AB39" s="108">
        <v>0.39133995771408081</v>
      </c>
      <c r="AC39" s="108">
        <v>0.44600760936737061</v>
      </c>
      <c r="AD39" s="108">
        <v>0.28849270939826965</v>
      </c>
      <c r="AE39" s="108">
        <v>0.32552596926689148</v>
      </c>
      <c r="AF39" s="108">
        <v>0.42161127924919128</v>
      </c>
      <c r="AG39" s="108">
        <v>0.1600823849439621</v>
      </c>
      <c r="AH39" s="108">
        <v>0.11281084269285202</v>
      </c>
      <c r="AI39" s="108">
        <v>0.32729288935661316</v>
      </c>
      <c r="AJ39" s="108">
        <v>0.19417357444763184</v>
      </c>
      <c r="AK39" s="108">
        <v>0.17015604674816132</v>
      </c>
      <c r="AL39" s="108">
        <v>0.11018499732017517</v>
      </c>
      <c r="AM39" s="108">
        <v>0.40340742468833923</v>
      </c>
      <c r="AN39" s="108">
        <v>0.6483691930770874</v>
      </c>
      <c r="AO39" s="108">
        <v>0.34463933110237122</v>
      </c>
      <c r="AP39" s="108">
        <v>0.37441840767860413</v>
      </c>
      <c r="AQ39" s="108">
        <v>0.55109661817550659</v>
      </c>
      <c r="AR39" s="108">
        <v>0.35157102346420288</v>
      </c>
      <c r="AS39" s="108">
        <v>0.16016118228435516</v>
      </c>
      <c r="AT39" s="108">
        <v>0.2606721818447113</v>
      </c>
      <c r="AU39" s="108">
        <v>0.21624800562858582</v>
      </c>
      <c r="AV39" s="108">
        <v>0.53587710857391357</v>
      </c>
      <c r="AW39" s="108">
        <v>0.38525488972663879</v>
      </c>
      <c r="AX39" s="108">
        <v>0.14299356937408447</v>
      </c>
      <c r="AY39" s="108">
        <v>0.2648845911026001</v>
      </c>
      <c r="AZ39" s="108">
        <v>0.48072290420532227</v>
      </c>
      <c r="BA39" s="108">
        <v>0.40213459730148315</v>
      </c>
      <c r="BB39" s="108">
        <v>0.31379860639572144</v>
      </c>
      <c r="BC39" s="108">
        <v>0.16991665959358215</v>
      </c>
      <c r="BD39" s="108">
        <v>0.29882299900054932</v>
      </c>
      <c r="BE39" s="108">
        <v>0.29780307412147522</v>
      </c>
      <c r="BF39" s="108">
        <v>0.31948560476303101</v>
      </c>
      <c r="BG39" s="108">
        <v>0.17253871262073517</v>
      </c>
      <c r="BH39" s="108">
        <v>0.35617077350616455</v>
      </c>
      <c r="BI39" s="108">
        <v>0.13636621832847595</v>
      </c>
      <c r="BJ39" s="108">
        <v>0.24006204307079315</v>
      </c>
      <c r="BK39" s="108">
        <v>0.38863077759742737</v>
      </c>
      <c r="BL39" s="108">
        <v>0.23039892315864563</v>
      </c>
    </row>
    <row r="40" spans="1:64" x14ac:dyDescent="0.2">
      <c r="A40" s="104" t="s">
        <v>133</v>
      </c>
      <c r="B40" s="110">
        <v>5.7769713401794434</v>
      </c>
      <c r="C40" s="110">
        <v>5.3071560859680176</v>
      </c>
      <c r="D40" s="110">
        <v>4.8963985443115234</v>
      </c>
      <c r="E40" s="110">
        <v>5.4914383888244629</v>
      </c>
      <c r="F40" s="110">
        <v>5.5072860717773437</v>
      </c>
      <c r="G40" s="110">
        <v>5.039914608001709</v>
      </c>
      <c r="H40" s="110">
        <v>5.1839385032653809</v>
      </c>
      <c r="I40" s="110">
        <v>5.3419909477233887</v>
      </c>
      <c r="J40" s="110">
        <v>5.0647258758544922</v>
      </c>
      <c r="K40" s="110">
        <v>5.3534016609191895</v>
      </c>
      <c r="L40" s="110">
        <v>5.1149568557739258</v>
      </c>
      <c r="M40" s="110">
        <v>5.4902997016906738</v>
      </c>
      <c r="N40" s="110">
        <v>5.3385686874389648</v>
      </c>
      <c r="O40" s="110">
        <v>6.3744926452636719</v>
      </c>
      <c r="P40" s="109"/>
      <c r="Q40" s="110">
        <v>5.7251114845275879</v>
      </c>
      <c r="R40" s="110">
        <v>5.5963525772094727</v>
      </c>
      <c r="S40" s="109"/>
      <c r="T40" s="110">
        <v>5.147216796875</v>
      </c>
      <c r="U40" s="110">
        <v>5.7387886047363281</v>
      </c>
      <c r="V40" s="110">
        <v>5.8100275993347168</v>
      </c>
      <c r="W40" s="110">
        <v>5.4620914459228516</v>
      </c>
      <c r="X40" s="110">
        <v>5.2896871566772461</v>
      </c>
      <c r="Y40" s="110">
        <v>5.3519110679626465</v>
      </c>
      <c r="Z40" s="110">
        <v>5.5233769416809082</v>
      </c>
      <c r="AA40" s="110">
        <v>5.9741015434265137</v>
      </c>
      <c r="AB40" s="110">
        <v>5.4372682571411133</v>
      </c>
      <c r="AC40" s="110">
        <v>5.5813655853271484</v>
      </c>
      <c r="AD40" s="110">
        <v>5.7066135406494141</v>
      </c>
      <c r="AE40" s="110">
        <v>5.2588515281677246</v>
      </c>
      <c r="AF40" s="110">
        <v>5.8476505279541016</v>
      </c>
      <c r="AG40" s="110">
        <v>4.912203311920166</v>
      </c>
      <c r="AH40" s="110">
        <v>5.1963419914245605</v>
      </c>
      <c r="AI40" s="110">
        <v>5.3759541511535645</v>
      </c>
      <c r="AJ40" s="110">
        <v>5.0405497550964355</v>
      </c>
      <c r="AK40" s="110">
        <v>4.9806122779846191</v>
      </c>
      <c r="AL40" s="110">
        <v>5.4958148002624512</v>
      </c>
      <c r="AM40" s="110">
        <v>5.8627214431762695</v>
      </c>
      <c r="AN40" s="110">
        <v>5.9622197151184082</v>
      </c>
      <c r="AO40" s="110">
        <v>4.6563315391540527</v>
      </c>
      <c r="AP40" s="110">
        <v>5.0327177047729492</v>
      </c>
      <c r="AQ40" s="110">
        <v>4.8388986587524414</v>
      </c>
      <c r="AR40" s="110">
        <v>4.8707852363586426</v>
      </c>
      <c r="AS40" s="110">
        <v>4.9341349601745605</v>
      </c>
      <c r="AT40" s="110">
        <v>5.1443405151367187</v>
      </c>
      <c r="AU40" s="110">
        <v>4.5563497543334961</v>
      </c>
      <c r="AV40" s="110">
        <v>6.2098550796508789</v>
      </c>
      <c r="AW40" s="110">
        <v>4.9619207382202148</v>
      </c>
      <c r="AX40" s="110">
        <v>5.183502197265625</v>
      </c>
      <c r="AY40" s="110">
        <v>4.866114616394043</v>
      </c>
      <c r="AZ40" s="110">
        <v>4.7437758445739746</v>
      </c>
      <c r="BA40" s="110">
        <v>4.4102158546447754</v>
      </c>
      <c r="BB40" s="110">
        <v>4.7946405410766602</v>
      </c>
      <c r="BC40" s="110">
        <v>4.838111400604248</v>
      </c>
      <c r="BD40" s="110">
        <v>5.131014347076416</v>
      </c>
      <c r="BE40" s="110">
        <v>4.6019926071166992</v>
      </c>
      <c r="BF40" s="110">
        <v>4.5968947410583496</v>
      </c>
      <c r="BG40" s="110">
        <v>4.7571344375610352</v>
      </c>
      <c r="BH40" s="110">
        <v>4.7551465034484863</v>
      </c>
      <c r="BI40" s="110">
        <v>5.1033744812011719</v>
      </c>
      <c r="BJ40" s="110">
        <v>5.088402271270752</v>
      </c>
      <c r="BK40" s="110">
        <v>5.743767261505127</v>
      </c>
      <c r="BL40" s="110">
        <v>5.1472244262695313</v>
      </c>
    </row>
    <row r="41" spans="1:64" x14ac:dyDescent="0.2">
      <c r="A41" t="s">
        <v>520</v>
      </c>
      <c r="B41" s="108">
        <v>2.0067121367901564E-3</v>
      </c>
      <c r="C41" s="108">
        <v>1.1732960119843483E-2</v>
      </c>
      <c r="D41" s="108">
        <v>6.1210556887090206E-3</v>
      </c>
      <c r="E41" s="108">
        <v>1.6922404989600182E-2</v>
      </c>
      <c r="F41" s="108">
        <v>3.6459453403949738E-3</v>
      </c>
      <c r="G41" s="108">
        <v>3.5630609840154648E-2</v>
      </c>
      <c r="H41" s="108">
        <v>0.13151790201663971</v>
      </c>
      <c r="I41" s="108">
        <v>1.9529193639755249E-2</v>
      </c>
      <c r="J41" s="108">
        <v>6.5631285309791565E-2</v>
      </c>
      <c r="K41" s="108">
        <v>7.7337518334388733E-2</v>
      </c>
      <c r="L41" s="108">
        <v>5.8760093525052071E-3</v>
      </c>
      <c r="M41" s="108">
        <v>6.1318883672356606E-3</v>
      </c>
      <c r="N41" s="108">
        <v>3.5380959510803223E-2</v>
      </c>
      <c r="O41" s="108">
        <v>4.0080539882183075E-2</v>
      </c>
      <c r="P41" s="109"/>
      <c r="Q41" s="108">
        <v>2.6595261879265308E-3</v>
      </c>
      <c r="R41" s="108">
        <v>4.5701149851083755E-2</v>
      </c>
      <c r="S41" s="109"/>
      <c r="T41" s="108">
        <v>5.3265605121850967E-2</v>
      </c>
      <c r="U41" s="108">
        <v>1.111344201490283E-3</v>
      </c>
      <c r="V41" s="108">
        <v>3.7741262931376696E-3</v>
      </c>
      <c r="W41" s="108">
        <v>2.212093211710453E-3</v>
      </c>
      <c r="X41" s="108">
        <v>1.4609506353735924E-2</v>
      </c>
      <c r="Y41" s="108">
        <v>3.1675815116614103E-3</v>
      </c>
      <c r="Z41" s="108">
        <v>3.733106330037117E-2</v>
      </c>
      <c r="AA41" s="108">
        <v>3.7423567846417427E-3</v>
      </c>
      <c r="AB41" s="108">
        <v>1.0627156589180231E-3</v>
      </c>
      <c r="AC41" s="108">
        <v>1.9220860674977303E-2</v>
      </c>
      <c r="AD41" s="108">
        <v>2.8442768380045891E-3</v>
      </c>
      <c r="AE41" s="108">
        <v>2.7041716501116753E-2</v>
      </c>
      <c r="AF41" s="108">
        <v>4.0194634348154068E-3</v>
      </c>
      <c r="AG41" s="108">
        <v>3.5402304492890835E-3</v>
      </c>
      <c r="AH41" s="108">
        <v>8.7793119018897414E-4</v>
      </c>
      <c r="AI41" s="108">
        <v>1.9399750744923949E-3</v>
      </c>
      <c r="AJ41" s="108">
        <v>1.1855442076921463E-2</v>
      </c>
      <c r="AK41" s="108">
        <v>1.8362164497375488E-2</v>
      </c>
      <c r="AL41" s="108">
        <v>1.439683698117733E-2</v>
      </c>
      <c r="AM41" s="108">
        <v>9.6487365663051605E-2</v>
      </c>
      <c r="AN41" s="108">
        <v>0.20393602550029755</v>
      </c>
      <c r="AO41" s="108">
        <v>2.1747816354036331E-2</v>
      </c>
      <c r="AP41" s="108">
        <v>6.2563321553170681E-3</v>
      </c>
      <c r="AQ41" s="108">
        <v>5.0193421542644501E-2</v>
      </c>
      <c r="AR41" s="108">
        <v>3.320302814245224E-2</v>
      </c>
      <c r="AS41" s="108">
        <v>2.2433524951338768E-2</v>
      </c>
      <c r="AT41" s="108">
        <v>3.4915510565042496E-2</v>
      </c>
      <c r="AU41" s="108">
        <v>5.8888597413897514E-3</v>
      </c>
      <c r="AV41" s="108">
        <v>7.287934422492981E-2</v>
      </c>
      <c r="AW41" s="108">
        <v>6.4423768781125546E-3</v>
      </c>
      <c r="AX41" s="108">
        <v>1.9951639696955681E-2</v>
      </c>
      <c r="AY41" s="108">
        <v>1.104887668043375E-2</v>
      </c>
      <c r="AZ41" s="108">
        <v>9.4645313220098615E-4</v>
      </c>
      <c r="BA41" s="108">
        <v>4.4307287782430649E-2</v>
      </c>
      <c r="BB41" s="108">
        <v>8.9486546814441681E-2</v>
      </c>
      <c r="BC41" s="108">
        <v>8.0124605447053909E-3</v>
      </c>
      <c r="BD41" s="108">
        <v>1.1039595119655132E-2</v>
      </c>
      <c r="BE41" s="108">
        <v>1.9459627568721771E-2</v>
      </c>
      <c r="BF41" s="108">
        <v>8.4372637793421745E-3</v>
      </c>
      <c r="BG41" s="108">
        <v>1.1168406344950199E-3</v>
      </c>
      <c r="BH41" s="108">
        <v>1.5095663256943226E-3</v>
      </c>
      <c r="BI41" s="108">
        <v>1.6448570415377617E-2</v>
      </c>
      <c r="BJ41" s="108"/>
      <c r="BK41" s="108"/>
      <c r="BL41" s="108"/>
    </row>
    <row r="42" spans="1:64" x14ac:dyDescent="0.2">
      <c r="A42" t="s">
        <v>521</v>
      </c>
      <c r="B42" s="108">
        <v>1102</v>
      </c>
      <c r="C42" s="108">
        <v>193</v>
      </c>
      <c r="D42" s="108">
        <v>192</v>
      </c>
      <c r="E42" s="108">
        <v>195</v>
      </c>
      <c r="F42" s="108">
        <v>194</v>
      </c>
      <c r="G42" s="108">
        <v>197</v>
      </c>
      <c r="H42" s="108">
        <v>192</v>
      </c>
      <c r="I42" s="108">
        <v>294</v>
      </c>
      <c r="J42" s="108">
        <v>192</v>
      </c>
      <c r="K42" s="108">
        <v>193</v>
      </c>
      <c r="L42" s="108">
        <v>195</v>
      </c>
      <c r="M42" s="108">
        <v>300</v>
      </c>
      <c r="N42" s="108">
        <v>192</v>
      </c>
      <c r="O42" s="108">
        <v>203</v>
      </c>
      <c r="P42" s="109"/>
      <c r="Q42" s="108">
        <v>192</v>
      </c>
      <c r="R42" s="108">
        <v>199</v>
      </c>
      <c r="S42" s="109"/>
      <c r="T42" s="108">
        <v>198</v>
      </c>
      <c r="U42" s="108">
        <v>200</v>
      </c>
      <c r="V42" s="108">
        <v>192</v>
      </c>
      <c r="W42" s="108">
        <v>194</v>
      </c>
      <c r="X42" s="108">
        <v>197</v>
      </c>
      <c r="Y42" s="108">
        <v>192</v>
      </c>
      <c r="Z42" s="108">
        <v>192</v>
      </c>
      <c r="AA42" s="108">
        <v>395</v>
      </c>
      <c r="AB42" s="108">
        <v>391</v>
      </c>
      <c r="AC42" s="108">
        <v>192</v>
      </c>
      <c r="AD42" s="108">
        <v>196</v>
      </c>
      <c r="AE42" s="108">
        <v>192</v>
      </c>
      <c r="AF42" s="108">
        <v>197</v>
      </c>
      <c r="AG42" s="108">
        <v>300</v>
      </c>
      <c r="AH42" s="108">
        <v>206</v>
      </c>
      <c r="AI42" s="108">
        <v>201</v>
      </c>
      <c r="AJ42" s="108">
        <v>193</v>
      </c>
      <c r="AK42" s="108">
        <v>192</v>
      </c>
      <c r="AL42" s="108">
        <v>192</v>
      </c>
      <c r="AM42" s="108">
        <v>200</v>
      </c>
      <c r="AN42" s="108">
        <v>192</v>
      </c>
      <c r="AO42" s="108">
        <v>200</v>
      </c>
      <c r="AP42" s="108">
        <v>192</v>
      </c>
      <c r="AQ42" s="108">
        <v>204</v>
      </c>
      <c r="AR42" s="108">
        <v>295</v>
      </c>
      <c r="AS42" s="108">
        <v>197</v>
      </c>
      <c r="AT42" s="108">
        <v>194</v>
      </c>
      <c r="AU42" s="108">
        <v>194</v>
      </c>
      <c r="AV42" s="108">
        <v>319</v>
      </c>
      <c r="AW42" s="108">
        <v>593</v>
      </c>
      <c r="AX42" s="108">
        <v>428</v>
      </c>
      <c r="AY42" s="108">
        <v>1024</v>
      </c>
      <c r="AZ42" s="108">
        <v>289</v>
      </c>
      <c r="BA42" s="108">
        <v>194</v>
      </c>
      <c r="BB42" s="108">
        <v>195</v>
      </c>
      <c r="BC42" s="108">
        <v>192</v>
      </c>
      <c r="BD42" s="108">
        <v>202</v>
      </c>
      <c r="BE42" s="108">
        <v>192</v>
      </c>
      <c r="BF42" s="108">
        <v>390</v>
      </c>
      <c r="BG42" s="108">
        <v>198</v>
      </c>
      <c r="BH42" s="108">
        <v>313</v>
      </c>
      <c r="BI42" s="108">
        <v>196</v>
      </c>
      <c r="BJ42" s="108">
        <v>194</v>
      </c>
      <c r="BK42" s="108">
        <v>197</v>
      </c>
      <c r="BL42" s="108">
        <v>193</v>
      </c>
    </row>
    <row r="43" spans="1:64" x14ac:dyDescent="0.2">
      <c r="A43" t="s">
        <v>135</v>
      </c>
      <c r="B43" s="108">
        <v>0.8727957010269165</v>
      </c>
      <c r="C43" s="108">
        <v>0.92699921131134033</v>
      </c>
      <c r="D43" s="108">
        <v>0.73031419515609741</v>
      </c>
      <c r="E43" s="108">
        <v>0.93221569061279297</v>
      </c>
      <c r="F43" s="108">
        <v>0.8180692195892334</v>
      </c>
      <c r="G43" s="108">
        <v>0.80895936489105225</v>
      </c>
      <c r="H43" s="108">
        <v>0.78549027442932129</v>
      </c>
      <c r="I43" s="108">
        <v>0.88567578792572021</v>
      </c>
      <c r="J43" s="108">
        <v>0.77180469036102295</v>
      </c>
      <c r="K43" s="108">
        <v>0.79502147436141968</v>
      </c>
      <c r="L43" s="108">
        <v>0.80157667398452759</v>
      </c>
      <c r="M43" s="108">
        <v>0.89948022365570068</v>
      </c>
      <c r="N43" s="108">
        <v>0.83443063497543335</v>
      </c>
      <c r="O43" s="108">
        <v>0.94561749696731567</v>
      </c>
      <c r="P43" s="109"/>
      <c r="Q43" s="108">
        <v>0.8064340353012085</v>
      </c>
      <c r="R43" s="108">
        <v>0.85454607009887695</v>
      </c>
      <c r="S43" s="109"/>
      <c r="T43" s="108">
        <v>0.75779163837432861</v>
      </c>
      <c r="U43" s="108">
        <v>0.7420271635055542</v>
      </c>
      <c r="V43" s="108">
        <v>0.89758491516113281</v>
      </c>
      <c r="W43" s="108">
        <v>0.76763838529586792</v>
      </c>
      <c r="X43" s="108">
        <v>0.7928917407989502</v>
      </c>
      <c r="Y43" s="108">
        <v>0.7740136981010437</v>
      </c>
      <c r="Z43" s="108">
        <v>0.77235257625579834</v>
      </c>
      <c r="AA43" s="108">
        <v>0.8433995246887207</v>
      </c>
      <c r="AB43" s="108">
        <v>0.75194424390792847</v>
      </c>
      <c r="AC43" s="108">
        <v>0.81647878885269165</v>
      </c>
      <c r="AD43" s="108">
        <v>0.83684384822845459</v>
      </c>
      <c r="AE43" s="108">
        <v>0.80951720476150513</v>
      </c>
      <c r="AF43" s="108">
        <v>0.97045397758483887</v>
      </c>
      <c r="AG43" s="108">
        <v>0.74681395292282104</v>
      </c>
      <c r="AH43" s="108">
        <v>0.73497998714447021</v>
      </c>
      <c r="AI43" s="108">
        <v>0.92795580625534058</v>
      </c>
      <c r="AJ43" s="108">
        <v>0.74205607175827026</v>
      </c>
      <c r="AK43" s="108">
        <v>0.75996941328048706</v>
      </c>
      <c r="AL43" s="108">
        <v>0.92139661312103271</v>
      </c>
      <c r="AM43" s="108">
        <v>0.93892568349838257</v>
      </c>
      <c r="AN43" s="108">
        <v>0.8404393196105957</v>
      </c>
      <c r="AO43" s="108">
        <v>0.77401328086853027</v>
      </c>
      <c r="AP43" s="108">
        <v>0.81031471490859985</v>
      </c>
      <c r="AQ43" s="108">
        <v>0.73959118127822876</v>
      </c>
      <c r="AR43" s="108">
        <v>0.81485021114349365</v>
      </c>
      <c r="AS43" s="108">
        <v>0.81678825616836548</v>
      </c>
      <c r="AT43" s="108">
        <v>0.80851066112518311</v>
      </c>
      <c r="AU43" s="108">
        <v>0.74069052934646606</v>
      </c>
      <c r="AV43" s="108">
        <v>0.86316591501235962</v>
      </c>
      <c r="AW43" s="108">
        <v>0.83008652925491333</v>
      </c>
      <c r="AX43" s="108">
        <v>0.78049427270889282</v>
      </c>
      <c r="AY43" s="108">
        <v>0.75671881437301636</v>
      </c>
      <c r="AZ43" s="108">
        <v>0.71475905179977417</v>
      </c>
      <c r="BA43" s="108">
        <v>0.71881592273712158</v>
      </c>
      <c r="BB43" s="108">
        <v>0.71139132976531982</v>
      </c>
      <c r="BC43" s="108">
        <v>0.73499596118927002</v>
      </c>
      <c r="BD43" s="108">
        <v>0.80467385053634644</v>
      </c>
      <c r="BE43" s="108">
        <v>0.73715341091156006</v>
      </c>
      <c r="BF43" s="108">
        <v>0.74938225746154785</v>
      </c>
      <c r="BG43" s="108">
        <v>0.69352293014526367</v>
      </c>
      <c r="BH43" s="108">
        <v>0.71482580900192261</v>
      </c>
      <c r="BI43" s="108">
        <v>0.81039136648178101</v>
      </c>
      <c r="BJ43" s="108">
        <v>0.74846237897872925</v>
      </c>
      <c r="BK43" s="108">
        <v>0.87070471048355103</v>
      </c>
      <c r="BL43" s="108">
        <v>0.818206787109375</v>
      </c>
    </row>
    <row r="44" spans="1:64" x14ac:dyDescent="0.2">
      <c r="A44" t="s">
        <v>149</v>
      </c>
      <c r="B44" s="108">
        <v>1.9289195537567139</v>
      </c>
      <c r="C44" s="108">
        <v>1.7282161712646484</v>
      </c>
      <c r="D44" s="108">
        <v>1.7122195959091187</v>
      </c>
      <c r="E44" s="108">
        <v>1.8995425701141357</v>
      </c>
      <c r="F44" s="108">
        <v>1.9677878618240356</v>
      </c>
      <c r="G44" s="108">
        <v>1.5961205959320068</v>
      </c>
      <c r="H44" s="108">
        <v>1.6293138265609741</v>
      </c>
      <c r="I44" s="108">
        <v>1.7447216510772705</v>
      </c>
      <c r="J44" s="108">
        <v>1.6721282005310059</v>
      </c>
      <c r="K44" s="108">
        <v>1.7115093469619751</v>
      </c>
      <c r="L44" s="108">
        <v>1.6753304004669189</v>
      </c>
      <c r="M44" s="108">
        <v>1.7506120204925537</v>
      </c>
      <c r="N44" s="108">
        <v>1.8262614011764526</v>
      </c>
      <c r="O44" s="108">
        <v>2.2533493041992187</v>
      </c>
      <c r="P44" s="109"/>
      <c r="Q44" s="108">
        <v>2.1071267127990723</v>
      </c>
      <c r="R44" s="108">
        <v>1.879887580871582</v>
      </c>
      <c r="S44" s="109"/>
      <c r="T44" s="108">
        <v>1.6584974527359009</v>
      </c>
      <c r="U44" s="108">
        <v>1.9804574251174927</v>
      </c>
      <c r="V44" s="108">
        <v>1.9071494340896606</v>
      </c>
      <c r="W44" s="108">
        <v>1.8374212980270386</v>
      </c>
      <c r="X44" s="108">
        <v>1.7699528932571411</v>
      </c>
      <c r="Y44" s="108">
        <v>1.814831018447876</v>
      </c>
      <c r="Z44" s="108">
        <v>1.8396120071411133</v>
      </c>
      <c r="AA44" s="108">
        <v>2.0367608070373535</v>
      </c>
      <c r="AB44" s="108">
        <v>1.8774073123931885</v>
      </c>
      <c r="AC44" s="108">
        <v>1.8572221994400024</v>
      </c>
      <c r="AD44" s="108">
        <v>1.9926398992538452</v>
      </c>
      <c r="AE44" s="108">
        <v>1.538793683052063</v>
      </c>
      <c r="AF44" s="108">
        <v>1.8875986337661743</v>
      </c>
      <c r="AG44" s="108">
        <v>1.4291903972625732</v>
      </c>
      <c r="AH44" s="108">
        <v>1.6690384149551392</v>
      </c>
      <c r="AI44" s="108">
        <v>1.7741682529449463</v>
      </c>
      <c r="AJ44" s="108">
        <v>1.6025313138961792</v>
      </c>
      <c r="AK44" s="108">
        <v>1.5124163627624512</v>
      </c>
      <c r="AL44" s="108">
        <v>1.6160967350006104</v>
      </c>
      <c r="AM44" s="108">
        <v>1.8114742040634155</v>
      </c>
      <c r="AN44" s="108">
        <v>1.7996869087219238</v>
      </c>
      <c r="AO44" s="108">
        <v>1.4328820705413818</v>
      </c>
      <c r="AP44" s="108">
        <v>1.611682653427124</v>
      </c>
      <c r="AQ44" s="108">
        <v>1.5768834352493286</v>
      </c>
      <c r="AR44" s="108">
        <v>1.5245698690414429</v>
      </c>
      <c r="AS44" s="108">
        <v>1.5655926465988159</v>
      </c>
      <c r="AT44" s="108">
        <v>1.6117866039276123</v>
      </c>
      <c r="AU44" s="108">
        <v>1.4115160703659058</v>
      </c>
      <c r="AV44" s="108">
        <v>2.0255341529846191</v>
      </c>
      <c r="AW44" s="108">
        <v>1.4800055027008057</v>
      </c>
      <c r="AX44" s="108">
        <v>1.6995698213577271</v>
      </c>
      <c r="AY44" s="108">
        <v>1.4676216840744019</v>
      </c>
      <c r="AZ44" s="108">
        <v>1.3722075223922729</v>
      </c>
      <c r="BA44" s="108">
        <v>1.203824520111084</v>
      </c>
      <c r="BB44" s="108">
        <v>1.5490913391113281</v>
      </c>
      <c r="BC44" s="108">
        <v>1.4121886491775513</v>
      </c>
      <c r="BD44" s="108">
        <v>1.4943331480026245</v>
      </c>
      <c r="BE44" s="108">
        <v>1.3501948118209839</v>
      </c>
      <c r="BF44" s="108">
        <v>1.3813599348068237</v>
      </c>
      <c r="BG44" s="108">
        <v>1.428419828414917</v>
      </c>
      <c r="BH44" s="108">
        <v>1.4217072725296021</v>
      </c>
      <c r="BI44" s="108">
        <v>1.6386921405792236</v>
      </c>
      <c r="BJ44" s="108">
        <v>1.5907598733901978</v>
      </c>
      <c r="BK44" s="108">
        <v>1.8420041799545288</v>
      </c>
      <c r="BL44" s="108">
        <v>1.5611172914505005</v>
      </c>
    </row>
    <row r="45" spans="1:64" x14ac:dyDescent="0.2">
      <c r="A45" t="s">
        <v>157</v>
      </c>
      <c r="B45" s="108">
        <v>1.6344366073608398</v>
      </c>
      <c r="C45" s="108">
        <v>1.387966513633728</v>
      </c>
      <c r="D45" s="108">
        <v>1.2900136709213257</v>
      </c>
      <c r="E45" s="108">
        <v>1.4218885898590088</v>
      </c>
      <c r="F45" s="108">
        <v>1.4131902456283569</v>
      </c>
      <c r="G45" s="108">
        <v>1.5216680765151978</v>
      </c>
      <c r="H45" s="108">
        <v>1.4445983171463013</v>
      </c>
      <c r="I45" s="108">
        <v>1.4279211759567261</v>
      </c>
      <c r="J45" s="108">
        <v>1.3069612979888916</v>
      </c>
      <c r="K45" s="108">
        <v>1.4281456470489502</v>
      </c>
      <c r="L45" s="108">
        <v>1.3597289323806763</v>
      </c>
      <c r="M45" s="108">
        <v>1.4530423879623413</v>
      </c>
      <c r="N45" s="108">
        <v>1.4665930271148682</v>
      </c>
      <c r="O45" s="108">
        <v>1.7769604921340942</v>
      </c>
      <c r="P45" s="109"/>
      <c r="Q45" s="108">
        <v>1.500889778137207</v>
      </c>
      <c r="R45" s="108">
        <v>1.4387433528900146</v>
      </c>
      <c r="S45" s="109"/>
      <c r="T45" s="108">
        <v>1.3826731443405151</v>
      </c>
      <c r="U45" s="108">
        <v>1.4545494318008423</v>
      </c>
      <c r="V45" s="108">
        <v>1.5548374652862549</v>
      </c>
      <c r="W45" s="108">
        <v>1.5086512565612793</v>
      </c>
      <c r="X45" s="108">
        <v>1.4730736017227173</v>
      </c>
      <c r="Y45" s="108">
        <v>1.528162956237793</v>
      </c>
      <c r="Z45" s="108">
        <v>1.4979904890060425</v>
      </c>
      <c r="AA45" s="108">
        <v>1.6586756706237793</v>
      </c>
      <c r="AB45" s="108">
        <v>1.4206211566925049</v>
      </c>
      <c r="AC45" s="108">
        <v>1.6249238252639771</v>
      </c>
      <c r="AD45" s="108">
        <v>1.5237882137298584</v>
      </c>
      <c r="AE45" s="108">
        <v>1.5385004281997681</v>
      </c>
      <c r="AF45" s="108">
        <v>1.6155796051025391</v>
      </c>
      <c r="AG45" s="108">
        <v>1.3568071126937866</v>
      </c>
      <c r="AH45" s="108">
        <v>1.4119637012481689</v>
      </c>
      <c r="AI45" s="108">
        <v>1.3504389524459839</v>
      </c>
      <c r="AJ45" s="108">
        <v>1.3552780151367187</v>
      </c>
      <c r="AK45" s="108">
        <v>1.481860876083374</v>
      </c>
      <c r="AL45" s="108">
        <v>1.5376298427581787</v>
      </c>
      <c r="AM45" s="108">
        <v>1.6732827425003052</v>
      </c>
      <c r="AN45" s="108">
        <v>1.8404228687286377</v>
      </c>
      <c r="AO45" s="108">
        <v>1.3231527805328369</v>
      </c>
      <c r="AP45" s="108">
        <v>1.3396323919296265</v>
      </c>
      <c r="AQ45" s="108">
        <v>1.2813417911529541</v>
      </c>
      <c r="AR45" s="108">
        <v>1.3004986047744751</v>
      </c>
      <c r="AS45" s="108">
        <v>1.406569242477417</v>
      </c>
      <c r="AT45" s="108">
        <v>1.5114706754684448</v>
      </c>
      <c r="AU45" s="108">
        <v>1.2420216798782349</v>
      </c>
      <c r="AV45" s="108">
        <v>1.7467631101608276</v>
      </c>
      <c r="AW45" s="108">
        <v>1.3895775079727173</v>
      </c>
      <c r="AX45" s="108">
        <v>1.4344660043716431</v>
      </c>
      <c r="AY45" s="108">
        <v>1.3696011304855347</v>
      </c>
      <c r="AZ45" s="108">
        <v>1.3710728883743286</v>
      </c>
      <c r="BA45" s="108">
        <v>1.271153450012207</v>
      </c>
      <c r="BB45" s="108">
        <v>1.3653132915496826</v>
      </c>
      <c r="BC45" s="108">
        <v>1.4040240049362183</v>
      </c>
      <c r="BD45" s="108">
        <v>1.4726748466491699</v>
      </c>
      <c r="BE45" s="108">
        <v>1.1992502212524414</v>
      </c>
      <c r="BF45" s="108">
        <v>1.2172623872756958</v>
      </c>
      <c r="BG45" s="108">
        <v>1.3041101694107056</v>
      </c>
      <c r="BH45" s="108">
        <v>1.2898048162460327</v>
      </c>
      <c r="BI45" s="108">
        <v>1.3820922374725342</v>
      </c>
      <c r="BJ45" s="108">
        <v>1.376350998878479</v>
      </c>
      <c r="BK45" s="108">
        <v>1.4973061084747314</v>
      </c>
      <c r="BL45" s="108">
        <v>1.4066790342330933</v>
      </c>
    </row>
    <row r="46" spans="1:64" x14ac:dyDescent="0.2">
      <c r="A46" t="s">
        <v>165</v>
      </c>
      <c r="B46" s="108">
        <v>1.3408194780349731</v>
      </c>
      <c r="C46" s="108">
        <v>1.2639744281768799</v>
      </c>
      <c r="D46" s="108">
        <v>1.1638511419296265</v>
      </c>
      <c r="E46" s="108">
        <v>1.2377914190292358</v>
      </c>
      <c r="F46" s="108">
        <v>1.3082391023635864</v>
      </c>
      <c r="G46" s="108">
        <v>1.1131665706634521</v>
      </c>
      <c r="H46" s="108">
        <v>1.3245363235473633</v>
      </c>
      <c r="I46" s="108">
        <v>1.2836722135543823</v>
      </c>
      <c r="J46" s="108">
        <v>1.3138316869735718</v>
      </c>
      <c r="K46" s="108">
        <v>1.4187250137329102</v>
      </c>
      <c r="L46" s="108">
        <v>1.2783207893371582</v>
      </c>
      <c r="M46" s="108">
        <v>1.387164831161499</v>
      </c>
      <c r="N46" s="108">
        <v>1.2112835645675659</v>
      </c>
      <c r="O46" s="108">
        <v>1.398565411567688</v>
      </c>
      <c r="P46" s="109"/>
      <c r="Q46" s="108">
        <v>1.3106608390808105</v>
      </c>
      <c r="R46" s="108">
        <v>1.4231753349304199</v>
      </c>
      <c r="S46" s="109"/>
      <c r="T46" s="108">
        <v>1.3482546806335449</v>
      </c>
      <c r="U46" s="108">
        <v>1.5617548227310181</v>
      </c>
      <c r="V46" s="108">
        <v>1.4504557847976685</v>
      </c>
      <c r="W46" s="108">
        <v>1.3483805656433105</v>
      </c>
      <c r="X46" s="108">
        <v>1.2537689208984375</v>
      </c>
      <c r="Y46" s="108">
        <v>1.2349032163619995</v>
      </c>
      <c r="Z46" s="108">
        <v>1.4134218692779541</v>
      </c>
      <c r="AA46" s="108">
        <v>1.4352660179138184</v>
      </c>
      <c r="AB46" s="108">
        <v>1.3872953653335571</v>
      </c>
      <c r="AC46" s="108">
        <v>1.2827407121658325</v>
      </c>
      <c r="AD46" s="108">
        <v>1.3533414602279663</v>
      </c>
      <c r="AE46" s="108">
        <v>1.3720402717590332</v>
      </c>
      <c r="AF46" s="108">
        <v>1.3740181922912598</v>
      </c>
      <c r="AG46" s="108">
        <v>1.3793917894363403</v>
      </c>
      <c r="AH46" s="108">
        <v>1.3803600072860718</v>
      </c>
      <c r="AI46" s="108">
        <v>1.3233911991119385</v>
      </c>
      <c r="AJ46" s="108">
        <v>1.3406842947006226</v>
      </c>
      <c r="AK46" s="108">
        <v>1.2263654470443726</v>
      </c>
      <c r="AL46" s="108">
        <v>1.4206914901733398</v>
      </c>
      <c r="AM46" s="108">
        <v>1.4390386343002319</v>
      </c>
      <c r="AN46" s="108">
        <v>1.481670618057251</v>
      </c>
      <c r="AO46" s="108">
        <v>1.1262835264205933</v>
      </c>
      <c r="AP46" s="108">
        <v>1.2710878849029541</v>
      </c>
      <c r="AQ46" s="108">
        <v>1.2410820722579956</v>
      </c>
      <c r="AR46" s="108">
        <v>1.230866551399231</v>
      </c>
      <c r="AS46" s="108">
        <v>1.1451849937438965</v>
      </c>
      <c r="AT46" s="108">
        <v>1.2125728130340576</v>
      </c>
      <c r="AU46" s="108">
        <v>1.1621215343475342</v>
      </c>
      <c r="AV46" s="108">
        <v>1.5743919610977173</v>
      </c>
      <c r="AW46" s="108">
        <v>1.2622513771057129</v>
      </c>
      <c r="AX46" s="108">
        <v>1.2689719200134277</v>
      </c>
      <c r="AY46" s="108">
        <v>1.2721726894378662</v>
      </c>
      <c r="AZ46" s="108">
        <v>1.2857365608215332</v>
      </c>
      <c r="BA46" s="108">
        <v>1.2164220809936523</v>
      </c>
      <c r="BB46" s="108">
        <v>1.1688446998596191</v>
      </c>
      <c r="BC46" s="108">
        <v>1.2869025468826294</v>
      </c>
      <c r="BD46" s="108">
        <v>1.3593324422836304</v>
      </c>
      <c r="BE46" s="108">
        <v>1.3153939247131348</v>
      </c>
      <c r="BF46" s="108">
        <v>1.2488902807235718</v>
      </c>
      <c r="BG46" s="108">
        <v>1.331081748008728</v>
      </c>
      <c r="BH46" s="108">
        <v>1.3288084268569946</v>
      </c>
      <c r="BI46" s="108">
        <v>1.2721989154815674</v>
      </c>
      <c r="BJ46" s="108">
        <v>1.3728290796279907</v>
      </c>
      <c r="BK46" s="108">
        <v>1.5337522029876709</v>
      </c>
      <c r="BL46" s="108">
        <v>1.3612214326858521</v>
      </c>
    </row>
    <row r="47" spans="1:64" x14ac:dyDescent="0.2">
      <c r="A47" t="s">
        <v>137</v>
      </c>
      <c r="B47" s="108">
        <v>0.18685692548751831</v>
      </c>
      <c r="C47" s="108">
        <v>0.21266308426856995</v>
      </c>
      <c r="D47" s="108">
        <v>9.9980935454368591E-2</v>
      </c>
      <c r="E47" s="108">
        <v>0.22988371551036835</v>
      </c>
      <c r="F47" s="108">
        <v>0.14356426894664764</v>
      </c>
      <c r="G47" s="108">
        <v>0.14699302613735199</v>
      </c>
      <c r="H47" s="108">
        <v>0.11560866236686707</v>
      </c>
      <c r="I47" s="108">
        <v>0.19693499803543091</v>
      </c>
      <c r="J47" s="108">
        <v>0.12307889759540558</v>
      </c>
      <c r="K47" s="108">
        <v>0.14568156003952026</v>
      </c>
      <c r="L47" s="108">
        <v>0.12812024354934692</v>
      </c>
      <c r="M47" s="108">
        <v>0.20133967697620392</v>
      </c>
      <c r="N47" s="108">
        <v>0.15120083093643188</v>
      </c>
      <c r="O47" s="108">
        <v>0.23693381249904633</v>
      </c>
      <c r="P47" s="109"/>
      <c r="Q47" s="108">
        <v>0.12399163097143173</v>
      </c>
      <c r="R47" s="108">
        <v>0.17069819569587708</v>
      </c>
      <c r="S47" s="109"/>
      <c r="T47" s="108">
        <v>9.4303794205188751E-2</v>
      </c>
      <c r="U47" s="108">
        <v>9.0767860412597656E-2</v>
      </c>
      <c r="V47" s="108">
        <v>0.1958707869052887</v>
      </c>
      <c r="W47" s="108">
        <v>0.10505480319261551</v>
      </c>
      <c r="X47" s="108">
        <v>0.11647344380617142</v>
      </c>
      <c r="Y47" s="108">
        <v>0.13055287301540375</v>
      </c>
      <c r="Z47" s="108">
        <v>0.11304021626710892</v>
      </c>
      <c r="AA47" s="108">
        <v>0.16111396253108978</v>
      </c>
      <c r="AB47" s="108">
        <v>0.12607318162918091</v>
      </c>
      <c r="AC47" s="108">
        <v>0.17161968350410461</v>
      </c>
      <c r="AD47" s="108">
        <v>0.14943611621856689</v>
      </c>
      <c r="AE47" s="108">
        <v>0.14446042478084564</v>
      </c>
      <c r="AF47" s="108">
        <v>0.24640330672264099</v>
      </c>
      <c r="AG47" s="108">
        <v>0.10541162639856339</v>
      </c>
      <c r="AH47" s="108">
        <v>9.1046608984470367E-2</v>
      </c>
      <c r="AI47" s="108">
        <v>0.22053803503513336</v>
      </c>
      <c r="AJ47" s="108">
        <v>8.8396497070789337E-2</v>
      </c>
      <c r="AK47" s="108">
        <v>0.10845755785703659</v>
      </c>
      <c r="AL47" s="108">
        <v>0.20481172204017639</v>
      </c>
      <c r="AM47" s="108">
        <v>0.21641910076141357</v>
      </c>
      <c r="AN47" s="108">
        <v>0.15806229412555695</v>
      </c>
      <c r="AO47" s="108">
        <v>0.11016819626092911</v>
      </c>
      <c r="AP47" s="108">
        <v>0.15050685405731201</v>
      </c>
      <c r="AQ47" s="108">
        <v>8.1703536212444305E-2</v>
      </c>
      <c r="AR47" s="108">
        <v>0.14734019339084625</v>
      </c>
      <c r="AS47" s="108">
        <v>0.15669701993465424</v>
      </c>
      <c r="AT47" s="108">
        <v>0.14214102923870087</v>
      </c>
      <c r="AU47" s="108">
        <v>0.11481352150440216</v>
      </c>
      <c r="AV47" s="108">
        <v>0.17667399346828461</v>
      </c>
      <c r="AW47" s="108">
        <v>0.15430444478988647</v>
      </c>
      <c r="AX47" s="108">
        <v>0.13885729014873505</v>
      </c>
      <c r="AY47" s="108">
        <v>0.10191295295953751</v>
      </c>
      <c r="AZ47" s="108">
        <v>7.0865489542484283E-2</v>
      </c>
      <c r="BA47" s="108">
        <v>6.5861940383911133E-2</v>
      </c>
      <c r="BB47" s="108">
        <v>6.3934288918972015E-2</v>
      </c>
      <c r="BC47" s="108">
        <v>8.3275593817234039E-2</v>
      </c>
      <c r="BD47" s="108">
        <v>0.14501377940177917</v>
      </c>
      <c r="BE47" s="108">
        <v>8.2369230687618256E-2</v>
      </c>
      <c r="BF47" s="108">
        <v>9.1090105473995209E-2</v>
      </c>
      <c r="BG47" s="108">
        <v>7.00235515832901E-2</v>
      </c>
      <c r="BH47" s="108">
        <v>8.2003623247146606E-2</v>
      </c>
      <c r="BI47" s="108">
        <v>0.12540288269519806</v>
      </c>
      <c r="BJ47" s="108">
        <v>8.8900759816169739E-2</v>
      </c>
      <c r="BK47" s="108">
        <v>0.17045824229717255</v>
      </c>
      <c r="BL47" s="108">
        <v>0.151466965675354</v>
      </c>
    </row>
    <row r="48" spans="1:64" x14ac:dyDescent="0.2">
      <c r="A48" t="s">
        <v>139</v>
      </c>
      <c r="B48" s="108">
        <v>0.17232534289360046</v>
      </c>
      <c r="C48" s="108">
        <v>0.18845091760158539</v>
      </c>
      <c r="D48" s="108">
        <v>7.4330359697341919E-2</v>
      </c>
      <c r="E48" s="108">
        <v>0.19396999478340149</v>
      </c>
      <c r="F48" s="108">
        <v>0.12101202458143234</v>
      </c>
      <c r="G48" s="108">
        <v>0.13334856927394867</v>
      </c>
      <c r="H48" s="108">
        <v>0.10739484429359436</v>
      </c>
      <c r="I48" s="108">
        <v>0.163156658411026</v>
      </c>
      <c r="J48" s="108">
        <v>0.11353363841772079</v>
      </c>
      <c r="K48" s="108">
        <v>9.2909529805183411E-2</v>
      </c>
      <c r="L48" s="108">
        <v>0.11089572310447693</v>
      </c>
      <c r="M48" s="108">
        <v>0.18621024489402771</v>
      </c>
      <c r="N48" s="108">
        <v>0.14173033833503723</v>
      </c>
      <c r="O48" s="108">
        <v>0.20941758155822754</v>
      </c>
      <c r="P48" s="109"/>
      <c r="Q48" s="108">
        <v>0.1143234595656395</v>
      </c>
      <c r="R48" s="108">
        <v>0.14243024587631226</v>
      </c>
      <c r="S48" s="109"/>
      <c r="T48" s="108">
        <v>8.5234425961971283E-2</v>
      </c>
      <c r="U48" s="108">
        <v>6.906534731388092E-2</v>
      </c>
      <c r="V48" s="108">
        <v>0.17129181325435638</v>
      </c>
      <c r="W48" s="108">
        <v>8.8753655552864075E-2</v>
      </c>
      <c r="X48" s="108">
        <v>0.10815390944480896</v>
      </c>
      <c r="Y48" s="108">
        <v>9.2045657336711884E-2</v>
      </c>
      <c r="Z48" s="108">
        <v>7.6710499823093414E-2</v>
      </c>
      <c r="AA48" s="108">
        <v>0.14892372488975525</v>
      </c>
      <c r="AB48" s="108">
        <v>0.10434368252754211</v>
      </c>
      <c r="AC48" s="108">
        <v>0.11791789531707764</v>
      </c>
      <c r="AD48" s="108">
        <v>0.1178336888551712</v>
      </c>
      <c r="AE48" s="108">
        <v>0.11065347492694855</v>
      </c>
      <c r="AF48" s="108">
        <v>0.22787855565547943</v>
      </c>
      <c r="AG48" s="108">
        <v>7.9419448971748352E-2</v>
      </c>
      <c r="AH48" s="108">
        <v>6.9526396691799164E-2</v>
      </c>
      <c r="AI48" s="108">
        <v>0.1842847615480423</v>
      </c>
      <c r="AJ48" s="108">
        <v>8.8396497070789337E-2</v>
      </c>
      <c r="AK48" s="108">
        <v>0.10141117870807648</v>
      </c>
      <c r="AL48" s="108">
        <v>0.17651805281639099</v>
      </c>
      <c r="AM48" s="108">
        <v>0.19782279431819916</v>
      </c>
      <c r="AN48" s="108">
        <v>0.1370026022195816</v>
      </c>
      <c r="AO48" s="108">
        <v>8.542303740978241E-2</v>
      </c>
      <c r="AP48" s="108">
        <v>0.12069264054298401</v>
      </c>
      <c r="AQ48" s="108">
        <v>6.2108270823955536E-2</v>
      </c>
      <c r="AR48" s="108">
        <v>0.1308380514383316</v>
      </c>
      <c r="AS48" s="108">
        <v>0.11142133176326752</v>
      </c>
      <c r="AT48" s="108">
        <v>0.1177099421620369</v>
      </c>
      <c r="AU48" s="108">
        <v>0.1002575159072876</v>
      </c>
      <c r="AV48" s="108">
        <v>0.16907837986946106</v>
      </c>
      <c r="AW48" s="108">
        <v>0.12747775018215179</v>
      </c>
      <c r="AX48" s="108">
        <v>9.584382176399231E-2</v>
      </c>
      <c r="AY48" s="108">
        <v>9.2130899429321289E-2</v>
      </c>
      <c r="AZ48" s="108">
        <v>4.9382690340280533E-2</v>
      </c>
      <c r="BA48" s="108">
        <v>4.4357191771268845E-2</v>
      </c>
      <c r="BB48" s="108">
        <v>4.7555048018693924E-2</v>
      </c>
      <c r="BC48" s="108">
        <v>6.7549504339694977E-2</v>
      </c>
      <c r="BD48" s="108">
        <v>0.12331528216600418</v>
      </c>
      <c r="BE48" s="108">
        <v>6.6744230687618256E-2</v>
      </c>
      <c r="BF48" s="108">
        <v>7.6238103210926056E-2</v>
      </c>
      <c r="BG48" s="108">
        <v>4.2194902896881104E-2</v>
      </c>
      <c r="BH48" s="108">
        <v>6.8795539438724518E-2</v>
      </c>
      <c r="BI48" s="108">
        <v>0.11816827207803726</v>
      </c>
      <c r="BJ48" s="108">
        <v>6.6269628703594208E-2</v>
      </c>
      <c r="BK48" s="108">
        <v>0.14816999435424805</v>
      </c>
      <c r="BL48" s="108">
        <v>0.13757471740245819</v>
      </c>
    </row>
    <row r="49" spans="1:64" x14ac:dyDescent="0.2">
      <c r="A49" t="s">
        <v>141</v>
      </c>
      <c r="B49" s="108">
        <v>0.16953153908252716</v>
      </c>
      <c r="C49" s="108">
        <v>0.21108914911746979</v>
      </c>
      <c r="D49" s="108">
        <v>7.0523209869861603E-2</v>
      </c>
      <c r="E49" s="108">
        <v>0.22270096838474274</v>
      </c>
      <c r="F49" s="108">
        <v>0.12211217731237411</v>
      </c>
      <c r="G49" s="108">
        <v>0.14017079770565033</v>
      </c>
      <c r="H49" s="108">
        <v>9.8378390073776245E-2</v>
      </c>
      <c r="I49" s="108">
        <v>0.18601471185684204</v>
      </c>
      <c r="J49" s="108">
        <v>0.11353363841772079</v>
      </c>
      <c r="K49" s="108">
        <v>0.13741935789585114</v>
      </c>
      <c r="L49" s="108">
        <v>0.11902418732643127</v>
      </c>
      <c r="M49" s="108">
        <v>0.19521665573120117</v>
      </c>
      <c r="N49" s="108">
        <v>0.1439410001039505</v>
      </c>
      <c r="O49" s="108">
        <v>0.22234471142292023</v>
      </c>
      <c r="P49" s="109"/>
      <c r="Q49" s="108">
        <v>0.12275451421737671</v>
      </c>
      <c r="R49" s="108">
        <v>0.15656422078609467</v>
      </c>
      <c r="S49" s="109"/>
      <c r="T49" s="108">
        <v>9.4303794205188751E-2</v>
      </c>
      <c r="U49" s="108">
        <v>7.6299518346786499E-2</v>
      </c>
      <c r="V49" s="108">
        <v>0.17948479950428009</v>
      </c>
      <c r="W49" s="108">
        <v>8.9656300842761993E-2</v>
      </c>
      <c r="X49" s="108">
        <v>0.10969735682010651</v>
      </c>
      <c r="Y49" s="108">
        <v>0.10544950515031815</v>
      </c>
      <c r="Z49" s="108">
        <v>0.10468115657567978</v>
      </c>
      <c r="AA49" s="108">
        <v>0.15188992023468018</v>
      </c>
      <c r="AB49" s="108">
        <v>0.10501546412706375</v>
      </c>
      <c r="AC49" s="108">
        <v>0.12671610713005066</v>
      </c>
      <c r="AD49" s="108">
        <v>0.14821097254753113</v>
      </c>
      <c r="AE49" s="108">
        <v>0.12627847492694855</v>
      </c>
      <c r="AF49" s="108">
        <v>0.22032430768013</v>
      </c>
      <c r="AG49" s="108">
        <v>8.5990287363529205E-2</v>
      </c>
      <c r="AH49" s="108">
        <v>6.9526396691799164E-2</v>
      </c>
      <c r="AI49" s="108">
        <v>0.20392057299613953</v>
      </c>
      <c r="AJ49" s="108">
        <v>8.8396497070789337E-2</v>
      </c>
      <c r="AK49" s="108">
        <v>9.9878944456577301E-2</v>
      </c>
      <c r="AL49" s="108">
        <v>0.19833682477474213</v>
      </c>
      <c r="AM49" s="108">
        <v>0.2102203369140625</v>
      </c>
      <c r="AN49" s="108">
        <v>0.14243729412555695</v>
      </c>
      <c r="AO49" s="108">
        <v>9.7795620560646057E-2</v>
      </c>
      <c r="AP49" s="108">
        <v>0.115033820271492</v>
      </c>
      <c r="AQ49" s="108">
        <v>8.1703536212444305E-2</v>
      </c>
      <c r="AR49" s="108">
        <v>0.14172990620136261</v>
      </c>
      <c r="AS49" s="108">
        <v>0.14987333118915558</v>
      </c>
      <c r="AT49" s="108">
        <v>0.1331082284450531</v>
      </c>
      <c r="AU49" s="108">
        <v>0.1002575159072876</v>
      </c>
      <c r="AV49" s="108">
        <v>0.17031311988830566</v>
      </c>
      <c r="AW49" s="108">
        <v>0.13657373189926147</v>
      </c>
      <c r="AX49" s="108">
        <v>0.10409221798181534</v>
      </c>
      <c r="AY49" s="108">
        <v>8.6279153823852539E-2</v>
      </c>
      <c r="AZ49" s="108">
        <v>6.3152171671390533E-2</v>
      </c>
      <c r="BA49" s="108">
        <v>6.5861940383911133E-2</v>
      </c>
      <c r="BB49" s="108">
        <v>6.3142955303192139E-2</v>
      </c>
      <c r="BC49" s="108">
        <v>6.7549504339694977E-2</v>
      </c>
      <c r="BD49" s="108">
        <v>0.1370667964220047</v>
      </c>
      <c r="BE49" s="108">
        <v>8.2369230687618256E-2</v>
      </c>
      <c r="BF49" s="108">
        <v>8.2178905606269836E-2</v>
      </c>
      <c r="BG49" s="108">
        <v>6.3066393136978149E-2</v>
      </c>
      <c r="BH49" s="108">
        <v>7.751280814409256E-2</v>
      </c>
      <c r="BI49" s="108">
        <v>0.12540288269519806</v>
      </c>
      <c r="BJ49" s="108">
        <v>8.7031297385692596E-2</v>
      </c>
      <c r="BK49" s="108">
        <v>0.16062207520008087</v>
      </c>
      <c r="BL49" s="108">
        <v>0.1412724107503891</v>
      </c>
    </row>
    <row r="50" spans="1:64" x14ac:dyDescent="0.2">
      <c r="A50" t="s">
        <v>143</v>
      </c>
      <c r="B50" s="108">
        <v>0.17435465753078461</v>
      </c>
      <c r="C50" s="108">
        <v>0.21108914911746979</v>
      </c>
      <c r="D50" s="108">
        <v>7.6701879501342773E-2</v>
      </c>
      <c r="E50" s="108">
        <v>0.21551822125911713</v>
      </c>
      <c r="F50" s="108">
        <v>0.12816272675991058</v>
      </c>
      <c r="G50" s="108">
        <v>0.13334856927394867</v>
      </c>
      <c r="H50" s="108">
        <v>9.9181026220321655E-2</v>
      </c>
      <c r="I50" s="108">
        <v>0.17509442567825317</v>
      </c>
      <c r="J50" s="108">
        <v>0.10606768727302551</v>
      </c>
      <c r="K50" s="108">
        <v>0.13016983866691589</v>
      </c>
      <c r="L50" s="108">
        <v>0.11283091455698013</v>
      </c>
      <c r="M50" s="108">
        <v>0.18170703947544098</v>
      </c>
      <c r="N50" s="108">
        <v>0.15009549260139465</v>
      </c>
      <c r="O50" s="108">
        <v>0.22400668263435364</v>
      </c>
      <c r="P50" s="109"/>
      <c r="Q50" s="108">
        <v>0.12151740491390228</v>
      </c>
      <c r="R50" s="108">
        <v>0.14243024587631226</v>
      </c>
      <c r="S50" s="109"/>
      <c r="T50" s="108">
        <v>8.026905357837677E-2</v>
      </c>
      <c r="U50" s="108">
        <v>7.5939714908599854E-2</v>
      </c>
      <c r="V50" s="108">
        <v>0.1802457869052887</v>
      </c>
      <c r="W50" s="108">
        <v>9.6904225647449493E-2</v>
      </c>
      <c r="X50" s="108">
        <v>0.10661046206951141</v>
      </c>
      <c r="Y50" s="108">
        <v>0.10656008124351501</v>
      </c>
      <c r="Z50" s="108">
        <v>9.8508328199386597E-2</v>
      </c>
      <c r="AA50" s="108">
        <v>0.14924918115139008</v>
      </c>
      <c r="AB50" s="108">
        <v>0.10797572880983353</v>
      </c>
      <c r="AC50" s="108">
        <v>0.13354289531707764</v>
      </c>
      <c r="AD50" s="108">
        <v>0.14943611621856689</v>
      </c>
      <c r="AE50" s="108">
        <v>0.11065347492694855</v>
      </c>
      <c r="AF50" s="108">
        <v>0.23543280363082886</v>
      </c>
      <c r="AG50" s="108">
        <v>7.5183361768722534E-2</v>
      </c>
      <c r="AH50" s="108">
        <v>6.3180610537528992E-2</v>
      </c>
      <c r="AI50" s="108">
        <v>0.19737529754638672</v>
      </c>
      <c r="AJ50" s="108">
        <v>8.8396497070789337E-2</v>
      </c>
      <c r="AK50" s="108">
        <v>9.4364799559116364E-2</v>
      </c>
      <c r="AL50" s="108">
        <v>0.19214305281639099</v>
      </c>
      <c r="AM50" s="108">
        <v>0.20402155816555023</v>
      </c>
      <c r="AN50" s="108">
        <v>0.1354174017906189</v>
      </c>
      <c r="AO50" s="108">
        <v>0.10398191213607788</v>
      </c>
      <c r="AP50" s="108">
        <v>0.107939213514328</v>
      </c>
      <c r="AQ50" s="108">
        <v>8.0061167478561401E-2</v>
      </c>
      <c r="AR50" s="108">
        <v>0.1462031751871109</v>
      </c>
      <c r="AS50" s="108">
        <v>0.14987333118915558</v>
      </c>
      <c r="AT50" s="108">
        <v>0.12407544255256653</v>
      </c>
      <c r="AU50" s="108">
        <v>8.5701502859592438E-2</v>
      </c>
      <c r="AV50" s="108">
        <v>0.17031311988830566</v>
      </c>
      <c r="AW50" s="108">
        <v>0.13902726769447327</v>
      </c>
      <c r="AX50" s="108">
        <v>0.11181778460741043</v>
      </c>
      <c r="AY50" s="108">
        <v>8.740583062171936E-2</v>
      </c>
      <c r="AZ50" s="108">
        <v>5.595715343952179E-2</v>
      </c>
      <c r="BA50" s="108">
        <v>6.5861940383911133E-2</v>
      </c>
      <c r="BB50" s="108">
        <v>5.574466660618782E-2</v>
      </c>
      <c r="BC50" s="108">
        <v>6.7549504339694977E-2</v>
      </c>
      <c r="BD50" s="108">
        <v>0.13813802599906921</v>
      </c>
      <c r="BE50" s="108">
        <v>6.7593075335025787E-2</v>
      </c>
      <c r="BF50" s="108">
        <v>7.9208500683307648E-2</v>
      </c>
      <c r="BG50" s="108">
        <v>6.8965107202529907E-2</v>
      </c>
      <c r="BH50" s="108">
        <v>7.117847353219986E-2</v>
      </c>
      <c r="BI50" s="108">
        <v>0.12540288269519806</v>
      </c>
      <c r="BJ50" s="108">
        <v>8.7031297385692596E-2</v>
      </c>
      <c r="BK50" s="108">
        <v>0.16206613183021545</v>
      </c>
      <c r="BL50" s="108">
        <v>0.13595050573348999</v>
      </c>
    </row>
    <row r="51" spans="1:64" x14ac:dyDescent="0.2">
      <c r="A51" t="s">
        <v>145</v>
      </c>
      <c r="B51" s="108">
        <v>0.95275384187698364</v>
      </c>
      <c r="C51" s="108">
        <v>0.96321088075637817</v>
      </c>
      <c r="D51" s="108">
        <v>0.92634165287017822</v>
      </c>
      <c r="E51" s="108">
        <v>0.96352130174636841</v>
      </c>
      <c r="F51" s="108">
        <v>1</v>
      </c>
      <c r="G51" s="108">
        <v>0.94374030828475952</v>
      </c>
      <c r="H51" s="108">
        <v>1</v>
      </c>
      <c r="I51" s="108">
        <v>0.94701677560806274</v>
      </c>
      <c r="J51" s="108">
        <v>0.9337087869644165</v>
      </c>
      <c r="K51" s="108">
        <v>0.98609745502471924</v>
      </c>
      <c r="L51" s="108">
        <v>1</v>
      </c>
      <c r="M51" s="108">
        <v>0.95587420463562012</v>
      </c>
      <c r="N51" s="108">
        <v>0.99268966913223267</v>
      </c>
      <c r="O51" s="108">
        <v>0.96474367380142212</v>
      </c>
      <c r="P51" s="109"/>
      <c r="Q51" s="108">
        <v>1</v>
      </c>
      <c r="R51" s="108">
        <v>1</v>
      </c>
      <c r="S51" s="109"/>
      <c r="T51" s="108">
        <v>1</v>
      </c>
      <c r="U51" s="108">
        <v>1</v>
      </c>
      <c r="V51" s="108">
        <v>1</v>
      </c>
      <c r="W51" s="108">
        <v>1</v>
      </c>
      <c r="X51" s="108">
        <v>1</v>
      </c>
      <c r="Y51" s="108">
        <v>0.94441169500350952</v>
      </c>
      <c r="Z51" s="108">
        <v>1</v>
      </c>
      <c r="AA51" s="108">
        <v>0.96317887306213379</v>
      </c>
      <c r="AB51" s="108">
        <v>0.90074950456619263</v>
      </c>
      <c r="AC51" s="108">
        <v>0.95256328582763672</v>
      </c>
      <c r="AD51" s="108">
        <v>1</v>
      </c>
      <c r="AE51" s="108">
        <v>1</v>
      </c>
      <c r="AF51" s="108">
        <v>1</v>
      </c>
      <c r="AG51" s="108">
        <v>0.99600774049758911</v>
      </c>
      <c r="AH51" s="108">
        <v>1</v>
      </c>
      <c r="AI51" s="108">
        <v>1</v>
      </c>
      <c r="AJ51" s="108">
        <v>0.98122549057006836</v>
      </c>
      <c r="AK51" s="108">
        <v>0.93503099679946899</v>
      </c>
      <c r="AL51" s="108">
        <v>1</v>
      </c>
      <c r="AM51" s="108">
        <v>1</v>
      </c>
      <c r="AN51" s="108">
        <v>1</v>
      </c>
      <c r="AO51" s="108">
        <v>1</v>
      </c>
      <c r="AP51" s="108">
        <v>1</v>
      </c>
      <c r="AQ51" s="108">
        <v>1</v>
      </c>
      <c r="AR51" s="108">
        <v>0.92736184597015381</v>
      </c>
      <c r="AS51" s="108">
        <v>0.91290587186813354</v>
      </c>
      <c r="AT51" s="108">
        <v>0.94896197319030762</v>
      </c>
      <c r="AU51" s="108">
        <v>0.92841804027557373</v>
      </c>
      <c r="AV51" s="108">
        <v>0.96838313341140747</v>
      </c>
      <c r="AW51" s="108">
        <v>0.99620085954666138</v>
      </c>
      <c r="AX51" s="108">
        <v>0.9450380802154541</v>
      </c>
      <c r="AY51" s="108">
        <v>0.97123068571090698</v>
      </c>
      <c r="AZ51" s="108">
        <v>1</v>
      </c>
      <c r="BA51" s="108">
        <v>1</v>
      </c>
      <c r="BB51" s="108">
        <v>1</v>
      </c>
      <c r="BC51" s="108">
        <v>1</v>
      </c>
      <c r="BD51" s="108">
        <v>0.94519835710525513</v>
      </c>
      <c r="BE51" s="108">
        <v>1</v>
      </c>
      <c r="BF51" s="108">
        <v>1</v>
      </c>
      <c r="BG51" s="108">
        <v>0.9811360239982605</v>
      </c>
      <c r="BH51" s="108">
        <v>0.92866462469100952</v>
      </c>
      <c r="BI51" s="108">
        <v>1</v>
      </c>
      <c r="BJ51" s="108">
        <v>1</v>
      </c>
      <c r="BK51" s="108">
        <v>1</v>
      </c>
      <c r="BL51" s="108">
        <v>0.97855353355407715</v>
      </c>
    </row>
    <row r="52" spans="1:64" x14ac:dyDescent="0.2">
      <c r="A52" t="s">
        <v>147</v>
      </c>
      <c r="B52" s="108">
        <v>0.99757808446884155</v>
      </c>
      <c r="C52" s="108">
        <v>0.99192929267883301</v>
      </c>
      <c r="D52" s="108">
        <v>1</v>
      </c>
      <c r="E52" s="108">
        <v>0.99281728267669678</v>
      </c>
      <c r="F52" s="108">
        <v>1</v>
      </c>
      <c r="G52" s="108">
        <v>1</v>
      </c>
      <c r="H52" s="108">
        <v>0.99258881807327271</v>
      </c>
      <c r="I52" s="108">
        <v>0.99007093906402588</v>
      </c>
      <c r="J52" s="108">
        <v>1</v>
      </c>
      <c r="K52" s="108">
        <v>0.99898731708526611</v>
      </c>
      <c r="L52" s="108">
        <v>1</v>
      </c>
      <c r="M52" s="108">
        <v>0.99549680948257446</v>
      </c>
      <c r="N52" s="108">
        <v>1</v>
      </c>
      <c r="O52" s="108">
        <v>1</v>
      </c>
      <c r="P52" s="109"/>
      <c r="Q52" s="108">
        <v>0.99876290559768677</v>
      </c>
      <c r="R52" s="108">
        <v>1</v>
      </c>
      <c r="S52" s="109"/>
      <c r="T52" s="108">
        <v>1</v>
      </c>
      <c r="U52" s="108">
        <v>1</v>
      </c>
      <c r="V52" s="108">
        <v>1</v>
      </c>
      <c r="W52" s="108">
        <v>1</v>
      </c>
      <c r="X52" s="108">
        <v>0.99322390556335449</v>
      </c>
      <c r="Y52" s="108">
        <v>1</v>
      </c>
      <c r="Z52" s="108">
        <v>1</v>
      </c>
      <c r="AA52" s="108">
        <v>0.99703377485275269</v>
      </c>
      <c r="AB52" s="108">
        <v>0.99703973531723022</v>
      </c>
      <c r="AC52" s="108">
        <v>0.99251610040664673</v>
      </c>
      <c r="AD52" s="108">
        <v>1</v>
      </c>
      <c r="AE52" s="108">
        <v>1</v>
      </c>
      <c r="AF52" s="108">
        <v>0.99244576692581177</v>
      </c>
      <c r="AG52" s="108">
        <v>1</v>
      </c>
      <c r="AH52" s="108">
        <v>1</v>
      </c>
      <c r="AI52" s="108">
        <v>0.99823653697967529</v>
      </c>
      <c r="AJ52" s="108">
        <v>0.99834036827087402</v>
      </c>
      <c r="AK52" s="108">
        <v>1</v>
      </c>
      <c r="AL52" s="108">
        <v>0.9814186692237854</v>
      </c>
      <c r="AM52" s="108">
        <v>0.99134862422943115</v>
      </c>
      <c r="AN52" s="108">
        <v>0.99841481447219849</v>
      </c>
      <c r="AO52" s="108">
        <v>1</v>
      </c>
      <c r="AP52" s="108">
        <v>1</v>
      </c>
      <c r="AQ52" s="108">
        <v>1</v>
      </c>
      <c r="AR52" s="108">
        <v>1</v>
      </c>
      <c r="AS52" s="108">
        <v>0.99317628145217896</v>
      </c>
      <c r="AT52" s="108">
        <v>0.99274539947509766</v>
      </c>
      <c r="AU52" s="108">
        <v>1</v>
      </c>
      <c r="AV52" s="108">
        <v>1</v>
      </c>
      <c r="AW52" s="108">
        <v>1</v>
      </c>
      <c r="AX52" s="108">
        <v>1</v>
      </c>
      <c r="AY52" s="108">
        <v>0.99707680940628052</v>
      </c>
      <c r="AZ52" s="108">
        <v>1</v>
      </c>
      <c r="BA52" s="108">
        <v>0.99176722764968872</v>
      </c>
      <c r="BB52" s="108">
        <v>1</v>
      </c>
      <c r="BC52" s="108">
        <v>0.99260145425796509</v>
      </c>
      <c r="BD52" s="108">
        <v>0.99312424659729004</v>
      </c>
      <c r="BE52" s="108">
        <v>1</v>
      </c>
      <c r="BF52" s="108">
        <v>0.99702960252761841</v>
      </c>
      <c r="BG52" s="108">
        <v>0.99304282665252686</v>
      </c>
      <c r="BH52" s="108">
        <v>1</v>
      </c>
      <c r="BI52" s="108">
        <v>1</v>
      </c>
      <c r="BJ52" s="108">
        <v>1</v>
      </c>
      <c r="BK52" s="108">
        <v>0.98610389232635498</v>
      </c>
      <c r="BL52" s="108">
        <v>0.9930538535118103</v>
      </c>
    </row>
    <row r="53" spans="1:64" x14ac:dyDescent="0.2">
      <c r="A53" t="s">
        <v>151</v>
      </c>
      <c r="B53" s="108">
        <v>0.67256355285644531</v>
      </c>
      <c r="C53" s="108">
        <v>0.58694171905517578</v>
      </c>
      <c r="D53" s="108">
        <v>0.63421350717544556</v>
      </c>
      <c r="E53" s="108">
        <v>0.74244451522827148</v>
      </c>
      <c r="F53" s="108">
        <v>0.77502745389938354</v>
      </c>
      <c r="G53" s="108">
        <v>0.63241702318191528</v>
      </c>
      <c r="H53" s="108">
        <v>0.63099336624145508</v>
      </c>
      <c r="I53" s="108">
        <v>0.66204154491424561</v>
      </c>
      <c r="J53" s="108">
        <v>0.6060677170753479</v>
      </c>
      <c r="K53" s="108">
        <v>0.67729175090789795</v>
      </c>
      <c r="L53" s="108">
        <v>0.58776789903640747</v>
      </c>
      <c r="M53" s="108">
        <v>0.63455569744110107</v>
      </c>
      <c r="N53" s="108">
        <v>0.63620364665985107</v>
      </c>
      <c r="O53" s="108">
        <v>0.78116351366043091</v>
      </c>
      <c r="P53" s="109"/>
      <c r="Q53" s="108">
        <v>0.82643038034439087</v>
      </c>
      <c r="R53" s="108">
        <v>0.61158192157745361</v>
      </c>
      <c r="S53" s="109"/>
      <c r="T53" s="108">
        <v>0.69894987344741821</v>
      </c>
      <c r="U53" s="108">
        <v>0.70199799537658691</v>
      </c>
      <c r="V53" s="108">
        <v>0.76088130474090576</v>
      </c>
      <c r="W53" s="108">
        <v>0.72826957702636719</v>
      </c>
      <c r="X53" s="108">
        <v>0.64387893676757813</v>
      </c>
      <c r="Y53" s="108">
        <v>0.80976206064224243</v>
      </c>
      <c r="Z53" s="108">
        <v>0.68930035829544067</v>
      </c>
      <c r="AA53" s="108">
        <v>0.75424230098724365</v>
      </c>
      <c r="AB53" s="108">
        <v>0.80779337882995605</v>
      </c>
      <c r="AC53" s="108">
        <v>0.70378214120864868</v>
      </c>
      <c r="AD53" s="108">
        <v>0.83096158504486084</v>
      </c>
      <c r="AE53" s="108">
        <v>0.66470175981521606</v>
      </c>
      <c r="AF53" s="108">
        <v>0.73723715543746948</v>
      </c>
      <c r="AG53" s="108">
        <v>0.44507533311843872</v>
      </c>
      <c r="AH53" s="108">
        <v>0.61077398061752319</v>
      </c>
      <c r="AI53" s="108">
        <v>0.59843337535858154</v>
      </c>
      <c r="AJ53" s="108">
        <v>0.66466963291168213</v>
      </c>
      <c r="AK53" s="108">
        <v>0.60202598571777344</v>
      </c>
      <c r="AL53" s="108">
        <v>0.58431875705718994</v>
      </c>
      <c r="AM53" s="108">
        <v>0.71914058923721313</v>
      </c>
      <c r="AN53" s="108">
        <v>0.66123270988464355</v>
      </c>
      <c r="AO53" s="108">
        <v>0.62991207838058472</v>
      </c>
      <c r="AP53" s="108">
        <v>0.59501713514328003</v>
      </c>
      <c r="AQ53" s="108">
        <v>0.58483737707138062</v>
      </c>
      <c r="AR53" s="108">
        <v>0.49814572930335999</v>
      </c>
      <c r="AS53" s="108">
        <v>0.47113674879074097</v>
      </c>
      <c r="AT53" s="108">
        <v>0.45291602611541748</v>
      </c>
      <c r="AU53" s="108">
        <v>0.39776092767715454</v>
      </c>
      <c r="AV53" s="108">
        <v>0.71171116828918457</v>
      </c>
      <c r="AW53" s="108">
        <v>0.45441275835037231</v>
      </c>
      <c r="AX53" s="108">
        <v>0.55897212028503418</v>
      </c>
      <c r="AY53" s="108">
        <v>0.48646953701972961</v>
      </c>
      <c r="AZ53" s="108">
        <v>0.34380781650543213</v>
      </c>
      <c r="BA53" s="108">
        <v>0.39247626066207886</v>
      </c>
      <c r="BB53" s="108">
        <v>0.54901838302612305</v>
      </c>
      <c r="BC53" s="108">
        <v>0.44036415219306946</v>
      </c>
      <c r="BD53" s="108">
        <v>0.51451128721237183</v>
      </c>
      <c r="BE53" s="108">
        <v>0.44319039583206177</v>
      </c>
      <c r="BF53" s="108">
        <v>0.47178283333778381</v>
      </c>
      <c r="BG53" s="108">
        <v>0.4860856831073761</v>
      </c>
      <c r="BH53" s="108">
        <v>0.45791858434677124</v>
      </c>
      <c r="BI53" s="108">
        <v>0.49196019768714905</v>
      </c>
      <c r="BJ53" s="108">
        <v>0.60941672325134277</v>
      </c>
      <c r="BK53" s="108">
        <v>0.57254642248153687</v>
      </c>
      <c r="BL53" s="108">
        <v>0.55254518985748291</v>
      </c>
    </row>
    <row r="54" spans="1:64" x14ac:dyDescent="0.2">
      <c r="A54" t="s">
        <v>153</v>
      </c>
      <c r="B54" s="108">
        <v>0.21981145441532135</v>
      </c>
      <c r="C54" s="108">
        <v>0.32629242539405823</v>
      </c>
      <c r="D54" s="108">
        <v>0.35087171196937561</v>
      </c>
      <c r="E54" s="108">
        <v>0.26690253615379333</v>
      </c>
      <c r="F54" s="108">
        <v>0.27412065863609314</v>
      </c>
      <c r="G54" s="108">
        <v>0.3830254077911377</v>
      </c>
      <c r="H54" s="108">
        <v>0.44903591275215149</v>
      </c>
      <c r="I54" s="108">
        <v>0.3418310284614563</v>
      </c>
      <c r="J54" s="108">
        <v>0.39366862177848816</v>
      </c>
      <c r="K54" s="108">
        <v>0.40816038846969604</v>
      </c>
      <c r="L54" s="108">
        <v>0.38537302613258362</v>
      </c>
      <c r="M54" s="108">
        <v>0.33026325702667236</v>
      </c>
      <c r="N54" s="108">
        <v>0.23571524024009705</v>
      </c>
      <c r="O54" s="108">
        <v>7.5630642473697662E-2</v>
      </c>
      <c r="P54" s="109"/>
      <c r="Q54" s="108">
        <v>0.18935509026050568</v>
      </c>
      <c r="R54" s="108">
        <v>0.27996712923049927</v>
      </c>
      <c r="S54" s="109"/>
      <c r="T54" s="108">
        <v>0.49270892143249512</v>
      </c>
      <c r="U54" s="108">
        <v>0.22862863540649414</v>
      </c>
      <c r="V54" s="108">
        <v>0.29251393675804138</v>
      </c>
      <c r="W54" s="108">
        <v>0.31748417019844055</v>
      </c>
      <c r="X54" s="108">
        <v>0.32519963383674622</v>
      </c>
      <c r="Y54" s="108">
        <v>0.34049102663993835</v>
      </c>
      <c r="Z54" s="108">
        <v>0.27858743071556091</v>
      </c>
      <c r="AA54" s="108">
        <v>0.18962360918521881</v>
      </c>
      <c r="AB54" s="108">
        <v>0.35087528824806213</v>
      </c>
      <c r="AC54" s="108">
        <v>0.29575663805007935</v>
      </c>
      <c r="AD54" s="108">
        <v>0.30077648162841797</v>
      </c>
      <c r="AE54" s="108">
        <v>0.48672428727149963</v>
      </c>
      <c r="AF54" s="108">
        <v>0.33489817380905151</v>
      </c>
      <c r="AG54" s="108">
        <v>0.48587319254875183</v>
      </c>
      <c r="AH54" s="108">
        <v>0.37267640233039856</v>
      </c>
      <c r="AI54" s="108">
        <v>0.28571429848670959</v>
      </c>
      <c r="AJ54" s="108">
        <v>0.46508437395095825</v>
      </c>
      <c r="AK54" s="108">
        <v>0.49464309215545654</v>
      </c>
      <c r="AL54" s="108">
        <v>0.4268740713596344</v>
      </c>
      <c r="AM54" s="108">
        <v>0.35406741499900818</v>
      </c>
      <c r="AN54" s="108">
        <v>0.34477543830871582</v>
      </c>
      <c r="AO54" s="108">
        <v>0.56136226654052734</v>
      </c>
      <c r="AP54" s="108">
        <v>0.46990537643432617</v>
      </c>
      <c r="AQ54" s="108">
        <v>0.37216860055923462</v>
      </c>
      <c r="AR54" s="108">
        <v>0.36676877737045288</v>
      </c>
      <c r="AS54" s="108">
        <v>0.41552552580833435</v>
      </c>
      <c r="AT54" s="108">
        <v>0.36411452293395996</v>
      </c>
      <c r="AU54" s="108">
        <v>0.43509387969970703</v>
      </c>
      <c r="AV54" s="108">
        <v>0.21957521140575409</v>
      </c>
      <c r="AW54" s="108">
        <v>0.43034875392913818</v>
      </c>
      <c r="AX54" s="108">
        <v>0.35522428154945374</v>
      </c>
      <c r="AY54" s="108">
        <v>0.42053613066673279</v>
      </c>
      <c r="AZ54" s="108">
        <v>0.47989916801452637</v>
      </c>
      <c r="BA54" s="108">
        <v>0.57459086179733276</v>
      </c>
      <c r="BB54" s="108">
        <v>0.38235294818878174</v>
      </c>
      <c r="BC54" s="108">
        <v>0.52478951215744019</v>
      </c>
      <c r="BD54" s="108">
        <v>0.34685400128364563</v>
      </c>
      <c r="BE54" s="108">
        <v>0.58854717016220093</v>
      </c>
      <c r="BF54" s="108">
        <v>0.52321410179138184</v>
      </c>
      <c r="BG54" s="108">
        <v>0.45409604907035828</v>
      </c>
      <c r="BH54" s="108">
        <v>0.53436213731765747</v>
      </c>
      <c r="BI54" s="108">
        <v>0.30920040607452393</v>
      </c>
      <c r="BJ54" s="108">
        <v>0.4246075451374054</v>
      </c>
      <c r="BK54" s="108">
        <v>0.251630038022995</v>
      </c>
      <c r="BL54" s="108">
        <v>0.44155582785606384</v>
      </c>
    </row>
    <row r="55" spans="1:64" x14ac:dyDescent="0.2">
      <c r="A55" t="s">
        <v>155</v>
      </c>
      <c r="B55" s="108">
        <v>0.21729221940040588</v>
      </c>
      <c r="C55" s="108">
        <v>0.29724597930908203</v>
      </c>
      <c r="D55" s="108">
        <v>0.3725534975528717</v>
      </c>
      <c r="E55" s="108">
        <v>0.30627202987670898</v>
      </c>
      <c r="F55" s="108">
        <v>0.22685541212558746</v>
      </c>
      <c r="G55" s="108">
        <v>0.47330188751220703</v>
      </c>
      <c r="H55" s="108">
        <v>0.39323857426643372</v>
      </c>
      <c r="I55" s="108">
        <v>0.34708702564239502</v>
      </c>
      <c r="J55" s="108">
        <v>0.36189410090446472</v>
      </c>
      <c r="K55" s="108">
        <v>0.36640003323554993</v>
      </c>
      <c r="L55" s="108">
        <v>0.31524953246116638</v>
      </c>
      <c r="M55" s="108">
        <v>0.30827924609184265</v>
      </c>
      <c r="N55" s="108">
        <v>0.29823148250579834</v>
      </c>
      <c r="O55" s="108">
        <v>3.9167668670415878E-2</v>
      </c>
      <c r="P55" s="109"/>
      <c r="Q55" s="108">
        <v>0.16927841305732727</v>
      </c>
      <c r="R55" s="108">
        <v>0.15777583420276642</v>
      </c>
      <c r="S55" s="109"/>
      <c r="T55" s="108">
        <v>0.36197766661643982</v>
      </c>
      <c r="U55" s="108">
        <v>0.17897839844226837</v>
      </c>
      <c r="V55" s="108">
        <v>0.28766575455665588</v>
      </c>
      <c r="W55" s="108">
        <v>0.32698816061019897</v>
      </c>
      <c r="X55" s="108">
        <v>0.30592510104179382</v>
      </c>
      <c r="Y55" s="108">
        <v>0.39422997832298279</v>
      </c>
      <c r="Z55" s="108">
        <v>0.31558957695960999</v>
      </c>
      <c r="AA55" s="108">
        <v>0.17470967769622803</v>
      </c>
      <c r="AB55" s="108">
        <v>0.29689568281173706</v>
      </c>
      <c r="AC55" s="108">
        <v>0.29213130474090576</v>
      </c>
      <c r="AD55" s="108">
        <v>0.19852380454540253</v>
      </c>
      <c r="AE55" s="108">
        <v>0.43759623169898987</v>
      </c>
      <c r="AF55" s="108">
        <v>0.22557118535041809</v>
      </c>
      <c r="AG55" s="108">
        <v>0.43793994188308716</v>
      </c>
      <c r="AH55" s="108">
        <v>0.35822799801826477</v>
      </c>
      <c r="AI55" s="108">
        <v>0.29038718342781067</v>
      </c>
      <c r="AJ55" s="108">
        <v>0.4260438084602356</v>
      </c>
      <c r="AK55" s="108">
        <v>0.45905140042304993</v>
      </c>
      <c r="AL55" s="108">
        <v>0.35670223832130432</v>
      </c>
      <c r="AM55" s="108">
        <v>0.31596073508262634</v>
      </c>
      <c r="AN55" s="108">
        <v>0.30709740519523621</v>
      </c>
      <c r="AO55" s="108">
        <v>0.50334042310714722</v>
      </c>
      <c r="AP55" s="108">
        <v>0.31611141562461853</v>
      </c>
      <c r="AQ55" s="108">
        <v>0.44649368524551392</v>
      </c>
      <c r="AR55" s="108">
        <v>0.43063870072364807</v>
      </c>
      <c r="AS55" s="108">
        <v>0.33725127577781677</v>
      </c>
      <c r="AT55" s="108">
        <v>0.29633209109306335</v>
      </c>
      <c r="AU55" s="108">
        <v>0.41587662696838379</v>
      </c>
      <c r="AV55" s="108">
        <v>0.14401625096797943</v>
      </c>
      <c r="AW55" s="108">
        <v>0.36825135350227356</v>
      </c>
      <c r="AX55" s="108">
        <v>0.27411150932312012</v>
      </c>
      <c r="AY55" s="108">
        <v>0.43866816163063049</v>
      </c>
      <c r="AZ55" s="108">
        <v>0.38506054878234863</v>
      </c>
      <c r="BA55" s="108">
        <v>0.56230813264846802</v>
      </c>
      <c r="BB55" s="108">
        <v>0.43471819162368774</v>
      </c>
      <c r="BC55" s="108">
        <v>0.44832322001457214</v>
      </c>
      <c r="BD55" s="108">
        <v>0.48465016484260559</v>
      </c>
      <c r="BE55" s="108">
        <v>0.42407065629959106</v>
      </c>
      <c r="BF55" s="108">
        <v>0.43621909618377686</v>
      </c>
      <c r="BG55" s="108">
        <v>0.4936690628528595</v>
      </c>
      <c r="BH55" s="108">
        <v>0.36693587899208069</v>
      </c>
      <c r="BI55" s="108">
        <v>0.34310731291770935</v>
      </c>
      <c r="BJ55" s="108">
        <v>0.3610745370388031</v>
      </c>
      <c r="BK55" s="108">
        <v>0.21348650753498077</v>
      </c>
      <c r="BL55" s="108">
        <v>0.37301537394523621</v>
      </c>
    </row>
    <row r="56" spans="1:64" x14ac:dyDescent="0.2">
      <c r="A56" t="s">
        <v>159</v>
      </c>
      <c r="B56" s="108">
        <v>0.5838896632194519</v>
      </c>
      <c r="C56" s="108">
        <v>0.4289986789226532</v>
      </c>
      <c r="D56" s="108">
        <v>0.40853747725486755</v>
      </c>
      <c r="E56" s="108">
        <v>0.51967155933380127</v>
      </c>
      <c r="F56" s="108">
        <v>0.51650166511535645</v>
      </c>
      <c r="G56" s="108">
        <v>0.51995068788528442</v>
      </c>
      <c r="H56" s="108">
        <v>0.39784875512123108</v>
      </c>
      <c r="I56" s="108">
        <v>0.35720446705818176</v>
      </c>
      <c r="J56" s="108">
        <v>0.4395793080329895</v>
      </c>
      <c r="K56" s="108">
        <v>0.49941325187683105</v>
      </c>
      <c r="L56" s="108">
        <v>0.35939544439315796</v>
      </c>
      <c r="M56" s="108">
        <v>0.43481960892677307</v>
      </c>
      <c r="N56" s="108">
        <v>0.43797749280929565</v>
      </c>
      <c r="O56" s="108">
        <v>0.79593688249588013</v>
      </c>
      <c r="P56" s="109"/>
      <c r="Q56" s="108">
        <v>0.59824097156524658</v>
      </c>
      <c r="R56" s="108">
        <v>0.52867579460144043</v>
      </c>
      <c r="S56" s="109"/>
      <c r="T56" s="108">
        <v>0.55843788385391235</v>
      </c>
      <c r="U56" s="108">
        <v>0.51970452070236206</v>
      </c>
      <c r="V56" s="108">
        <v>0.59737712144851685</v>
      </c>
      <c r="W56" s="108">
        <v>0.70113676786422729</v>
      </c>
      <c r="X56" s="108">
        <v>0.53632736206054688</v>
      </c>
      <c r="Y56" s="108">
        <v>0.62226206064224243</v>
      </c>
      <c r="Z56" s="108">
        <v>0.62352102994918823</v>
      </c>
      <c r="AA56" s="108">
        <v>0.69162666797637939</v>
      </c>
      <c r="AB56" s="108">
        <v>0.58961617946624756</v>
      </c>
      <c r="AC56" s="108">
        <v>0.65073752403259277</v>
      </c>
      <c r="AD56" s="108">
        <v>0.66707503795623779</v>
      </c>
      <c r="AE56" s="108">
        <v>0.46029826998710632</v>
      </c>
      <c r="AF56" s="108">
        <v>0.59784442186355591</v>
      </c>
      <c r="AG56" s="108">
        <v>0.38871225714683533</v>
      </c>
      <c r="AH56" s="108">
        <v>0.53165960311889648</v>
      </c>
      <c r="AI56" s="108">
        <v>0.42547571659088135</v>
      </c>
      <c r="AJ56" s="108">
        <v>0.41876620054244995</v>
      </c>
      <c r="AK56" s="108">
        <v>0.48100787401199341</v>
      </c>
      <c r="AL56" s="108">
        <v>0.4881746768951416</v>
      </c>
      <c r="AM56" s="108">
        <v>0.50231820344924927</v>
      </c>
      <c r="AN56" s="108">
        <v>0.48007354140281677</v>
      </c>
      <c r="AO56" s="108">
        <v>0.37525483965873718</v>
      </c>
      <c r="AP56" s="108">
        <v>0.36216223239898682</v>
      </c>
      <c r="AQ56" s="108">
        <v>0.31867775321006775</v>
      </c>
      <c r="AR56" s="108">
        <v>0.32941478490829468</v>
      </c>
      <c r="AS56" s="108">
        <v>0.36733680963516235</v>
      </c>
      <c r="AT56" s="108">
        <v>0.39843562245368958</v>
      </c>
      <c r="AU56" s="108">
        <v>0.28270083665847778</v>
      </c>
      <c r="AV56" s="108">
        <v>0.62489038705825806</v>
      </c>
      <c r="AW56" s="108">
        <v>0.34586068987846375</v>
      </c>
      <c r="AX56" s="108">
        <v>0.4237746000289917</v>
      </c>
      <c r="AY56" s="108">
        <v>0.38843494653701782</v>
      </c>
      <c r="AZ56" s="108">
        <v>0.3241906464099884</v>
      </c>
      <c r="BA56" s="108">
        <v>0.29183757305145264</v>
      </c>
      <c r="BB56" s="108">
        <v>0.32073909044265747</v>
      </c>
      <c r="BC56" s="108">
        <v>0.24703967571258545</v>
      </c>
      <c r="BD56" s="108">
        <v>0.38003531098365784</v>
      </c>
      <c r="BE56" s="108">
        <v>0.31419768929481506</v>
      </c>
      <c r="BF56" s="108">
        <v>0.32128798961639404</v>
      </c>
      <c r="BG56" s="108">
        <v>0.29355660080909729</v>
      </c>
      <c r="BH56" s="108">
        <v>0.24067477881908417</v>
      </c>
      <c r="BI56" s="108">
        <v>0.35691264271736145</v>
      </c>
      <c r="BJ56" s="108">
        <v>0.32780686020851135</v>
      </c>
      <c r="BK56" s="108">
        <v>0.3913523256778717</v>
      </c>
      <c r="BL56" s="108">
        <v>0.2980613112449646</v>
      </c>
    </row>
    <row r="57" spans="1:64" x14ac:dyDescent="0.2">
      <c r="A57" t="s">
        <v>161</v>
      </c>
      <c r="B57" s="108">
        <v>0.35540947318077087</v>
      </c>
      <c r="C57" s="108">
        <v>0.22979047894477844</v>
      </c>
      <c r="D57" s="108">
        <v>0.15336257219314575</v>
      </c>
      <c r="E57" s="108">
        <v>0.18183369934558868</v>
      </c>
      <c r="F57" s="108">
        <v>0.14658662676811218</v>
      </c>
      <c r="G57" s="108">
        <v>0.2662893533706665</v>
      </c>
      <c r="H57" s="108">
        <v>0.25078263878822327</v>
      </c>
      <c r="I57" s="108">
        <v>0.42465892434120178</v>
      </c>
      <c r="J57" s="108">
        <v>0.13379868865013123</v>
      </c>
      <c r="K57" s="108">
        <v>0.15637595951557159</v>
      </c>
      <c r="L57" s="108">
        <v>0.24848496913909912</v>
      </c>
      <c r="M57" s="108">
        <v>0.21806345880031586</v>
      </c>
      <c r="N57" s="108">
        <v>0.29096001386642456</v>
      </c>
      <c r="O57" s="108">
        <v>0.26520630717277527</v>
      </c>
      <c r="P57" s="109"/>
      <c r="Q57" s="108">
        <v>0.16018277406692505</v>
      </c>
      <c r="R57" s="108">
        <v>0.16239151358604431</v>
      </c>
      <c r="S57" s="109"/>
      <c r="T57" s="108">
        <v>0.16592101752758026</v>
      </c>
      <c r="U57" s="108">
        <v>0.14822392165660858</v>
      </c>
      <c r="V57" s="108">
        <v>0.24568597972393036</v>
      </c>
      <c r="W57" s="108">
        <v>0.14948257803916931</v>
      </c>
      <c r="X57" s="108">
        <v>0.16065704822540283</v>
      </c>
      <c r="Y57" s="108">
        <v>0.20525875687599182</v>
      </c>
      <c r="Z57" s="108">
        <v>0.24889396131038666</v>
      </c>
      <c r="AA57" s="108">
        <v>0.27036431431770325</v>
      </c>
      <c r="AB57" s="108">
        <v>0.20003758370876312</v>
      </c>
      <c r="AC57" s="108">
        <v>0.33395582437515259</v>
      </c>
      <c r="AD57" s="108">
        <v>0.15280057489871979</v>
      </c>
      <c r="AE57" s="108">
        <v>0.40616056323051453</v>
      </c>
      <c r="AF57" s="108">
        <v>0.23833300173282623</v>
      </c>
      <c r="AG57" s="108">
        <v>0.19854825735092163</v>
      </c>
      <c r="AH57" s="108">
        <v>0.22673638164997101</v>
      </c>
      <c r="AI57" s="108">
        <v>0.14973317086696625</v>
      </c>
      <c r="AJ57" s="108">
        <v>0.2695961594581604</v>
      </c>
      <c r="AK57" s="108">
        <v>0.21869592368602753</v>
      </c>
      <c r="AL57" s="108">
        <v>0.33518350124359131</v>
      </c>
      <c r="AM57" s="108">
        <v>0.42985314130783081</v>
      </c>
      <c r="AN57" s="108">
        <v>0.64599800109863281</v>
      </c>
      <c r="AO57" s="108">
        <v>0.22102706134319305</v>
      </c>
      <c r="AP57" s="108">
        <v>0.27197214961051941</v>
      </c>
      <c r="AQ57" s="108">
        <v>0.22857770323753357</v>
      </c>
      <c r="AR57" s="108">
        <v>0.2144913375377655</v>
      </c>
      <c r="AS57" s="108">
        <v>0.21992219984531403</v>
      </c>
      <c r="AT57" s="108">
        <v>0.32931175827980042</v>
      </c>
      <c r="AU57" s="108">
        <v>0.13497176766395569</v>
      </c>
      <c r="AV57" s="108">
        <v>0.39741617441177368</v>
      </c>
      <c r="AW57" s="108">
        <v>0.3336893618106842</v>
      </c>
      <c r="AX57" s="108">
        <v>0.25784569978713989</v>
      </c>
      <c r="AY57" s="108">
        <v>0.28954213857650757</v>
      </c>
      <c r="AZ57" s="108">
        <v>0.36742100119590759</v>
      </c>
      <c r="BA57" s="108">
        <v>0.14374460279941559</v>
      </c>
      <c r="BB57" s="108">
        <v>0.20996531844139099</v>
      </c>
      <c r="BC57" s="108">
        <v>0.38894516229629517</v>
      </c>
      <c r="BD57" s="108">
        <v>0.43355080485343933</v>
      </c>
      <c r="BE57" s="108">
        <v>0.15148256719112396</v>
      </c>
      <c r="BF57" s="108">
        <v>8.8130444288253784E-2</v>
      </c>
      <c r="BG57" s="108">
        <v>0.2347903847694397</v>
      </c>
      <c r="BH57" s="108">
        <v>0.24063204228878021</v>
      </c>
      <c r="BI57" s="108">
        <v>0.27777710556983948</v>
      </c>
      <c r="BJ57" s="108">
        <v>0.2672063410282135</v>
      </c>
      <c r="BK57" s="108">
        <v>0.30956977605819702</v>
      </c>
      <c r="BL57" s="108">
        <v>0.40423282980918884</v>
      </c>
    </row>
    <row r="58" spans="1:64" x14ac:dyDescent="0.2">
      <c r="A58" t="s">
        <v>163</v>
      </c>
      <c r="B58" s="108">
        <v>0.90813028812408447</v>
      </c>
      <c r="C58" s="108">
        <v>0.84914267063140869</v>
      </c>
      <c r="D58" s="108">
        <v>0.7519189715385437</v>
      </c>
      <c r="E58" s="108">
        <v>0.83615028858184814</v>
      </c>
      <c r="F58" s="108">
        <v>0.83890622854232788</v>
      </c>
      <c r="G58" s="108">
        <v>0.85090816020965576</v>
      </c>
      <c r="H58" s="108">
        <v>0.87783807516098022</v>
      </c>
      <c r="I58" s="108">
        <v>0.82186156511306763</v>
      </c>
      <c r="J58" s="108">
        <v>0.78098422288894653</v>
      </c>
      <c r="K58" s="108">
        <v>0.90286213159561157</v>
      </c>
      <c r="L58" s="108">
        <v>0.90201812982559204</v>
      </c>
      <c r="M58" s="108">
        <v>0.94276845455169678</v>
      </c>
      <c r="N58" s="108">
        <v>0.90712952613830566</v>
      </c>
      <c r="O58" s="108">
        <v>0.95981603860855103</v>
      </c>
      <c r="P58" s="109"/>
      <c r="Q58" s="108">
        <v>0.89192980527877808</v>
      </c>
      <c r="R58" s="108">
        <v>0.91842639446258545</v>
      </c>
      <c r="S58" s="109"/>
      <c r="T58" s="108">
        <v>0.78681719303131104</v>
      </c>
      <c r="U58" s="108">
        <v>0.88057953119277954</v>
      </c>
      <c r="V58" s="108">
        <v>0.92132550477981567</v>
      </c>
      <c r="W58" s="108">
        <v>0.8170013427734375</v>
      </c>
      <c r="X58" s="108">
        <v>0.93018347024917603</v>
      </c>
      <c r="Y58" s="108">
        <v>0.84868323802947998</v>
      </c>
      <c r="Z58" s="108">
        <v>0.80740445852279663</v>
      </c>
      <c r="AA58" s="108">
        <v>0.90301680564880371</v>
      </c>
      <c r="AB58" s="108">
        <v>0.75289046764373779</v>
      </c>
      <c r="AC58" s="108">
        <v>0.82242941856384277</v>
      </c>
      <c r="AD58" s="108">
        <v>0.88151663541793823</v>
      </c>
      <c r="AE58" s="108">
        <v>0.88162100315093994</v>
      </c>
      <c r="AF58" s="108">
        <v>0.92783266305923462</v>
      </c>
      <c r="AG58" s="108">
        <v>0.8265998363494873</v>
      </c>
      <c r="AH58" s="108">
        <v>0.81334054470062256</v>
      </c>
      <c r="AI58" s="108">
        <v>0.85633063316345215</v>
      </c>
      <c r="AJ58" s="108">
        <v>0.78695815801620483</v>
      </c>
      <c r="AK58" s="108">
        <v>0.89787447452545166</v>
      </c>
      <c r="AL58" s="108">
        <v>0.85708671808242798</v>
      </c>
      <c r="AM58" s="108">
        <v>0.96406209468841553</v>
      </c>
      <c r="AN58" s="108">
        <v>0.97964560985565186</v>
      </c>
      <c r="AO58" s="108">
        <v>0.81717485189437866</v>
      </c>
      <c r="AP58" s="108">
        <v>0.81868404150009155</v>
      </c>
      <c r="AQ58" s="108">
        <v>0.79764682054519653</v>
      </c>
      <c r="AR58" s="108">
        <v>0.80080443620681763</v>
      </c>
      <c r="AS58" s="108">
        <v>0.87693971395492554</v>
      </c>
      <c r="AT58" s="108">
        <v>0.88129591941833496</v>
      </c>
      <c r="AU58" s="108">
        <v>0.9417157769203186</v>
      </c>
      <c r="AV58" s="108">
        <v>0.97617805004119873</v>
      </c>
      <c r="AW58" s="108">
        <v>0.86923938989639282</v>
      </c>
      <c r="AX58" s="108">
        <v>0.84680694341659546</v>
      </c>
      <c r="AY58" s="108">
        <v>0.85154509544372559</v>
      </c>
      <c r="AZ58" s="108">
        <v>0.80821388959884644</v>
      </c>
      <c r="BA58" s="108">
        <v>0.83933883905410767</v>
      </c>
      <c r="BB58" s="108">
        <v>0.96420532464981079</v>
      </c>
      <c r="BC58" s="108">
        <v>0.83498752117156982</v>
      </c>
      <c r="BD58" s="108">
        <v>0.83188939094543457</v>
      </c>
      <c r="BE58" s="108">
        <v>0.79506564140319824</v>
      </c>
      <c r="BF58" s="108">
        <v>0.85572898387908936</v>
      </c>
      <c r="BG58" s="108">
        <v>0.81105959415435791</v>
      </c>
      <c r="BH58" s="108">
        <v>0.84750306606292725</v>
      </c>
      <c r="BI58" s="108">
        <v>0.89295721054077148</v>
      </c>
      <c r="BJ58" s="108">
        <v>0.87561458349227905</v>
      </c>
      <c r="BK58" s="108">
        <v>0.89518225193023682</v>
      </c>
      <c r="BL58" s="108">
        <v>0.87554365396499634</v>
      </c>
    </row>
    <row r="59" spans="1:64" x14ac:dyDescent="0.2">
      <c r="A59" t="s">
        <v>167</v>
      </c>
      <c r="B59" s="108">
        <v>0.12767679989337921</v>
      </c>
      <c r="C59" s="108">
        <v>0.14862194657325745</v>
      </c>
      <c r="D59" s="108">
        <v>0.15034620463848114</v>
      </c>
      <c r="E59" s="108">
        <v>0.17603114247322083</v>
      </c>
      <c r="F59" s="108">
        <v>0.1358637660741806</v>
      </c>
      <c r="G59" s="108">
        <v>0.12156722694635391</v>
      </c>
      <c r="H59" s="108">
        <v>0.17168755829334259</v>
      </c>
      <c r="I59" s="108">
        <v>0.10840778052806854</v>
      </c>
      <c r="J59" s="108">
        <v>0.16510215401649475</v>
      </c>
      <c r="K59" s="108">
        <v>9.4934865832328796E-2</v>
      </c>
      <c r="L59" s="108">
        <v>0.12947554886341095</v>
      </c>
      <c r="M59" s="108">
        <v>0.24001649022102356</v>
      </c>
      <c r="N59" s="108">
        <v>0.17802950739860535</v>
      </c>
      <c r="O59" s="108">
        <v>0.20480027794837952</v>
      </c>
      <c r="P59" s="109"/>
      <c r="Q59" s="108">
        <v>0.10813788324594498</v>
      </c>
      <c r="R59" s="108">
        <v>0.13835150003433228</v>
      </c>
      <c r="S59" s="109"/>
      <c r="T59" s="108">
        <v>0.1576247364282608</v>
      </c>
      <c r="U59" s="108">
        <v>0.13996782898902893</v>
      </c>
      <c r="V59" s="108">
        <v>9.0122893452644348E-2</v>
      </c>
      <c r="W59" s="108">
        <v>0.13587859272956848</v>
      </c>
      <c r="X59" s="108">
        <v>0.1478692889213562</v>
      </c>
      <c r="Y59" s="108">
        <v>0.178021639585495</v>
      </c>
      <c r="Z59" s="108">
        <v>9.7029343247413635E-2</v>
      </c>
      <c r="AA59" s="108">
        <v>0.14103859663009644</v>
      </c>
      <c r="AB59" s="108">
        <v>0.10892064869403839</v>
      </c>
      <c r="AC59" s="108">
        <v>0.14325357973575592</v>
      </c>
      <c r="AD59" s="108">
        <v>0.24595543742179871</v>
      </c>
      <c r="AE59" s="108">
        <v>0.19801110029220581</v>
      </c>
      <c r="AF59" s="108">
        <v>0.28759083151817322</v>
      </c>
      <c r="AG59" s="108">
        <v>9.00997593998909E-2</v>
      </c>
      <c r="AH59" s="108">
        <v>0.16643665730953217</v>
      </c>
      <c r="AI59" s="108">
        <v>0.15281330049037933</v>
      </c>
      <c r="AJ59" s="108">
        <v>0.15729720890522003</v>
      </c>
      <c r="AK59" s="108">
        <v>0.15073585510253906</v>
      </c>
      <c r="AL59" s="108">
        <v>0.25915011763572693</v>
      </c>
      <c r="AM59" s="108">
        <v>0.28433665633201599</v>
      </c>
      <c r="AN59" s="108">
        <v>0.19021843373775482</v>
      </c>
      <c r="AO59" s="108">
        <v>0.10677880048751831</v>
      </c>
      <c r="AP59" s="108">
        <v>0.20304067432880402</v>
      </c>
      <c r="AQ59" s="108">
        <v>0.12096952646970749</v>
      </c>
      <c r="AR59" s="108">
        <v>0.13303367793560028</v>
      </c>
      <c r="AS59" s="108">
        <v>0.14449414610862732</v>
      </c>
      <c r="AT59" s="108">
        <v>0.15665023028850555</v>
      </c>
      <c r="AU59" s="108">
        <v>0.13946926593780518</v>
      </c>
      <c r="AV59" s="108">
        <v>0.33854654431343079</v>
      </c>
      <c r="AW59" s="108">
        <v>0.19925703108310699</v>
      </c>
      <c r="AX59" s="108">
        <v>0.13885729014873505</v>
      </c>
      <c r="AY59" s="108">
        <v>6.9823935627937317E-2</v>
      </c>
      <c r="AZ59" s="108">
        <v>0.19173304736614227</v>
      </c>
      <c r="BA59" s="108">
        <v>0.1171041801571846</v>
      </c>
      <c r="BB59" s="108">
        <v>0.11651363223791122</v>
      </c>
      <c r="BC59" s="108">
        <v>0.15818989276885986</v>
      </c>
      <c r="BD59" s="108">
        <v>0.17725008726119995</v>
      </c>
      <c r="BE59" s="108">
        <v>9.7145386040210724E-2</v>
      </c>
      <c r="BF59" s="108">
        <v>9.9008999764919281E-2</v>
      </c>
      <c r="BG59" s="108">
        <v>8.182099461555481E-2</v>
      </c>
      <c r="BH59" s="108">
        <v>0.13372322916984558</v>
      </c>
      <c r="BI59" s="108">
        <v>0.24356892704963684</v>
      </c>
      <c r="BJ59" s="108">
        <v>8.5161842405796051E-2</v>
      </c>
      <c r="BK59" s="108">
        <v>0.23966673016548157</v>
      </c>
      <c r="BL59" s="108">
        <v>0.136849045753479</v>
      </c>
    </row>
    <row r="60" spans="1:64" x14ac:dyDescent="0.2">
      <c r="A60" t="s">
        <v>169</v>
      </c>
      <c r="B60" s="108">
        <v>2.8265563771128654E-2</v>
      </c>
      <c r="C60" s="108">
        <v>6.1942566186189651E-2</v>
      </c>
      <c r="D60" s="108">
        <v>7.2208695113658905E-2</v>
      </c>
      <c r="E60" s="108">
        <v>3.9523068815469742E-2</v>
      </c>
      <c r="F60" s="108">
        <v>2.5852685794234276E-2</v>
      </c>
      <c r="G60" s="108">
        <v>4.8171155154705048E-2</v>
      </c>
      <c r="H60" s="108">
        <v>6.9911181926727295E-2</v>
      </c>
      <c r="I60" s="108">
        <v>3.2760865986347198E-2</v>
      </c>
      <c r="J60" s="108">
        <v>4.6181894838809967E-2</v>
      </c>
      <c r="K60" s="108">
        <v>3.4061465412378311E-2</v>
      </c>
      <c r="L60" s="108">
        <v>3.0578669160604477E-2</v>
      </c>
      <c r="M60" s="108">
        <v>6.2137555330991745E-2</v>
      </c>
      <c r="N60" s="108">
        <v>6.865449994802475E-2</v>
      </c>
      <c r="O60" s="108">
        <v>4.0627662092447281E-2</v>
      </c>
      <c r="P60" s="109"/>
      <c r="Q60" s="108">
        <v>2.8775770217180252E-2</v>
      </c>
      <c r="R60" s="108">
        <v>2.9899448156356812E-2</v>
      </c>
      <c r="S60" s="109"/>
      <c r="T60" s="108">
        <v>4.4156212359666824E-2</v>
      </c>
      <c r="U60" s="108">
        <v>3.6530647426843643E-2</v>
      </c>
      <c r="V60" s="108">
        <v>3.2010979950428009E-2</v>
      </c>
      <c r="W60" s="108">
        <v>2.5354361161589622E-2</v>
      </c>
      <c r="X60" s="108">
        <v>4.3743409216403961E-2</v>
      </c>
      <c r="Y60" s="108">
        <v>3.9617788046598434E-2</v>
      </c>
      <c r="Z60" s="108">
        <v>1.6718115657567978E-2</v>
      </c>
      <c r="AA60" s="108">
        <v>2.7021238580346107E-2</v>
      </c>
      <c r="AB60" s="108">
        <v>4.7700077295303345E-2</v>
      </c>
      <c r="AC60" s="108">
        <v>9.794820100069046E-2</v>
      </c>
      <c r="AD60" s="108">
        <v>0.12359029054641724</v>
      </c>
      <c r="AE60" s="108">
        <v>8.4019787609577179E-2</v>
      </c>
      <c r="AF60" s="108">
        <v>0.1235625296831131</v>
      </c>
      <c r="AG60" s="108">
        <v>1.8545137718319893E-2</v>
      </c>
      <c r="AH60" s="108">
        <v>3.669464960694313E-2</v>
      </c>
      <c r="AI60" s="108">
        <v>5.5889099836349487E-2</v>
      </c>
      <c r="AJ60" s="108">
        <v>2.9052110388875008E-2</v>
      </c>
      <c r="AK60" s="108">
        <v>6.4949676394462585E-2</v>
      </c>
      <c r="AL60" s="108">
        <v>3.125E-2</v>
      </c>
      <c r="AM60" s="108">
        <v>8.5354775190353394E-2</v>
      </c>
      <c r="AN60" s="108">
        <v>6.9746978580951691E-2</v>
      </c>
      <c r="AO60" s="108">
        <v>1.7966359853744507E-2</v>
      </c>
      <c r="AP60" s="108">
        <v>2.8378427028656006E-2</v>
      </c>
      <c r="AQ60" s="108">
        <v>4.0832903236150742E-2</v>
      </c>
      <c r="AR60" s="108">
        <v>3.8703449070453644E-2</v>
      </c>
      <c r="AS60" s="108">
        <v>5.0654880702495575E-2</v>
      </c>
      <c r="AT60" s="108">
        <v>2.5320179760456085E-2</v>
      </c>
      <c r="AU60" s="108">
        <v>4.648975282907486E-2</v>
      </c>
      <c r="AV60" s="108">
        <v>0.12289242446422577</v>
      </c>
      <c r="AW60" s="108">
        <v>4.2202472686767578E-2</v>
      </c>
      <c r="AX60" s="108">
        <v>3.1425110995769501E-2</v>
      </c>
      <c r="AY60" s="108">
        <v>1.7539294436573982E-2</v>
      </c>
      <c r="AZ60" s="108">
        <v>3.9651274681091309E-2</v>
      </c>
      <c r="BA60" s="108">
        <v>3.2930970191955566E-2</v>
      </c>
      <c r="BB60" s="108">
        <v>1.558790635317564E-2</v>
      </c>
      <c r="BC60" s="108">
        <v>4.7178257256746292E-2</v>
      </c>
      <c r="BD60" s="108">
        <v>4.8130292445421219E-2</v>
      </c>
      <c r="BE60" s="108">
        <v>1.7322693020105362E-2</v>
      </c>
      <c r="BF60" s="108">
        <v>1.7822401598095894E-2</v>
      </c>
      <c r="BG60" s="108">
        <v>3.6902695894241333E-2</v>
      </c>
      <c r="BH60" s="108">
        <v>3.9426069706678391E-2</v>
      </c>
      <c r="BI60" s="108">
        <v>0.11173553019762039</v>
      </c>
      <c r="BJ60" s="108">
        <v>3.0797991901636124E-2</v>
      </c>
      <c r="BK60" s="108">
        <v>4.8908647149801254E-2</v>
      </c>
      <c r="BL60" s="108">
        <v>4.8622883856296539E-2</v>
      </c>
    </row>
    <row r="61" spans="1:64" x14ac:dyDescent="0.2">
      <c r="A61" t="s">
        <v>171</v>
      </c>
      <c r="B61" s="108">
        <v>0.79274260997772217</v>
      </c>
      <c r="C61" s="108">
        <v>0.75635236501693726</v>
      </c>
      <c r="D61" s="108">
        <v>0.89801186323165894</v>
      </c>
      <c r="E61" s="108">
        <v>0.81826460361480713</v>
      </c>
      <c r="F61" s="108">
        <v>1</v>
      </c>
      <c r="G61" s="108">
        <v>0.57512575387954712</v>
      </c>
      <c r="H61" s="108">
        <v>0.89399147033691406</v>
      </c>
      <c r="I61" s="108">
        <v>0.98487204313278198</v>
      </c>
      <c r="J61" s="108">
        <v>0.83833605051040649</v>
      </c>
      <c r="K61" s="108">
        <v>0.97026932239532471</v>
      </c>
      <c r="L61" s="108">
        <v>1</v>
      </c>
      <c r="M61" s="108">
        <v>0.92752838134765625</v>
      </c>
      <c r="N61" s="108">
        <v>0.96780019998550415</v>
      </c>
      <c r="O61" s="108">
        <v>0.68181443214416504</v>
      </c>
      <c r="P61" s="109"/>
      <c r="Q61" s="108">
        <v>1</v>
      </c>
      <c r="R61" s="108">
        <v>0.97271686792373657</v>
      </c>
      <c r="S61" s="109"/>
      <c r="T61" s="108">
        <v>1</v>
      </c>
      <c r="U61" s="108">
        <v>1</v>
      </c>
      <c r="V61" s="108">
        <v>1</v>
      </c>
      <c r="W61" s="108">
        <v>0.92879778146743774</v>
      </c>
      <c r="X61" s="108">
        <v>0.84509468078613281</v>
      </c>
      <c r="Y61" s="108">
        <v>0.45045796036720276</v>
      </c>
      <c r="Z61" s="108">
        <v>1</v>
      </c>
      <c r="AA61" s="108">
        <v>0.89022713899612427</v>
      </c>
      <c r="AB61" s="108">
        <v>0.93794012069702148</v>
      </c>
      <c r="AC61" s="108">
        <v>0.77077901363372803</v>
      </c>
      <c r="AD61" s="108">
        <v>0.82061386108398438</v>
      </c>
      <c r="AE61" s="108">
        <v>1</v>
      </c>
      <c r="AF61" s="108">
        <v>0.93886291980743408</v>
      </c>
      <c r="AG61" s="108">
        <v>0.93705207109451294</v>
      </c>
      <c r="AH61" s="108">
        <v>1</v>
      </c>
      <c r="AI61" s="108">
        <v>0.88288819789886475</v>
      </c>
      <c r="AJ61" s="108">
        <v>1</v>
      </c>
      <c r="AK61" s="108">
        <v>0.89151012897491455</v>
      </c>
      <c r="AL61" s="108">
        <v>1</v>
      </c>
      <c r="AM61" s="108">
        <v>1</v>
      </c>
      <c r="AN61" s="108">
        <v>1</v>
      </c>
      <c r="AO61" s="108">
        <v>0.5</v>
      </c>
      <c r="AP61" s="108">
        <v>1</v>
      </c>
      <c r="AQ61" s="108">
        <v>0.84003698825836182</v>
      </c>
      <c r="AR61" s="108">
        <v>0.98531126976013184</v>
      </c>
      <c r="AS61" s="108">
        <v>0.73058098554611206</v>
      </c>
      <c r="AT61" s="108">
        <v>1</v>
      </c>
      <c r="AU61" s="108">
        <v>0.8029855489730835</v>
      </c>
      <c r="AV61" s="108">
        <v>1</v>
      </c>
      <c r="AW61" s="108">
        <v>0.827495276927948</v>
      </c>
      <c r="AX61" s="108">
        <v>0.87977081537246704</v>
      </c>
      <c r="AY61" s="108">
        <v>0.83333331346511841</v>
      </c>
      <c r="AZ61" s="108">
        <v>1</v>
      </c>
      <c r="BA61" s="108">
        <v>1</v>
      </c>
      <c r="BB61" s="108">
        <v>1</v>
      </c>
      <c r="BC61" s="108">
        <v>0.84317928552627563</v>
      </c>
      <c r="BD61" s="108">
        <v>1</v>
      </c>
      <c r="BE61" s="108">
        <v>0.95099800825119019</v>
      </c>
      <c r="BF61" s="108">
        <v>0.83333331346511841</v>
      </c>
      <c r="BG61" s="108">
        <v>1</v>
      </c>
      <c r="BH61" s="108">
        <v>1</v>
      </c>
      <c r="BI61" s="108">
        <v>0.8633083701133728</v>
      </c>
      <c r="BJ61" s="108">
        <v>1</v>
      </c>
      <c r="BK61" s="108">
        <v>1</v>
      </c>
      <c r="BL61" s="108">
        <v>1</v>
      </c>
    </row>
    <row r="62" spans="1:64" x14ac:dyDescent="0.2">
      <c r="A62" t="s">
        <v>173</v>
      </c>
      <c r="B62" s="108">
        <v>2.3341126441955566</v>
      </c>
      <c r="C62" s="108">
        <v>2.4675531387329102</v>
      </c>
      <c r="D62" s="108">
        <v>2.2495594024658203</v>
      </c>
      <c r="E62" s="108">
        <v>2.3971071243286133</v>
      </c>
      <c r="F62" s="108">
        <v>2.121457576751709</v>
      </c>
      <c r="G62" s="108">
        <v>2.0357224941253662</v>
      </c>
      <c r="H62" s="108">
        <v>2.5741000175476074</v>
      </c>
      <c r="I62" s="108">
        <v>2.2974967956542969</v>
      </c>
      <c r="J62" s="108">
        <v>2.3579144477844238</v>
      </c>
      <c r="K62" s="108">
        <v>2.2930915355682373</v>
      </c>
      <c r="L62" s="108">
        <v>2.3189787864685059</v>
      </c>
      <c r="M62" s="108">
        <v>2.2504031658172607</v>
      </c>
      <c r="N62" s="108">
        <v>2.3670094013214111</v>
      </c>
      <c r="O62" s="108">
        <v>2.1890120506286621</v>
      </c>
      <c r="P62" s="109"/>
      <c r="Q62" s="108">
        <v>2.465679407119751</v>
      </c>
      <c r="R62" s="108">
        <v>2.2161121368408203</v>
      </c>
      <c r="S62" s="109"/>
      <c r="T62" s="108">
        <v>2.2996623516082764</v>
      </c>
      <c r="U62" s="108">
        <v>2.5736708641052246</v>
      </c>
      <c r="V62" s="108">
        <v>2.3636362552642822</v>
      </c>
      <c r="W62" s="108">
        <v>2.1900925636291504</v>
      </c>
      <c r="X62" s="108">
        <v>2.193737268447876</v>
      </c>
      <c r="Y62" s="108">
        <v>2.4858555793762207</v>
      </c>
      <c r="Z62" s="108">
        <v>2.3333332538604736</v>
      </c>
      <c r="AA62" s="108">
        <v>2.4152469635009766</v>
      </c>
      <c r="AB62" s="108">
        <v>2.3563997745513916</v>
      </c>
      <c r="AC62" s="108">
        <v>2.5203008651733398</v>
      </c>
      <c r="AD62" s="108">
        <v>2.3091204166412354</v>
      </c>
      <c r="AE62" s="108">
        <v>2.3012380599975586</v>
      </c>
      <c r="AF62" s="108">
        <v>2.3174996376037598</v>
      </c>
      <c r="AG62" s="108">
        <v>2.193044900894165</v>
      </c>
      <c r="AH62" s="108">
        <v>2.2855384349822998</v>
      </c>
      <c r="AI62" s="108">
        <v>2.2833406925201416</v>
      </c>
      <c r="AJ62" s="108">
        <v>2.1020667552947998</v>
      </c>
      <c r="AK62" s="108">
        <v>2.1422488689422607</v>
      </c>
      <c r="AL62" s="108">
        <v>2.363210916519165</v>
      </c>
      <c r="AM62" s="108">
        <v>2.3351650238037109</v>
      </c>
      <c r="AN62" s="108">
        <v>2.2595245838165283</v>
      </c>
      <c r="AO62" s="108">
        <v>2.1508011817932129</v>
      </c>
      <c r="AP62" s="108">
        <v>2.280306339263916</v>
      </c>
      <c r="AQ62" s="108">
        <v>2.0944132804870605</v>
      </c>
      <c r="AR62" s="108">
        <v>2.2625889778137207</v>
      </c>
      <c r="AS62" s="108">
        <v>2.1988959312438965</v>
      </c>
      <c r="AT62" s="108">
        <v>2.1502838134765625</v>
      </c>
      <c r="AU62" s="108">
        <v>2.2049126625061035</v>
      </c>
      <c r="AV62" s="108">
        <v>2.3836021423339844</v>
      </c>
      <c r="AW62" s="108">
        <v>2.0875973701477051</v>
      </c>
      <c r="AX62" s="108">
        <v>2.3315157890319824</v>
      </c>
      <c r="AY62" s="108">
        <v>2.228179931640625</v>
      </c>
      <c r="AZ62" s="108">
        <v>2.258246898651123</v>
      </c>
      <c r="BA62" s="108">
        <v>2.3763656616210938</v>
      </c>
      <c r="BB62" s="108">
        <v>2.0702888965606689</v>
      </c>
      <c r="BC62" s="108">
        <v>2.2164440155029297</v>
      </c>
      <c r="BD62" s="108">
        <v>2.3163738250732422</v>
      </c>
      <c r="BE62" s="108">
        <v>2.3031237125396729</v>
      </c>
      <c r="BF62" s="108">
        <v>2.4196887016296387</v>
      </c>
      <c r="BG62" s="108">
        <v>2.2809593677520752</v>
      </c>
      <c r="BH62" s="108">
        <v>2.3133206367492676</v>
      </c>
      <c r="BI62" s="108">
        <v>2.2284796237945557</v>
      </c>
      <c r="BJ62" s="108">
        <v>2.2767186164855957</v>
      </c>
      <c r="BK62" s="108">
        <v>2.3706831932067871</v>
      </c>
      <c r="BL62" s="108">
        <v>2.3208301067352295</v>
      </c>
    </row>
    <row r="63" spans="1:64" x14ac:dyDescent="0.2">
      <c r="A63" t="s">
        <v>176</v>
      </c>
      <c r="B63" s="108">
        <v>0.90610748529434204</v>
      </c>
      <c r="C63" s="108">
        <v>0.82873982191085815</v>
      </c>
      <c r="D63" s="108">
        <v>0.61779916286468506</v>
      </c>
      <c r="E63" s="108">
        <v>0.64316123723983765</v>
      </c>
      <c r="F63" s="108">
        <v>0.81573128700256348</v>
      </c>
      <c r="G63" s="108">
        <v>0.74095618724822998</v>
      </c>
      <c r="H63" s="108">
        <v>0.79644721746444702</v>
      </c>
      <c r="I63" s="108">
        <v>0.84994214773178101</v>
      </c>
      <c r="J63" s="108">
        <v>0.82743191719055176</v>
      </c>
      <c r="K63" s="108">
        <v>0.89461678266525269</v>
      </c>
      <c r="L63" s="108">
        <v>0.82852685451507568</v>
      </c>
      <c r="M63" s="108">
        <v>0.73894971609115601</v>
      </c>
      <c r="N63" s="108">
        <v>0.69697052240371704</v>
      </c>
      <c r="O63" s="108">
        <v>0.89639860391616821</v>
      </c>
      <c r="P63" s="109"/>
      <c r="Q63" s="108">
        <v>0.85442656278610229</v>
      </c>
      <c r="R63" s="108">
        <v>0.93558138608932495</v>
      </c>
      <c r="S63" s="109"/>
      <c r="T63" s="108">
        <v>0.91973096132278442</v>
      </c>
      <c r="U63" s="108">
        <v>0.89620304107666016</v>
      </c>
      <c r="V63" s="108">
        <v>0.85861402750015259</v>
      </c>
      <c r="W63" s="108">
        <v>0.86234289407730103</v>
      </c>
      <c r="X63" s="108">
        <v>0.83334589004516602</v>
      </c>
      <c r="Y63" s="108">
        <v>0.88336777687072754</v>
      </c>
      <c r="Z63" s="108">
        <v>0.82921808958053589</v>
      </c>
      <c r="AA63" s="108">
        <v>0.88402992486953735</v>
      </c>
      <c r="AB63" s="108">
        <v>0.90392804145812988</v>
      </c>
      <c r="AC63" s="108">
        <v>0.79201966524124146</v>
      </c>
      <c r="AD63" s="108">
        <v>0.78319668769836426</v>
      </c>
      <c r="AE63" s="108">
        <v>0.75049757957458496</v>
      </c>
      <c r="AF63" s="108">
        <v>0.66241639852523804</v>
      </c>
      <c r="AG63" s="108">
        <v>0.85593408346176147</v>
      </c>
      <c r="AH63" s="108">
        <v>0.8069387674331665</v>
      </c>
      <c r="AI63" s="108">
        <v>0.82653379440307617</v>
      </c>
      <c r="AJ63" s="108">
        <v>0.83627408742904663</v>
      </c>
      <c r="AK63" s="108">
        <v>0.69485855102539063</v>
      </c>
      <c r="AL63" s="108">
        <v>0.890625</v>
      </c>
      <c r="AM63" s="108">
        <v>0.7425076961517334</v>
      </c>
      <c r="AN63" s="108">
        <v>0.80774438381195068</v>
      </c>
      <c r="AO63" s="108">
        <v>0.85626912117004395</v>
      </c>
      <c r="AP63" s="108">
        <v>0.62778723239898682</v>
      </c>
      <c r="AQ63" s="108">
        <v>0.86768478155136108</v>
      </c>
      <c r="AR63" s="108">
        <v>0.74718016386032104</v>
      </c>
      <c r="AS63" s="108">
        <v>0.68884813785552979</v>
      </c>
      <c r="AT63" s="108">
        <v>0.69203412532806396</v>
      </c>
      <c r="AU63" s="108">
        <v>0.7969098687171936</v>
      </c>
      <c r="AV63" s="108">
        <v>0.88158416748046875</v>
      </c>
      <c r="AW63" s="108">
        <v>0.80369085073471069</v>
      </c>
      <c r="AX63" s="108">
        <v>0.70088016986846924</v>
      </c>
      <c r="AY63" s="108">
        <v>0.90581154823303223</v>
      </c>
      <c r="AZ63" s="108">
        <v>0.65872937440872192</v>
      </c>
      <c r="BA63" s="108">
        <v>0.8789210319519043</v>
      </c>
      <c r="BB63" s="108">
        <v>0.73975354433059692</v>
      </c>
      <c r="BC63" s="108">
        <v>0.71324807405471802</v>
      </c>
      <c r="BD63" s="108">
        <v>0.56433576345443726</v>
      </c>
      <c r="BE63" s="108">
        <v>0.87899267673492432</v>
      </c>
      <c r="BF63" s="108">
        <v>0.79752802848815918</v>
      </c>
      <c r="BG63" s="108">
        <v>0.8604048490524292</v>
      </c>
      <c r="BH63" s="108">
        <v>0.77174443006515503</v>
      </c>
      <c r="BI63" s="108">
        <v>0.61012846231460571</v>
      </c>
      <c r="BJ63" s="108">
        <v>0.86421322822570801</v>
      </c>
      <c r="BK63" s="108">
        <v>0.91201889514923096</v>
      </c>
      <c r="BL63" s="108">
        <v>0.85133218765258789</v>
      </c>
    </row>
    <row r="64" spans="1:64" x14ac:dyDescent="0.2">
      <c r="A64" t="s">
        <v>178</v>
      </c>
      <c r="B64" s="108">
        <v>0.25136688351631165</v>
      </c>
      <c r="C64" s="108">
        <v>0.22547943890094757</v>
      </c>
      <c r="D64" s="108">
        <v>9.0909093618392944E-2</v>
      </c>
      <c r="E64" s="108">
        <v>0.30163377523422241</v>
      </c>
      <c r="F64" s="108">
        <v>0.32236915826797485</v>
      </c>
      <c r="G64" s="108">
        <v>4.932645708322525E-2</v>
      </c>
      <c r="H64" s="108">
        <v>0.26333573460578918</v>
      </c>
      <c r="I64" s="108">
        <v>0.3128473162651062</v>
      </c>
      <c r="J64" s="108">
        <v>0.25183472037315369</v>
      </c>
      <c r="K64" s="108">
        <v>0.86429846286773682</v>
      </c>
      <c r="L64" s="108">
        <v>0.10481641441583633</v>
      </c>
      <c r="M64" s="108">
        <v>0.32534345984458923</v>
      </c>
      <c r="N64" s="108">
        <v>0.14066652953624725</v>
      </c>
      <c r="O64" s="108">
        <v>0.36269623041152954</v>
      </c>
      <c r="P64" s="109"/>
      <c r="Q64" s="108">
        <v>2.0961865782737732E-2</v>
      </c>
      <c r="R64" s="108">
        <v>0.41353917121887207</v>
      </c>
      <c r="S64" s="109"/>
      <c r="T64" s="108">
        <v>0.30372822284698486</v>
      </c>
      <c r="U64" s="108">
        <v>0.67210280895233154</v>
      </c>
      <c r="V64" s="108">
        <v>0.56748032569885254</v>
      </c>
      <c r="W64" s="108">
        <v>0.5</v>
      </c>
      <c r="X64" s="108">
        <v>0.1605709046125412</v>
      </c>
      <c r="Y64" s="108">
        <v>2.9697155579924583E-2</v>
      </c>
      <c r="Z64" s="108">
        <v>0.42688742280006409</v>
      </c>
      <c r="AA64" s="108">
        <v>0.48266416788101196</v>
      </c>
      <c r="AB64" s="108">
        <v>0.44990465044975281</v>
      </c>
      <c r="AC64" s="108">
        <v>0.17756591737270355</v>
      </c>
      <c r="AD64" s="108">
        <v>0.40000000596046448</v>
      </c>
      <c r="AE64" s="108">
        <v>0.36852923035621643</v>
      </c>
      <c r="AF64" s="108">
        <v>0.26783478260040283</v>
      </c>
      <c r="AG64" s="108">
        <v>0.64568400382995605</v>
      </c>
      <c r="AH64" s="108">
        <v>0.63863176107406616</v>
      </c>
      <c r="AI64" s="108">
        <v>0.2881280779838562</v>
      </c>
      <c r="AJ64" s="108">
        <v>0.52464652061462402</v>
      </c>
      <c r="AK64" s="108">
        <v>0.25784441828727722</v>
      </c>
      <c r="AL64" s="108">
        <v>0.23342449963092804</v>
      </c>
      <c r="AM64" s="108">
        <v>0.30639508366584778</v>
      </c>
      <c r="AN64" s="108">
        <v>0.4609416127204895</v>
      </c>
      <c r="AO64" s="108">
        <v>0.30888739228248596</v>
      </c>
      <c r="AP64" s="108">
        <v>0.11679255217313766</v>
      </c>
      <c r="AQ64" s="108">
        <v>5.9143207967281342E-2</v>
      </c>
      <c r="AR64" s="108">
        <v>0.1250046044588089</v>
      </c>
      <c r="AS64" s="108">
        <v>0.10095694661140442</v>
      </c>
      <c r="AT64" s="108">
        <v>6.8665772676467896E-2</v>
      </c>
      <c r="AU64" s="108">
        <v>0.13673660159111023</v>
      </c>
      <c r="AV64" s="108">
        <v>0.34505987167358398</v>
      </c>
      <c r="AW64" s="108">
        <v>0.25469458103179932</v>
      </c>
      <c r="AX64" s="108">
        <v>0.23619093000888824</v>
      </c>
      <c r="AY64" s="108">
        <v>0.23238308727741241</v>
      </c>
      <c r="AZ64" s="108">
        <v>0.34538686275482178</v>
      </c>
      <c r="BA64" s="108">
        <v>0</v>
      </c>
      <c r="BB64" s="108">
        <v>0.18067480623722076</v>
      </c>
      <c r="BC64" s="108">
        <v>0.41235175728797913</v>
      </c>
      <c r="BD64" s="108">
        <v>0.55285024642944336</v>
      </c>
      <c r="BE64" s="108">
        <v>0.59166640043258667</v>
      </c>
      <c r="BF64" s="108">
        <v>0.37502574920654297</v>
      </c>
      <c r="BG64" s="108">
        <v>0.46465441584587097</v>
      </c>
      <c r="BH64" s="108">
        <v>0.32960164546966553</v>
      </c>
      <c r="BI64" s="108">
        <v>0.30303537845611572</v>
      </c>
      <c r="BJ64" s="108">
        <v>0.49205049872398376</v>
      </c>
      <c r="BK64" s="108">
        <v>0.69381028413772583</v>
      </c>
      <c r="BL64" s="108">
        <v>0.32083004713058472</v>
      </c>
    </row>
    <row r="65" spans="1:64" x14ac:dyDescent="0.2">
      <c r="A65" t="s">
        <v>180</v>
      </c>
      <c r="B65" s="108">
        <v>0.75</v>
      </c>
      <c r="C65" s="108">
        <v>0.94247341156005859</v>
      </c>
      <c r="D65" s="108">
        <v>0.60000002384185791</v>
      </c>
      <c r="E65" s="108">
        <v>0.86366742849349976</v>
      </c>
      <c r="F65" s="108">
        <v>0.90475958585739136</v>
      </c>
      <c r="G65" s="108">
        <v>1</v>
      </c>
      <c r="H65" s="108">
        <v>1</v>
      </c>
      <c r="I65" s="108">
        <v>0.61535930633544922</v>
      </c>
      <c r="J65" s="108">
        <v>0.80000001192092896</v>
      </c>
      <c r="K65" s="108">
        <v>1</v>
      </c>
      <c r="L65" s="108">
        <v>1</v>
      </c>
      <c r="M65" s="108">
        <v>0.42778480052947998</v>
      </c>
      <c r="N65" s="108">
        <v>1</v>
      </c>
      <c r="O65" s="108">
        <v>1</v>
      </c>
      <c r="P65" s="109"/>
      <c r="Q65" s="108">
        <v>1</v>
      </c>
      <c r="R65" s="108">
        <v>1</v>
      </c>
      <c r="S65" s="109"/>
      <c r="T65" s="108">
        <v>1</v>
      </c>
      <c r="U65" s="108">
        <v>9.9704138934612274E-2</v>
      </c>
      <c r="V65" s="108">
        <v>1</v>
      </c>
      <c r="W65" s="108">
        <v>1</v>
      </c>
      <c r="X65" s="108">
        <v>1</v>
      </c>
      <c r="Y65" s="108">
        <v>0.91002333164215088</v>
      </c>
      <c r="Z65" s="108">
        <v>1</v>
      </c>
      <c r="AA65" s="108">
        <v>0.3333333432674408</v>
      </c>
      <c r="AB65" s="108">
        <v>0.75</v>
      </c>
      <c r="AC65" s="108">
        <v>0.81330937147140503</v>
      </c>
      <c r="AD65" s="108">
        <v>0.95633459091186523</v>
      </c>
      <c r="AE65" s="108">
        <v>0.84914124011993408</v>
      </c>
      <c r="AF65" s="108">
        <v>0.97196513414382935</v>
      </c>
      <c r="AG65" s="108">
        <v>1</v>
      </c>
      <c r="AH65" s="108">
        <v>1</v>
      </c>
      <c r="AI65" s="108">
        <v>0.93428593873977661</v>
      </c>
      <c r="AJ65" s="108">
        <v>0.66666668653488159</v>
      </c>
      <c r="AK65" s="108">
        <v>1</v>
      </c>
      <c r="AL65" s="108">
        <v>1</v>
      </c>
      <c r="AM65" s="108">
        <v>1</v>
      </c>
      <c r="AN65" s="108">
        <v>0.66666668653488159</v>
      </c>
      <c r="AO65" s="108">
        <v>0.95291227102279663</v>
      </c>
      <c r="AP65" s="108">
        <v>1</v>
      </c>
      <c r="AQ65" s="108">
        <v>0.6336473822593689</v>
      </c>
      <c r="AR65" s="108">
        <v>0.68043309450149536</v>
      </c>
      <c r="AS65" s="108">
        <v>0.75</v>
      </c>
      <c r="AT65" s="108">
        <v>0.70086187124252319</v>
      </c>
      <c r="AU65" s="108">
        <v>0.78947371244430542</v>
      </c>
      <c r="AV65" s="108">
        <v>1</v>
      </c>
      <c r="AW65" s="108">
        <v>0.52386510372161865</v>
      </c>
      <c r="AX65" s="108">
        <v>0.6823885440826416</v>
      </c>
      <c r="AY65" s="108">
        <v>1</v>
      </c>
      <c r="AZ65" s="108">
        <v>0.70169824361801147</v>
      </c>
      <c r="BA65" s="108">
        <v>0.77079766988754272</v>
      </c>
      <c r="BB65" s="108">
        <v>0</v>
      </c>
      <c r="BC65" s="108">
        <v>1</v>
      </c>
      <c r="BD65" s="108">
        <v>0</v>
      </c>
      <c r="BE65" s="108">
        <v>0.9026140570640564</v>
      </c>
      <c r="BF65" s="108">
        <v>0.80000412464141846</v>
      </c>
      <c r="BG65" s="108">
        <v>0.65260875225067139</v>
      </c>
      <c r="BH65" s="108">
        <v>1</v>
      </c>
      <c r="BI65" s="108">
        <v>0.55233842134475708</v>
      </c>
      <c r="BJ65" s="108"/>
      <c r="BK65" s="108"/>
      <c r="BL65" s="108"/>
    </row>
    <row r="66" spans="1:64" x14ac:dyDescent="0.2">
      <c r="A66" t="s">
        <v>182</v>
      </c>
      <c r="B66" s="108">
        <v>0.5</v>
      </c>
      <c r="C66" s="108">
        <v>0.17257975041866302</v>
      </c>
      <c r="D66" s="108">
        <v>0.75</v>
      </c>
      <c r="E66" s="108">
        <v>0.97716408967971802</v>
      </c>
      <c r="F66" s="108">
        <v>1</v>
      </c>
      <c r="G66" s="108">
        <v>0.94962644577026367</v>
      </c>
      <c r="H66" s="108">
        <v>0.59816604852676392</v>
      </c>
      <c r="I66" s="108">
        <v>1</v>
      </c>
      <c r="J66" s="108">
        <v>0.80000001192092896</v>
      </c>
      <c r="K66" s="108">
        <v>1</v>
      </c>
      <c r="L66" s="108">
        <v>1</v>
      </c>
      <c r="M66" s="108">
        <v>0.91904163360595703</v>
      </c>
      <c r="N66" s="108">
        <v>1</v>
      </c>
      <c r="O66" s="108">
        <v>1</v>
      </c>
      <c r="P66" s="109"/>
      <c r="Q66" s="108">
        <v>1</v>
      </c>
      <c r="R66" s="108">
        <v>1</v>
      </c>
      <c r="S66" s="109"/>
      <c r="T66" s="108">
        <v>1</v>
      </c>
      <c r="U66" s="108">
        <v>0.19940827786922455</v>
      </c>
      <c r="V66" s="108">
        <v>1</v>
      </c>
      <c r="W66" s="108">
        <v>1</v>
      </c>
      <c r="X66" s="108">
        <v>1</v>
      </c>
      <c r="Y66" s="108">
        <v>0.91002333164215088</v>
      </c>
      <c r="Z66" s="108">
        <v>1</v>
      </c>
      <c r="AA66" s="108">
        <v>1</v>
      </c>
      <c r="AB66" s="108">
        <v>1</v>
      </c>
      <c r="AC66" s="108">
        <v>1</v>
      </c>
      <c r="AD66" s="108">
        <v>0.88769668340682983</v>
      </c>
      <c r="AE66" s="108">
        <v>0.84914124011993408</v>
      </c>
      <c r="AF66" s="108">
        <v>1</v>
      </c>
      <c r="AG66" s="108">
        <v>1</v>
      </c>
      <c r="AH66" s="108">
        <v>1</v>
      </c>
      <c r="AI66" s="108">
        <v>0.92966389656066895</v>
      </c>
      <c r="AJ66" s="108">
        <v>1</v>
      </c>
      <c r="AK66" s="108">
        <v>0.31134745478630066</v>
      </c>
      <c r="AL66" s="108">
        <v>1</v>
      </c>
      <c r="AM66" s="108">
        <v>0.66666668653488159</v>
      </c>
      <c r="AN66" s="108">
        <v>0.96179002523422241</v>
      </c>
      <c r="AO66" s="108">
        <v>1</v>
      </c>
      <c r="AP66" s="108">
        <v>0.74547880887985229</v>
      </c>
      <c r="AQ66" s="108">
        <v>0.68043309450149536</v>
      </c>
      <c r="AR66" s="108">
        <v>1</v>
      </c>
      <c r="AS66" s="108">
        <v>0.7162933349609375</v>
      </c>
      <c r="AT66" s="108">
        <v>0.8125</v>
      </c>
      <c r="AU66" s="108">
        <v>1</v>
      </c>
      <c r="AV66" s="108">
        <v>1</v>
      </c>
      <c r="AW66" s="108">
        <v>1</v>
      </c>
      <c r="AX66" s="108">
        <v>0.68885374069213867</v>
      </c>
      <c r="AY66" s="108">
        <v>0.97550129890441895</v>
      </c>
      <c r="AZ66" s="108">
        <v>0.95132941007614136</v>
      </c>
      <c r="BA66" s="108">
        <v>0</v>
      </c>
      <c r="BB66" s="108">
        <v>1</v>
      </c>
      <c r="BC66" s="108">
        <v>0.83061057329177856</v>
      </c>
      <c r="BD66" s="108">
        <v>0.91851562261581421</v>
      </c>
      <c r="BE66" s="108">
        <v>0.83333331346511841</v>
      </c>
      <c r="BF66" s="108">
        <v>1</v>
      </c>
      <c r="BG66" s="108">
        <v>1</v>
      </c>
      <c r="BH66" s="108"/>
      <c r="BI66" s="108"/>
      <c r="BJ66" s="108"/>
      <c r="BK66" s="108"/>
      <c r="BL66" s="108"/>
    </row>
    <row r="67" spans="1:64" x14ac:dyDescent="0.2">
      <c r="A67" t="s">
        <v>184</v>
      </c>
      <c r="B67" s="108">
        <v>0.60328829288482666</v>
      </c>
      <c r="C67" s="108">
        <v>0.34179463982582092</v>
      </c>
      <c r="D67" s="108">
        <v>0.34319350123405457</v>
      </c>
      <c r="E67" s="108">
        <v>0.3880479633808136</v>
      </c>
      <c r="F67" s="108">
        <v>0.37293744087219238</v>
      </c>
      <c r="G67" s="108">
        <v>0.47013109922409058</v>
      </c>
      <c r="H67" s="108">
        <v>0.24702976644039154</v>
      </c>
      <c r="I67" s="108">
        <v>0.4666806161403656</v>
      </c>
      <c r="J67" s="108">
        <v>0.43627199530601501</v>
      </c>
      <c r="K67" s="108">
        <v>0.40703389048576355</v>
      </c>
      <c r="L67" s="108">
        <v>0.45964762568473816</v>
      </c>
      <c r="M67" s="108">
        <v>0.55240249633789063</v>
      </c>
      <c r="N67" s="108">
        <v>0.459757000207901</v>
      </c>
      <c r="O67" s="108">
        <v>0.74090445041656494</v>
      </c>
      <c r="P67" s="109"/>
      <c r="Q67" s="108">
        <v>0.55878865718841553</v>
      </c>
      <c r="R67" s="108">
        <v>0.58901572227478027</v>
      </c>
      <c r="S67" s="109"/>
      <c r="T67" s="108">
        <v>0.41981327533721924</v>
      </c>
      <c r="U67" s="108">
        <v>0.50487637519836426</v>
      </c>
      <c r="V67" s="108">
        <v>0.52551776170730591</v>
      </c>
      <c r="W67" s="108">
        <v>0.54800081253051758</v>
      </c>
      <c r="X67" s="108">
        <v>0.49017471075057983</v>
      </c>
      <c r="Y67" s="108">
        <v>0.42853844165802002</v>
      </c>
      <c r="Z67" s="108">
        <v>0.39030361175537109</v>
      </c>
      <c r="AA67" s="108">
        <v>0.6286855936050415</v>
      </c>
      <c r="AB67" s="108">
        <v>0.45445182919502258</v>
      </c>
      <c r="AC67" s="108">
        <v>0.5127410888671875</v>
      </c>
      <c r="AD67" s="108">
        <v>0.40519273281097412</v>
      </c>
      <c r="AE67" s="108">
        <v>0.38728716969490051</v>
      </c>
      <c r="AF67" s="108">
        <v>0.53668862581253052</v>
      </c>
      <c r="AG67" s="108">
        <v>0.53752076625823975</v>
      </c>
      <c r="AH67" s="108">
        <v>0.42964500188827515</v>
      </c>
      <c r="AI67" s="108">
        <v>0.48489171266555786</v>
      </c>
      <c r="AJ67" s="108">
        <v>0.34114804863929749</v>
      </c>
      <c r="AK67" s="108">
        <v>0.3682657778263092</v>
      </c>
      <c r="AL67" s="108">
        <v>0.58065509796142578</v>
      </c>
      <c r="AM67" s="108">
        <v>0.62111937999725342</v>
      </c>
      <c r="AN67" s="108">
        <v>0.50588887929916382</v>
      </c>
      <c r="AO67" s="108">
        <v>0.36627167463302612</v>
      </c>
      <c r="AP67" s="108">
        <v>0.46013528108596802</v>
      </c>
      <c r="AQ67" s="108">
        <v>0.48048019409179688</v>
      </c>
      <c r="AR67" s="108">
        <v>0.49195283651351929</v>
      </c>
      <c r="AS67" s="108">
        <v>0.48478412628173828</v>
      </c>
      <c r="AT67" s="108">
        <v>0.46906158328056335</v>
      </c>
      <c r="AU67" s="108">
        <v>0.35033062100410461</v>
      </c>
      <c r="AV67" s="108">
        <v>0.65565639734268188</v>
      </c>
      <c r="AW67" s="108">
        <v>0.4902421236038208</v>
      </c>
      <c r="AX67" s="108">
        <v>0.51627844572067261</v>
      </c>
      <c r="AY67" s="108">
        <v>0.51520025730133057</v>
      </c>
      <c r="AZ67" s="108">
        <v>0.34955629706382751</v>
      </c>
      <c r="BA67" s="108">
        <v>0.32689753174781799</v>
      </c>
      <c r="BB67" s="108">
        <v>0.33921599388122559</v>
      </c>
      <c r="BC67" s="108">
        <v>0.39414864778518677</v>
      </c>
      <c r="BD67" s="108">
        <v>0.50138270854949951</v>
      </c>
      <c r="BE67" s="108">
        <v>0.48038232326507568</v>
      </c>
      <c r="BF67" s="108">
        <v>0.36237579584121704</v>
      </c>
      <c r="BG67" s="108">
        <v>0.39397761225700378</v>
      </c>
      <c r="BH67" s="108">
        <v>0.32561767101287842</v>
      </c>
      <c r="BI67" s="108">
        <v>0.35611078143119812</v>
      </c>
      <c r="BJ67" s="108">
        <v>0.41951179504394531</v>
      </c>
      <c r="BK67" s="108">
        <v>0.54990285634994507</v>
      </c>
      <c r="BL67" s="108">
        <v>0.48795658349990845</v>
      </c>
    </row>
    <row r="68" spans="1:64" x14ac:dyDescent="0.2">
      <c r="A68" s="104" t="s">
        <v>186</v>
      </c>
      <c r="B68" s="110">
        <v>4.3706684112548828</v>
      </c>
      <c r="C68" s="110">
        <v>4.1183452606201172</v>
      </c>
      <c r="D68" s="110">
        <v>4.1071596145629883</v>
      </c>
      <c r="E68" s="110">
        <v>4.3556170463562012</v>
      </c>
      <c r="F68" s="110">
        <v>4.4065399169921875</v>
      </c>
      <c r="G68" s="110">
        <v>4.2149209976196289</v>
      </c>
      <c r="H68" s="110">
        <v>4.1838650703430176</v>
      </c>
      <c r="I68" s="110">
        <v>4.3170757293701172</v>
      </c>
      <c r="J68" s="110">
        <v>4.21875</v>
      </c>
      <c r="K68" s="110">
        <v>4.3560056686401367</v>
      </c>
      <c r="L68" s="110">
        <v>4.3150782585144043</v>
      </c>
      <c r="M68" s="110">
        <v>4.4112863540649414</v>
      </c>
      <c r="N68" s="110">
        <v>4.4797568321228027</v>
      </c>
      <c r="O68" s="110">
        <v>4.5820865631103516</v>
      </c>
      <c r="P68" s="109">
        <v>4.3967270851135254</v>
      </c>
      <c r="Q68" s="110">
        <v>4.2259016036987305</v>
      </c>
      <c r="R68" s="110">
        <v>4.505192756652832</v>
      </c>
      <c r="S68" s="109"/>
      <c r="T68" s="110">
        <v>4.2873167991638184</v>
      </c>
      <c r="U68" s="110">
        <v>4.5039429664611816</v>
      </c>
      <c r="V68" s="110">
        <v>4.2877058982849121</v>
      </c>
      <c r="W68" s="110">
        <v>4.3360552787780762</v>
      </c>
      <c r="X68" s="110">
        <v>4.4197750091552734</v>
      </c>
      <c r="Y68" s="110">
        <v>4.3349323272705078</v>
      </c>
      <c r="Z68" s="110">
        <v>4.1995658874511719</v>
      </c>
      <c r="AA68" s="110">
        <v>4.5242900848388672</v>
      </c>
      <c r="AB68" s="110">
        <v>4.3129062652587891</v>
      </c>
      <c r="AC68" s="110">
        <v>4.5541276931762695</v>
      </c>
      <c r="AD68" s="110">
        <v>4.2742500305175781</v>
      </c>
      <c r="AE68" s="110">
        <v>4.3313045501708984</v>
      </c>
      <c r="AF68" s="110">
        <v>4.3262863159179687</v>
      </c>
      <c r="AG68" s="110">
        <v>4.2023048400878906</v>
      </c>
      <c r="AH68" s="110">
        <v>4.3640437126159668</v>
      </c>
      <c r="AI68" s="110">
        <v>4.3955349922180176</v>
      </c>
      <c r="AJ68" s="110">
        <v>4.1415824890136719</v>
      </c>
      <c r="AK68" s="110">
        <v>4.0884356498718262</v>
      </c>
      <c r="AL68" s="110">
        <v>4.4444003105163574</v>
      </c>
      <c r="AM68" s="110">
        <v>4.3562006950378418</v>
      </c>
      <c r="AN68" s="110">
        <v>4.4257078170776367</v>
      </c>
      <c r="AO68" s="110">
        <v>4.1791086196899414</v>
      </c>
      <c r="AP68" s="110">
        <v>3.9166488647460938</v>
      </c>
      <c r="AQ68" s="110">
        <v>4.1477422714233398</v>
      </c>
      <c r="AR68" s="110">
        <v>4.3238558769226074</v>
      </c>
      <c r="AS68" s="110">
        <v>4.1752843856811523</v>
      </c>
      <c r="AT68" s="110">
        <v>4.0014863014221191</v>
      </c>
      <c r="AU68" s="110">
        <v>4.0198574066162109</v>
      </c>
      <c r="AV68" s="110">
        <v>4.5423116683959961</v>
      </c>
      <c r="AW68" s="110">
        <v>4.180880069732666</v>
      </c>
      <c r="AX68" s="110">
        <v>4.2505388259887695</v>
      </c>
      <c r="AY68" s="110">
        <v>4.3024554252624512</v>
      </c>
      <c r="AZ68" s="110">
        <v>3.9954378604888916</v>
      </c>
      <c r="BA68" s="110">
        <v>4.1569485664367676</v>
      </c>
      <c r="BB68" s="110">
        <v>3.9702434539794922</v>
      </c>
      <c r="BC68" s="110">
        <v>3.9934396743774414</v>
      </c>
      <c r="BD68" s="110">
        <v>4.4151415824890137</v>
      </c>
      <c r="BE68" s="110">
        <v>4.240199089050293</v>
      </c>
      <c r="BF68" s="110">
        <v>4.1583843231201172</v>
      </c>
      <c r="BG68" s="110">
        <v>4.2855372428894043</v>
      </c>
      <c r="BH68" s="110">
        <v>4.0008220672607422</v>
      </c>
      <c r="BI68" s="110">
        <v>4.228569507598877</v>
      </c>
      <c r="BJ68" s="110">
        <v>4.358424186706543</v>
      </c>
      <c r="BK68" s="110">
        <v>4.5169539451599121</v>
      </c>
      <c r="BL68" s="110">
        <v>4.463716983795166</v>
      </c>
    </row>
    <row r="69" spans="1:64" x14ac:dyDescent="0.2">
      <c r="A69" t="s">
        <v>522</v>
      </c>
      <c r="B69" s="108">
        <v>2.882542903535068E-4</v>
      </c>
      <c r="C69" s="108">
        <v>5.5951387621462345E-3</v>
      </c>
      <c r="D69" s="108">
        <v>2.6311365887522697E-2</v>
      </c>
      <c r="E69" s="108">
        <v>1.5999533236026764E-2</v>
      </c>
      <c r="F69" s="108">
        <v>4.2292349971830845E-3</v>
      </c>
      <c r="G69" s="108">
        <v>3.8479163777083158E-3</v>
      </c>
      <c r="H69" s="108">
        <v>1.3533300720155239E-2</v>
      </c>
      <c r="I69" s="108">
        <v>3.7339599803090096E-3</v>
      </c>
      <c r="J69" s="108">
        <v>5.1629632711410522E-2</v>
      </c>
      <c r="K69" s="108">
        <v>1.417065691202879E-2</v>
      </c>
      <c r="L69" s="108">
        <v>6.8113035522401333E-3</v>
      </c>
      <c r="M69" s="108">
        <v>8.1631186185404658E-4</v>
      </c>
      <c r="N69" s="108">
        <v>7.838517427444458E-3</v>
      </c>
      <c r="O69" s="108">
        <v>1.7628257628530264E-3</v>
      </c>
      <c r="P69" s="109">
        <v>8.3045568317174911E-3</v>
      </c>
      <c r="Q69" s="108">
        <v>9.1995345428586006E-4</v>
      </c>
      <c r="R69" s="108">
        <v>3.6348041612654924E-3</v>
      </c>
      <c r="S69" s="109"/>
      <c r="T69" s="108">
        <v>7.0134893758222461E-4</v>
      </c>
      <c r="U69" s="108">
        <v>4.9781543202698231E-3</v>
      </c>
      <c r="V69" s="108">
        <v>3.1188169494271278E-2</v>
      </c>
      <c r="W69" s="108">
        <v>6.0661896131932735E-3</v>
      </c>
      <c r="X69" s="108">
        <v>3.0879117548465729E-3</v>
      </c>
      <c r="Y69" s="108">
        <v>5.3636697120964527E-3</v>
      </c>
      <c r="Z69" s="108">
        <v>2.7942627668380737E-2</v>
      </c>
      <c r="AA69" s="108">
        <v>1.0495255701243877E-3</v>
      </c>
      <c r="AB69" s="108">
        <v>1.3115297770127654E-3</v>
      </c>
      <c r="AC69" s="108">
        <v>5.1284749060869217E-3</v>
      </c>
      <c r="AD69" s="108">
        <v>3.3544152975082397E-3</v>
      </c>
      <c r="AE69" s="108">
        <v>1.333876745775342E-3</v>
      </c>
      <c r="AF69" s="108">
        <v>3.1339291017502546E-3</v>
      </c>
      <c r="AG69" s="108">
        <v>9.1325677931308746E-3</v>
      </c>
      <c r="AH69" s="108">
        <v>4.3945692596025765E-4</v>
      </c>
      <c r="AI69" s="108">
        <v>2.4408930912613869E-3</v>
      </c>
      <c r="AJ69" s="108">
        <v>5.4046427831053734E-3</v>
      </c>
      <c r="AK69" s="108">
        <v>2.9818105977028608E-3</v>
      </c>
      <c r="AL69" s="108">
        <v>3.6253598518669605E-3</v>
      </c>
      <c r="AM69" s="108">
        <v>2.1056812256574631E-2</v>
      </c>
      <c r="AN69" s="108">
        <v>5.2535295486450195E-2</v>
      </c>
      <c r="AO69" s="108">
        <v>8.7846722453832626E-3</v>
      </c>
      <c r="AP69" s="108">
        <v>6.3372151926159859E-3</v>
      </c>
      <c r="AQ69" s="108">
        <v>2.1152212284505367E-3</v>
      </c>
      <c r="AR69" s="108">
        <v>1.8677482381463051E-2</v>
      </c>
      <c r="AS69" s="108">
        <v>1.7065547406673431E-2</v>
      </c>
      <c r="AT69" s="108">
        <v>1.4188451459631324E-3</v>
      </c>
      <c r="AU69" s="108">
        <v>1.5384236350655556E-2</v>
      </c>
      <c r="AV69" s="108">
        <v>1.4614473097026348E-2</v>
      </c>
      <c r="AW69" s="108">
        <v>2.8488505631685257E-3</v>
      </c>
      <c r="AX69" s="108">
        <v>8.9753912761807442E-3</v>
      </c>
      <c r="AY69" s="108">
        <v>3.1238200608640909E-3</v>
      </c>
      <c r="AZ69" s="108">
        <v>7.9641519114375114E-3</v>
      </c>
      <c r="BA69" s="108">
        <v>6.6218890249729156E-2</v>
      </c>
      <c r="BB69" s="108">
        <v>4.092707484960556E-2</v>
      </c>
      <c r="BC69" s="108">
        <v>1.3457049615681171E-2</v>
      </c>
      <c r="BD69" s="108">
        <v>2.7493927627801895E-3</v>
      </c>
      <c r="BE69" s="108">
        <v>2.1839470136910677E-3</v>
      </c>
      <c r="BF69" s="108">
        <v>1.7877077916637063E-3</v>
      </c>
      <c r="BG69" s="108">
        <v>6.4093810506165028E-3</v>
      </c>
      <c r="BH69" s="108">
        <v>1.4011390740051866E-3</v>
      </c>
      <c r="BI69" s="108">
        <v>6.3293259590864182E-3</v>
      </c>
      <c r="BJ69" s="108"/>
      <c r="BK69" s="108"/>
      <c r="BL69" s="108"/>
    </row>
    <row r="70" spans="1:64" x14ac:dyDescent="0.2">
      <c r="A70" t="s">
        <v>523</v>
      </c>
      <c r="B70" s="108">
        <v>1102</v>
      </c>
      <c r="C70" s="108">
        <v>193</v>
      </c>
      <c r="D70" s="108">
        <v>192</v>
      </c>
      <c r="E70" s="108">
        <v>195</v>
      </c>
      <c r="F70" s="108">
        <v>194</v>
      </c>
      <c r="G70" s="108">
        <v>197</v>
      </c>
      <c r="H70" s="108">
        <v>192</v>
      </c>
      <c r="I70" s="108">
        <v>294</v>
      </c>
      <c r="J70" s="108">
        <v>192</v>
      </c>
      <c r="K70" s="108">
        <v>193</v>
      </c>
      <c r="L70" s="108">
        <v>195</v>
      </c>
      <c r="M70" s="108">
        <v>300</v>
      </c>
      <c r="N70" s="108">
        <v>192</v>
      </c>
      <c r="O70" s="108">
        <v>203</v>
      </c>
      <c r="P70" s="109">
        <v>192</v>
      </c>
      <c r="Q70" s="108">
        <v>192</v>
      </c>
      <c r="R70" s="108">
        <v>199</v>
      </c>
      <c r="S70" s="109"/>
      <c r="T70" s="108">
        <v>198</v>
      </c>
      <c r="U70" s="108">
        <v>200</v>
      </c>
      <c r="V70" s="108">
        <v>192</v>
      </c>
      <c r="W70" s="108">
        <v>194</v>
      </c>
      <c r="X70" s="108">
        <v>197</v>
      </c>
      <c r="Y70" s="108">
        <v>192</v>
      </c>
      <c r="Z70" s="108">
        <v>192</v>
      </c>
      <c r="AA70" s="108">
        <v>395</v>
      </c>
      <c r="AB70" s="108">
        <v>391</v>
      </c>
      <c r="AC70" s="108">
        <v>192</v>
      </c>
      <c r="AD70" s="108">
        <v>196</v>
      </c>
      <c r="AE70" s="108">
        <v>192</v>
      </c>
      <c r="AF70" s="108">
        <v>197</v>
      </c>
      <c r="AG70" s="108">
        <v>300</v>
      </c>
      <c r="AH70" s="108">
        <v>206</v>
      </c>
      <c r="AI70" s="108">
        <v>201</v>
      </c>
      <c r="AJ70" s="108">
        <v>193</v>
      </c>
      <c r="AK70" s="108">
        <v>192</v>
      </c>
      <c r="AL70" s="108">
        <v>192</v>
      </c>
      <c r="AM70" s="108">
        <v>200</v>
      </c>
      <c r="AN70" s="108">
        <v>192</v>
      </c>
      <c r="AO70" s="108">
        <v>200</v>
      </c>
      <c r="AP70" s="108">
        <v>192</v>
      </c>
      <c r="AQ70" s="108">
        <v>204</v>
      </c>
      <c r="AR70" s="108">
        <v>295</v>
      </c>
      <c r="AS70" s="108">
        <v>197</v>
      </c>
      <c r="AT70" s="108">
        <v>194</v>
      </c>
      <c r="AU70" s="108">
        <v>194</v>
      </c>
      <c r="AV70" s="108">
        <v>319</v>
      </c>
      <c r="AW70" s="108">
        <v>593</v>
      </c>
      <c r="AX70" s="108">
        <v>428</v>
      </c>
      <c r="AY70" s="108">
        <v>1024</v>
      </c>
      <c r="AZ70" s="108">
        <v>289</v>
      </c>
      <c r="BA70" s="108">
        <v>194</v>
      </c>
      <c r="BB70" s="108">
        <v>195</v>
      </c>
      <c r="BC70" s="108">
        <v>192</v>
      </c>
      <c r="BD70" s="108">
        <v>202</v>
      </c>
      <c r="BE70" s="108">
        <v>192</v>
      </c>
      <c r="BF70" s="108">
        <v>390</v>
      </c>
      <c r="BG70" s="108">
        <v>198</v>
      </c>
      <c r="BH70" s="108">
        <v>313</v>
      </c>
      <c r="BI70" s="108">
        <v>196</v>
      </c>
      <c r="BJ70" s="108">
        <v>194</v>
      </c>
      <c r="BK70" s="108">
        <v>197</v>
      </c>
      <c r="BL70" s="108">
        <v>193</v>
      </c>
    </row>
    <row r="71" spans="1:64" x14ac:dyDescent="0.2">
      <c r="A71" t="s">
        <v>188</v>
      </c>
      <c r="B71" s="108">
        <v>1.9230015277862549</v>
      </c>
      <c r="C71" s="108">
        <v>1.8746364116668701</v>
      </c>
      <c r="D71" s="108">
        <v>1.9430040121078491</v>
      </c>
      <c r="E71" s="108">
        <v>2.0441956520080566</v>
      </c>
      <c r="F71" s="108">
        <v>1.9316078424453735</v>
      </c>
      <c r="G71" s="108">
        <v>1.8640562295913696</v>
      </c>
      <c r="H71" s="108">
        <v>1.9812419414520264</v>
      </c>
      <c r="I71" s="108">
        <v>1.9272472858428955</v>
      </c>
      <c r="J71" s="108">
        <v>2.0037767887115479</v>
      </c>
      <c r="K71" s="108">
        <v>2.0050358772277832</v>
      </c>
      <c r="L71" s="108">
        <v>2.0020654201507568</v>
      </c>
      <c r="M71" s="108">
        <v>1.891130805015564</v>
      </c>
      <c r="N71" s="108">
        <v>2.0125181674957275</v>
      </c>
      <c r="O71" s="108">
        <v>2.0563600063323975</v>
      </c>
      <c r="P71" s="109">
        <v>1.9629161357879639</v>
      </c>
      <c r="Q71" s="108">
        <v>1.7504445314407349</v>
      </c>
      <c r="R71" s="108">
        <v>1.9782552719116211</v>
      </c>
      <c r="S71" s="109"/>
      <c r="T71" s="108">
        <v>1.825230598449707</v>
      </c>
      <c r="U71" s="108">
        <v>1.9939992427825928</v>
      </c>
      <c r="V71" s="108">
        <v>1.9649109840393066</v>
      </c>
      <c r="W71" s="108">
        <v>1.9209442138671875</v>
      </c>
      <c r="X71" s="108">
        <v>2.0132269859313965</v>
      </c>
      <c r="Y71" s="108">
        <v>2.0096182823181152</v>
      </c>
      <c r="Z71" s="108">
        <v>1.922540545463562</v>
      </c>
      <c r="AA71" s="108">
        <v>1.925123929977417</v>
      </c>
      <c r="AB71" s="108">
        <v>1.8374037742614746</v>
      </c>
      <c r="AC71" s="108">
        <v>2.0507962703704834</v>
      </c>
      <c r="AD71" s="108">
        <v>1.9529178142547607</v>
      </c>
      <c r="AE71" s="108">
        <v>2.012031078338623</v>
      </c>
      <c r="AF71" s="108">
        <v>2.043917179107666</v>
      </c>
      <c r="AG71" s="108">
        <v>1.884727954864502</v>
      </c>
      <c r="AH71" s="108">
        <v>1.9635727405548096</v>
      </c>
      <c r="AI71" s="108">
        <v>2.0623252391815186</v>
      </c>
      <c r="AJ71" s="108">
        <v>1.9619832038879395</v>
      </c>
      <c r="AK71" s="108">
        <v>1.9620602130889893</v>
      </c>
      <c r="AL71" s="108">
        <v>2.1116266250610352</v>
      </c>
      <c r="AM71" s="108">
        <v>2.0481455326080322</v>
      </c>
      <c r="AN71" s="108">
        <v>2.1344633102416992</v>
      </c>
      <c r="AO71" s="108">
        <v>1.8910651206970215</v>
      </c>
      <c r="AP71" s="108">
        <v>1.7098203897476196</v>
      </c>
      <c r="AQ71" s="108">
        <v>1.8803080320358276</v>
      </c>
      <c r="AR71" s="108">
        <v>1.9366908073425293</v>
      </c>
      <c r="AS71" s="108">
        <v>2.0588905811309814</v>
      </c>
      <c r="AT71" s="108">
        <v>1.8506265878677368</v>
      </c>
      <c r="AU71" s="108">
        <v>1.9577521085739136</v>
      </c>
      <c r="AV71" s="108">
        <v>2.1368610858917236</v>
      </c>
      <c r="AW71" s="108">
        <v>1.9423329830169678</v>
      </c>
      <c r="AX71" s="108">
        <v>1.9737216234207153</v>
      </c>
      <c r="AY71" s="108">
        <v>2.0186238288879395</v>
      </c>
      <c r="AZ71" s="108">
        <v>1.93994140625</v>
      </c>
      <c r="BA71" s="108">
        <v>2.0404708385467529</v>
      </c>
      <c r="BB71" s="108">
        <v>1.8536423444747925</v>
      </c>
      <c r="BC71" s="108">
        <v>1.9197350740432739</v>
      </c>
      <c r="BD71" s="108">
        <v>2.051851749420166</v>
      </c>
      <c r="BE71" s="108">
        <v>2.1742615699768066</v>
      </c>
      <c r="BF71" s="108">
        <v>1.9035793542861938</v>
      </c>
      <c r="BG71" s="108">
        <v>1.9492110013961792</v>
      </c>
      <c r="BH71" s="108">
        <v>2.0000336170196533</v>
      </c>
      <c r="BI71" s="108">
        <v>2.0936932563781738</v>
      </c>
      <c r="BJ71" s="108">
        <v>2.0959300994873047</v>
      </c>
      <c r="BK71" s="108">
        <v>2.1971137523651123</v>
      </c>
      <c r="BL71" s="108">
        <v>2.1138999462127686</v>
      </c>
    </row>
    <row r="72" spans="1:64" x14ac:dyDescent="0.2">
      <c r="A72" t="s">
        <v>207</v>
      </c>
      <c r="B72" s="108">
        <v>0.460113525390625</v>
      </c>
      <c r="C72" s="108">
        <v>0.44412714242935181</v>
      </c>
      <c r="D72" s="108">
        <v>0.44577950239181519</v>
      </c>
      <c r="E72" s="108">
        <v>0.49313554167747498</v>
      </c>
      <c r="F72" s="108">
        <v>0.53686279058456421</v>
      </c>
      <c r="G72" s="108">
        <v>0.47874581813812256</v>
      </c>
      <c r="H72" s="108">
        <v>0.48313456773757935</v>
      </c>
      <c r="I72" s="108">
        <v>0.51467710733413696</v>
      </c>
      <c r="J72" s="108">
        <v>0.59180712699890137</v>
      </c>
      <c r="K72" s="108">
        <v>0.47778746485710144</v>
      </c>
      <c r="L72" s="108">
        <v>0.50330263376235962</v>
      </c>
      <c r="M72" s="108">
        <v>0.52758020162582397</v>
      </c>
      <c r="N72" s="108">
        <v>0.49974262714385986</v>
      </c>
      <c r="O72" s="108">
        <v>0.46540507674217224</v>
      </c>
      <c r="P72" s="109">
        <v>0.5269322395324707</v>
      </c>
      <c r="Q72" s="108">
        <v>0.49914121627807617</v>
      </c>
      <c r="R72" s="108">
        <v>0.44856971502304077</v>
      </c>
      <c r="S72" s="109"/>
      <c r="T72" s="108">
        <v>0.44507074356079102</v>
      </c>
      <c r="U72" s="108">
        <v>0.46964150667190552</v>
      </c>
      <c r="V72" s="108">
        <v>0.47990676760673523</v>
      </c>
      <c r="W72" s="108">
        <v>0.45006051659584045</v>
      </c>
      <c r="X72" s="108">
        <v>0.47249603271484375</v>
      </c>
      <c r="Y72" s="108">
        <v>0.49825122952461243</v>
      </c>
      <c r="Z72" s="108">
        <v>0.45222222805023193</v>
      </c>
      <c r="AA72" s="108">
        <v>0.59387069940567017</v>
      </c>
      <c r="AB72" s="108">
        <v>0.54424965381622314</v>
      </c>
      <c r="AC72" s="108">
        <v>0.56890267133712769</v>
      </c>
      <c r="AD72" s="108">
        <v>0.65695607662200928</v>
      </c>
      <c r="AE72" s="108">
        <v>0.56814754009246826</v>
      </c>
      <c r="AF72" s="108">
        <v>0.53285402059555054</v>
      </c>
      <c r="AG72" s="108">
        <v>0.40773671865463257</v>
      </c>
      <c r="AH72" s="108">
        <v>0.4843330979347229</v>
      </c>
      <c r="AI72" s="108">
        <v>0.47543060779571533</v>
      </c>
      <c r="AJ72" s="108">
        <v>0.44286283850669861</v>
      </c>
      <c r="AK72" s="108">
        <v>0.47263181209564209</v>
      </c>
      <c r="AL72" s="108">
        <v>0.42960646748542786</v>
      </c>
      <c r="AM72" s="108">
        <v>0.48570820689201355</v>
      </c>
      <c r="AN72" s="108">
        <v>0.49544873833656311</v>
      </c>
      <c r="AO72" s="108">
        <v>0.48664829134941101</v>
      </c>
      <c r="AP72" s="108">
        <v>0.47925251722335815</v>
      </c>
      <c r="AQ72" s="108">
        <v>0.4361705482006073</v>
      </c>
      <c r="AR72" s="108">
        <v>0.52367514371871948</v>
      </c>
      <c r="AS72" s="108">
        <v>0.46023467183113098</v>
      </c>
      <c r="AT72" s="108">
        <v>0.45670315623283386</v>
      </c>
      <c r="AU72" s="108">
        <v>0.40278682112693787</v>
      </c>
      <c r="AV72" s="108">
        <v>0.46766376495361328</v>
      </c>
      <c r="AW72" s="108">
        <v>0.43277785181999207</v>
      </c>
      <c r="AX72" s="108">
        <v>0.47352465987205505</v>
      </c>
      <c r="AY72" s="108">
        <v>0.40277576446533203</v>
      </c>
      <c r="AZ72" s="108">
        <v>0.44470605254173279</v>
      </c>
      <c r="BA72" s="108">
        <v>0.42040145397186279</v>
      </c>
      <c r="BB72" s="108">
        <v>0.45045468211174011</v>
      </c>
      <c r="BC72" s="108">
        <v>0.47353088855743408</v>
      </c>
      <c r="BD72" s="108">
        <v>0.49717849493026733</v>
      </c>
      <c r="BE72" s="108">
        <v>0.44475510716438293</v>
      </c>
      <c r="BF72" s="108">
        <v>0.38513565063476563</v>
      </c>
      <c r="BG72" s="108">
        <v>0.43443530797958374</v>
      </c>
      <c r="BH72" s="108">
        <v>0.41216269135475159</v>
      </c>
      <c r="BI72" s="108">
        <v>0.44817984104156494</v>
      </c>
      <c r="BJ72" s="108">
        <v>0.41566196084022522</v>
      </c>
      <c r="BK72" s="108">
        <v>0.51612603664398193</v>
      </c>
      <c r="BL72" s="108">
        <v>0.5310782790184021</v>
      </c>
    </row>
    <row r="73" spans="1:64" x14ac:dyDescent="0.2">
      <c r="A73" t="s">
        <v>213</v>
      </c>
      <c r="B73" s="108">
        <v>1.987553596496582</v>
      </c>
      <c r="C73" s="108">
        <v>1.79958176612854</v>
      </c>
      <c r="D73" s="108">
        <v>1.7183762788772583</v>
      </c>
      <c r="E73" s="108">
        <v>1.8182859420776367</v>
      </c>
      <c r="F73" s="108">
        <v>1.9380694627761841</v>
      </c>
      <c r="G73" s="108">
        <v>1.8721188306808472</v>
      </c>
      <c r="H73" s="108">
        <v>1.7194886207580566</v>
      </c>
      <c r="I73" s="108">
        <v>1.8751516342163086</v>
      </c>
      <c r="J73" s="108">
        <v>1.6231663227081299</v>
      </c>
      <c r="K73" s="108">
        <v>1.8731826543807983</v>
      </c>
      <c r="L73" s="108">
        <v>1.8097101449966431</v>
      </c>
      <c r="M73" s="108">
        <v>1.9925755262374878</v>
      </c>
      <c r="N73" s="108">
        <v>1.9674960374832153</v>
      </c>
      <c r="O73" s="108">
        <v>2.060321569442749</v>
      </c>
      <c r="P73" s="109">
        <v>1.9068787097930908</v>
      </c>
      <c r="Q73" s="108">
        <v>1.9763154983520508</v>
      </c>
      <c r="R73" s="108">
        <v>2.0783679485321045</v>
      </c>
      <c r="S73" s="109"/>
      <c r="T73" s="108">
        <v>2.0170154571533203</v>
      </c>
      <c r="U73" s="108">
        <v>2.0403025150299072</v>
      </c>
      <c r="V73" s="108">
        <v>1.8428881168365479</v>
      </c>
      <c r="W73" s="108">
        <v>1.9650504589080811</v>
      </c>
      <c r="X73" s="108">
        <v>1.9340521097183228</v>
      </c>
      <c r="Y73" s="108">
        <v>1.827062726020813</v>
      </c>
      <c r="Z73" s="108">
        <v>1.824803352355957</v>
      </c>
      <c r="AA73" s="108">
        <v>2.0052955150604248</v>
      </c>
      <c r="AB73" s="108">
        <v>1.9312527179718018</v>
      </c>
      <c r="AC73" s="108">
        <v>1.9344290494918823</v>
      </c>
      <c r="AD73" s="108">
        <v>1.664375901222229</v>
      </c>
      <c r="AE73" s="108">
        <v>1.7511258125305176</v>
      </c>
      <c r="AF73" s="108">
        <v>1.7495150566101074</v>
      </c>
      <c r="AG73" s="108">
        <v>1.9098403453826904</v>
      </c>
      <c r="AH73" s="108">
        <v>1.9161380529403687</v>
      </c>
      <c r="AI73" s="108">
        <v>1.8577792644500732</v>
      </c>
      <c r="AJ73" s="108">
        <v>1.7367361783981323</v>
      </c>
      <c r="AK73" s="108">
        <v>1.6537433862686157</v>
      </c>
      <c r="AL73" s="108">
        <v>1.9031670093536377</v>
      </c>
      <c r="AM73" s="108">
        <v>1.8223470449447632</v>
      </c>
      <c r="AN73" s="108">
        <v>1.7957956790924072</v>
      </c>
      <c r="AO73" s="108">
        <v>1.8013951778411865</v>
      </c>
      <c r="AP73" s="108">
        <v>1.7275758981704712</v>
      </c>
      <c r="AQ73" s="108">
        <v>1.8312636613845825</v>
      </c>
      <c r="AR73" s="108">
        <v>1.863490104675293</v>
      </c>
      <c r="AS73" s="108">
        <v>1.6561590433120728</v>
      </c>
      <c r="AT73" s="108">
        <v>1.6941567659378052</v>
      </c>
      <c r="AU73" s="108">
        <v>1.6593186855316162</v>
      </c>
      <c r="AV73" s="108">
        <v>1.9377868175506592</v>
      </c>
      <c r="AW73" s="108">
        <v>1.8057694435119629</v>
      </c>
      <c r="AX73" s="108">
        <v>1.8032925128936768</v>
      </c>
      <c r="AY73" s="108">
        <v>1.8810557126998901</v>
      </c>
      <c r="AZ73" s="108">
        <v>1.6107903718948364</v>
      </c>
      <c r="BA73" s="108">
        <v>1.6960761547088623</v>
      </c>
      <c r="BB73" s="108">
        <v>1.6661463975906372</v>
      </c>
      <c r="BC73" s="108">
        <v>1.6001738309860229</v>
      </c>
      <c r="BD73" s="108">
        <v>1.8661113977432251</v>
      </c>
      <c r="BE73" s="108">
        <v>1.6211824417114258</v>
      </c>
      <c r="BF73" s="108">
        <v>1.8696693181991577</v>
      </c>
      <c r="BG73" s="108">
        <v>1.9018909931182861</v>
      </c>
      <c r="BH73" s="108">
        <v>1.5886255502700806</v>
      </c>
      <c r="BI73" s="108">
        <v>1.6866964101791382</v>
      </c>
      <c r="BJ73" s="108">
        <v>1.8468320369720459</v>
      </c>
      <c r="BK73" s="108">
        <v>1.8037141561508179</v>
      </c>
      <c r="BL73" s="108">
        <v>1.8187386989593506</v>
      </c>
    </row>
    <row r="74" spans="1:64" x14ac:dyDescent="0.2">
      <c r="A74" t="s">
        <v>191</v>
      </c>
      <c r="B74" s="108">
        <v>0.26114705204963684</v>
      </c>
      <c r="C74" s="108">
        <v>0.15909373760223389</v>
      </c>
      <c r="D74" s="108">
        <v>0.19895800948143005</v>
      </c>
      <c r="E74" s="108">
        <v>0.3405931293964386</v>
      </c>
      <c r="F74" s="108">
        <v>0.22937317192554474</v>
      </c>
      <c r="G74" s="108">
        <v>0.20441295206546783</v>
      </c>
      <c r="H74" s="108">
        <v>0.27165144681930542</v>
      </c>
      <c r="I74" s="108">
        <v>0.28588926792144775</v>
      </c>
      <c r="J74" s="108">
        <v>0.25467380881309509</v>
      </c>
      <c r="K74" s="108">
        <v>0.21772994101047516</v>
      </c>
      <c r="L74" s="108">
        <v>0.22378161549568176</v>
      </c>
      <c r="M74" s="108">
        <v>0.20188212394714355</v>
      </c>
      <c r="N74" s="108">
        <v>0.234375</v>
      </c>
      <c r="O74" s="108">
        <v>0.23841148614883423</v>
      </c>
      <c r="P74" s="109">
        <v>0.26986974477767944</v>
      </c>
      <c r="Q74" s="108">
        <v>0.28496134281158447</v>
      </c>
      <c r="R74" s="108">
        <v>0.24789406359195709</v>
      </c>
      <c r="S74" s="109"/>
      <c r="T74" s="108">
        <v>0.10850315541028976</v>
      </c>
      <c r="U74" s="108">
        <v>0.18760845065116882</v>
      </c>
      <c r="V74" s="108">
        <v>0.18553604185581207</v>
      </c>
      <c r="W74" s="108">
        <v>0.1530555933713913</v>
      </c>
      <c r="X74" s="108">
        <v>0.2211567610502243</v>
      </c>
      <c r="Y74" s="108">
        <v>0.19468024373054504</v>
      </c>
      <c r="Z74" s="108">
        <v>0.17572389543056488</v>
      </c>
      <c r="AA74" s="108">
        <v>0.20945313572883606</v>
      </c>
      <c r="AB74" s="108">
        <v>0.2382272332906723</v>
      </c>
      <c r="AC74" s="108">
        <v>0.27993571758270264</v>
      </c>
      <c r="AD74" s="108">
        <v>0.2542252242565155</v>
      </c>
      <c r="AE74" s="108">
        <v>0.34702014923095703</v>
      </c>
      <c r="AF74" s="108">
        <v>0.25817877054214478</v>
      </c>
      <c r="AG74" s="108">
        <v>0.32430607080459595</v>
      </c>
      <c r="AH74" s="108">
        <v>0.23388463258743286</v>
      </c>
      <c r="AI74" s="108">
        <v>0.26071274280548096</v>
      </c>
      <c r="AJ74" s="108">
        <v>0.24742287397384644</v>
      </c>
      <c r="AK74" s="108">
        <v>0.23162268102169037</v>
      </c>
      <c r="AL74" s="108">
        <v>0.3817560076713562</v>
      </c>
      <c r="AM74" s="108">
        <v>0.29700309038162231</v>
      </c>
      <c r="AN74" s="108">
        <v>0.35472971200942993</v>
      </c>
      <c r="AO74" s="108">
        <v>0.21910600364208221</v>
      </c>
      <c r="AP74" s="108">
        <v>0.23252770304679871</v>
      </c>
      <c r="AQ74" s="108">
        <v>0.16016006469726563</v>
      </c>
      <c r="AR74" s="108">
        <v>0.29032915830612183</v>
      </c>
      <c r="AS74" s="108">
        <v>0.3060099184513092</v>
      </c>
      <c r="AT74" s="108">
        <v>0.22804144024848938</v>
      </c>
      <c r="AU74" s="108">
        <v>0.31125643849372864</v>
      </c>
      <c r="AV74" s="108">
        <v>0.4240727424621582</v>
      </c>
      <c r="AW74" s="108">
        <v>0.27126288414001465</v>
      </c>
      <c r="AX74" s="108">
        <v>0.26926746964454651</v>
      </c>
      <c r="AY74" s="108">
        <v>0.31714364886283875</v>
      </c>
      <c r="AZ74" s="108">
        <v>0.27689605951309204</v>
      </c>
      <c r="BA74" s="108">
        <v>0.31052899360656738</v>
      </c>
      <c r="BB74" s="108">
        <v>0.32888928055763245</v>
      </c>
      <c r="BC74" s="108">
        <v>0.29766166210174561</v>
      </c>
      <c r="BD74" s="108">
        <v>0.37248733639717102</v>
      </c>
      <c r="BE74" s="108">
        <v>0.38900595903396606</v>
      </c>
      <c r="BF74" s="108">
        <v>0.22659553587436676</v>
      </c>
      <c r="BG74" s="108">
        <v>0.2816014289855957</v>
      </c>
      <c r="BH74" s="108">
        <v>0.25876244902610779</v>
      </c>
      <c r="BI74" s="108">
        <v>0.38137558102607727</v>
      </c>
      <c r="BJ74" s="108">
        <v>0.34345155954360962</v>
      </c>
      <c r="BK74" s="108">
        <v>0.40317690372467041</v>
      </c>
      <c r="BL74" s="108">
        <v>0.37861207127571106</v>
      </c>
    </row>
    <row r="75" spans="1:64" x14ac:dyDescent="0.2">
      <c r="A75" t="s">
        <v>195</v>
      </c>
      <c r="B75" s="108">
        <v>0.12513060867786407</v>
      </c>
      <c r="C75" s="108">
        <v>0.10856291651725769</v>
      </c>
      <c r="D75" s="108">
        <v>0.117793008685112</v>
      </c>
      <c r="E75" s="108">
        <v>0.19581930339336395</v>
      </c>
      <c r="F75" s="108">
        <v>0.13861386477947235</v>
      </c>
      <c r="G75" s="108">
        <v>0.15154026448726654</v>
      </c>
      <c r="H75" s="108">
        <v>0.12170132249593735</v>
      </c>
      <c r="I75" s="108">
        <v>0.16163745522499084</v>
      </c>
      <c r="J75" s="108">
        <v>0.10537458211183548</v>
      </c>
      <c r="K75" s="108">
        <v>0.14280438423156738</v>
      </c>
      <c r="L75" s="108">
        <v>0.14379727840423584</v>
      </c>
      <c r="M75" s="108">
        <v>0.12466373294591904</v>
      </c>
      <c r="N75" s="108">
        <v>0.11637435853481293</v>
      </c>
      <c r="O75" s="108">
        <v>0.16860562562942505</v>
      </c>
      <c r="P75" s="109">
        <v>0.12658566236495972</v>
      </c>
      <c r="Q75" s="108">
        <v>0.10541362315416336</v>
      </c>
      <c r="R75" s="108">
        <v>0.12612380087375641</v>
      </c>
      <c r="S75" s="109"/>
      <c r="T75" s="108">
        <v>7.5303681194782257E-2</v>
      </c>
      <c r="U75" s="108">
        <v>0.15483668446540833</v>
      </c>
      <c r="V75" s="108">
        <v>0.13582777976989746</v>
      </c>
      <c r="W75" s="108">
        <v>0.10234687477350235</v>
      </c>
      <c r="X75" s="108">
        <v>0.16960862278938293</v>
      </c>
      <c r="Y75" s="108">
        <v>0.11365778744220734</v>
      </c>
      <c r="Z75" s="108">
        <v>0.1355452835559845</v>
      </c>
      <c r="AA75" s="108">
        <v>0.14439599215984344</v>
      </c>
      <c r="AB75" s="108">
        <v>0.13333334028720856</v>
      </c>
      <c r="AC75" s="108">
        <v>0.15625</v>
      </c>
      <c r="AD75" s="108">
        <v>0.13642510771751404</v>
      </c>
      <c r="AE75" s="108">
        <v>0.18112842738628387</v>
      </c>
      <c r="AF75" s="108">
        <v>0.19014118611812592</v>
      </c>
      <c r="AG75" s="108">
        <v>0.16876402497291565</v>
      </c>
      <c r="AH75" s="108">
        <v>0.16071160137653351</v>
      </c>
      <c r="AI75" s="108">
        <v>0.21097439527511597</v>
      </c>
      <c r="AJ75" s="108">
        <v>0.15817065536975861</v>
      </c>
      <c r="AK75" s="108">
        <v>0.18831905722618103</v>
      </c>
      <c r="AL75" s="108">
        <v>0.23493723571300507</v>
      </c>
      <c r="AM75" s="108">
        <v>0.24509476125240326</v>
      </c>
      <c r="AN75" s="108">
        <v>0.24796281754970551</v>
      </c>
      <c r="AO75" s="108">
        <v>0.11442844569683075</v>
      </c>
      <c r="AP75" s="108">
        <v>0.17625005543231964</v>
      </c>
      <c r="AQ75" s="108">
        <v>0.11115302890539169</v>
      </c>
      <c r="AR75" s="108">
        <v>0.20262785255908966</v>
      </c>
      <c r="AS75" s="108">
        <v>0.17953014373779297</v>
      </c>
      <c r="AT75" s="108">
        <v>0.18330016732215881</v>
      </c>
      <c r="AU75" s="108">
        <v>0.19205969572067261</v>
      </c>
      <c r="AV75" s="108">
        <v>0.22428318858146667</v>
      </c>
      <c r="AW75" s="108">
        <v>0.16482527554035187</v>
      </c>
      <c r="AX75" s="108">
        <v>0.18299202620983124</v>
      </c>
      <c r="AY75" s="108">
        <v>0.21614697575569153</v>
      </c>
      <c r="AZ75" s="108">
        <v>0.1190158948302269</v>
      </c>
      <c r="BA75" s="108">
        <v>0.1712673157453537</v>
      </c>
      <c r="BB75" s="108">
        <v>0.18697172403335571</v>
      </c>
      <c r="BC75" s="108">
        <v>0.21498474478721619</v>
      </c>
      <c r="BD75" s="108">
        <v>0.26359578967094421</v>
      </c>
      <c r="BE75" s="108">
        <v>0.30418103933334351</v>
      </c>
      <c r="BF75" s="108">
        <v>0.16434510052204132</v>
      </c>
      <c r="BG75" s="108">
        <v>0.20240476727485657</v>
      </c>
      <c r="BH75" s="108">
        <v>0.16568408906459808</v>
      </c>
      <c r="BI75" s="108">
        <v>0.24276483058929443</v>
      </c>
      <c r="BJ75" s="108">
        <v>0.23455069959163666</v>
      </c>
      <c r="BK75" s="108">
        <v>0.33198001980781555</v>
      </c>
      <c r="BL75" s="108">
        <v>0.25832203030586243</v>
      </c>
    </row>
    <row r="76" spans="1:64" x14ac:dyDescent="0.2">
      <c r="A76" t="s">
        <v>199</v>
      </c>
      <c r="B76" s="108">
        <v>5.4790724068880081E-2</v>
      </c>
      <c r="C76" s="108">
        <v>8.4695279598236084E-2</v>
      </c>
      <c r="D76" s="108">
        <v>7.7989228069782257E-2</v>
      </c>
      <c r="E76" s="108">
        <v>0.15185186266899109</v>
      </c>
      <c r="F76" s="108">
        <v>8.0857947468757629E-2</v>
      </c>
      <c r="G76" s="108">
        <v>8.4001526236534119E-2</v>
      </c>
      <c r="H76" s="108">
        <v>6.4583919942378998E-2</v>
      </c>
      <c r="I76" s="108">
        <v>7.3917977511882782E-2</v>
      </c>
      <c r="J76" s="108">
        <v>0.10004175454378128</v>
      </c>
      <c r="K76" s="108">
        <v>9.6269197762012482E-2</v>
      </c>
      <c r="L76" s="108">
        <v>7.6446674764156342E-2</v>
      </c>
      <c r="M76" s="108">
        <v>8.7035633623600006E-2</v>
      </c>
      <c r="N76" s="108">
        <v>0.1216840073466301</v>
      </c>
      <c r="O76" s="108">
        <v>7.2945497930049896E-2</v>
      </c>
      <c r="P76" s="109">
        <v>9.2957168817520142E-2</v>
      </c>
      <c r="Q76" s="108">
        <v>7.2691105306148529E-2</v>
      </c>
      <c r="R76" s="108">
        <v>9.0514093637466431E-2</v>
      </c>
      <c r="S76" s="109"/>
      <c r="T76" s="108">
        <v>3.6112841218709946E-2</v>
      </c>
      <c r="U76" s="108">
        <v>0.12496429681777954</v>
      </c>
      <c r="V76" s="108">
        <v>7.8003101050853729E-2</v>
      </c>
      <c r="W76" s="108">
        <v>4.8044160008430481E-2</v>
      </c>
      <c r="X76" s="108">
        <v>5.206293985247612E-2</v>
      </c>
      <c r="Y76" s="108">
        <v>8.0933496356010437E-2</v>
      </c>
      <c r="Z76" s="108">
        <v>6.6872462630271912E-2</v>
      </c>
      <c r="AA76" s="108">
        <v>9.0499192476272583E-2</v>
      </c>
      <c r="AB76" s="108">
        <v>5.4628267884254456E-2</v>
      </c>
      <c r="AC76" s="108">
        <v>0.14810892939567566</v>
      </c>
      <c r="AD76" s="108">
        <v>0.1504867821931839</v>
      </c>
      <c r="AE76" s="108">
        <v>0.12926508486270905</v>
      </c>
      <c r="AF76" s="108">
        <v>0.14379887282848358</v>
      </c>
      <c r="AG76" s="108">
        <v>6.1681617051362991E-2</v>
      </c>
      <c r="AH76" s="108">
        <v>8.9184455573558807E-2</v>
      </c>
      <c r="AI76" s="108">
        <v>0.12890420854091644</v>
      </c>
      <c r="AJ76" s="108">
        <v>5.8911081403493881E-2</v>
      </c>
      <c r="AK76" s="108">
        <v>8.8073968887329102E-2</v>
      </c>
      <c r="AL76" s="108">
        <v>0.1034623458981514</v>
      </c>
      <c r="AM76" s="108">
        <v>0.13985015451908112</v>
      </c>
      <c r="AN76" s="108">
        <v>0.19248270988464355</v>
      </c>
      <c r="AO76" s="108">
        <v>0.10528091341257095</v>
      </c>
      <c r="AP76" s="108">
        <v>7.350921630859375E-2</v>
      </c>
      <c r="AQ76" s="108">
        <v>5.8823529630899429E-2</v>
      </c>
      <c r="AR76" s="108">
        <v>0.12700134515762329</v>
      </c>
      <c r="AS76" s="108">
        <v>0.13333693146705627</v>
      </c>
      <c r="AT76" s="108">
        <v>0.12498214095830917</v>
      </c>
      <c r="AU76" s="108">
        <v>8.9830808341503143E-2</v>
      </c>
      <c r="AV76" s="108">
        <v>0.13679656386375427</v>
      </c>
      <c r="AW76" s="108">
        <v>8.9793279767036438E-2</v>
      </c>
      <c r="AX76" s="108">
        <v>0.10281413048505783</v>
      </c>
      <c r="AY76" s="108">
        <v>0.10385420173406601</v>
      </c>
      <c r="AZ76" s="108">
        <v>5.7431474328041077E-2</v>
      </c>
      <c r="BA76" s="108">
        <v>7.4094682931900024E-2</v>
      </c>
      <c r="BB76" s="108">
        <v>0.11986995488405228</v>
      </c>
      <c r="BC76" s="108">
        <v>7.8106977045536041E-2</v>
      </c>
      <c r="BD76" s="108">
        <v>0.18519708514213562</v>
      </c>
      <c r="BE76" s="108">
        <v>0.15814997255802155</v>
      </c>
      <c r="BF76" s="108">
        <v>6.5044231712818146E-2</v>
      </c>
      <c r="BG76" s="108">
        <v>0.12869307398796082</v>
      </c>
      <c r="BH76" s="108">
        <v>0.10305932909250259</v>
      </c>
      <c r="BI76" s="108">
        <v>0.13435147702693939</v>
      </c>
      <c r="BJ76" s="108">
        <v>0.13960057497024536</v>
      </c>
      <c r="BK76" s="108">
        <v>0.16034990549087524</v>
      </c>
      <c r="BL76" s="108">
        <v>0.11537525057792664</v>
      </c>
    </row>
    <row r="77" spans="1:64" x14ac:dyDescent="0.2">
      <c r="A77" t="s">
        <v>193</v>
      </c>
      <c r="B77" s="108">
        <v>0.933746337890625</v>
      </c>
      <c r="C77" s="108">
        <v>0.95184153318405151</v>
      </c>
      <c r="D77" s="108">
        <v>0.84744608402252197</v>
      </c>
      <c r="E77" s="108">
        <v>0.8642888069152832</v>
      </c>
      <c r="F77" s="108">
        <v>0.89688253402709961</v>
      </c>
      <c r="G77" s="108">
        <v>0.9923560619354248</v>
      </c>
      <c r="H77" s="108">
        <v>0.94347506761550903</v>
      </c>
      <c r="I77" s="108">
        <v>0.95788067579269409</v>
      </c>
      <c r="J77" s="108">
        <v>1</v>
      </c>
      <c r="K77" s="108">
        <v>0.93059396743774414</v>
      </c>
      <c r="L77" s="108">
        <v>0.96341478824615479</v>
      </c>
      <c r="M77" s="108">
        <v>0.83923596143722534</v>
      </c>
      <c r="N77" s="108">
        <v>0.93333333730697632</v>
      </c>
      <c r="O77" s="108">
        <v>0.96591800451278687</v>
      </c>
      <c r="P77" s="109">
        <v>0.96958190202713013</v>
      </c>
      <c r="Q77" s="108">
        <v>0.90853381156921387</v>
      </c>
      <c r="R77" s="108">
        <v>0.93969309329986572</v>
      </c>
      <c r="S77" s="109"/>
      <c r="T77" s="108">
        <v>0.92586970329284668</v>
      </c>
      <c r="U77" s="108">
        <v>0.91652274131774902</v>
      </c>
      <c r="V77" s="108">
        <v>0.87152832746505737</v>
      </c>
      <c r="W77" s="108">
        <v>0.89349526166915894</v>
      </c>
      <c r="X77" s="108">
        <v>0.96915167570114136</v>
      </c>
      <c r="Y77" s="108">
        <v>0.96272242069244385</v>
      </c>
      <c r="Z77" s="108">
        <v>0.91617220640182495</v>
      </c>
      <c r="AA77" s="108">
        <v>0.92407995462417603</v>
      </c>
      <c r="AB77" s="108">
        <v>0.92544275522232056</v>
      </c>
      <c r="AC77" s="108">
        <v>0.97091805934906006</v>
      </c>
      <c r="AD77" s="108">
        <v>0.91703218221664429</v>
      </c>
      <c r="AE77" s="108">
        <v>0.93596810102462769</v>
      </c>
      <c r="AF77" s="108">
        <v>0.89672255516052246</v>
      </c>
      <c r="AG77" s="108">
        <v>0.88153362274169922</v>
      </c>
      <c r="AH77" s="108">
        <v>0.87018078565597534</v>
      </c>
      <c r="AI77" s="108">
        <v>0.96770799160003662</v>
      </c>
      <c r="AJ77" s="108">
        <v>0.90221208333969116</v>
      </c>
      <c r="AK77" s="108">
        <v>0.94973254203796387</v>
      </c>
      <c r="AL77" s="108">
        <v>0.93436586856842041</v>
      </c>
      <c r="AM77" s="108">
        <v>0.94174212217330933</v>
      </c>
      <c r="AN77" s="108">
        <v>0.93158572912216187</v>
      </c>
      <c r="AO77" s="108">
        <v>0.9740028977394104</v>
      </c>
      <c r="AP77" s="108">
        <v>0.93084108829498291</v>
      </c>
      <c r="AQ77" s="108">
        <v>0.93870818614959717</v>
      </c>
      <c r="AR77" s="108">
        <v>0.9232984185218811</v>
      </c>
      <c r="AS77" s="108">
        <v>0.92344111204147339</v>
      </c>
      <c r="AT77" s="108">
        <v>0.76782959699630737</v>
      </c>
      <c r="AU77" s="108">
        <v>0.97035789489746094</v>
      </c>
      <c r="AV77" s="108">
        <v>0.94688469171524048</v>
      </c>
      <c r="AW77" s="108">
        <v>0.8852543830871582</v>
      </c>
      <c r="AX77" s="108">
        <v>0.89950990676879883</v>
      </c>
      <c r="AY77" s="108">
        <v>0.93787205219268799</v>
      </c>
      <c r="AZ77" s="108">
        <v>0.90632092952728271</v>
      </c>
      <c r="BA77" s="108">
        <v>0.92334252595901489</v>
      </c>
      <c r="BB77" s="108">
        <v>0.87913733720779419</v>
      </c>
      <c r="BC77" s="108">
        <v>0.84079539775848389</v>
      </c>
      <c r="BD77" s="108">
        <v>0.88336902856826782</v>
      </c>
      <c r="BE77" s="108">
        <v>0.93642318248748779</v>
      </c>
      <c r="BF77" s="108">
        <v>0.93406420946121216</v>
      </c>
      <c r="BG77" s="108">
        <v>0.84315729141235352</v>
      </c>
      <c r="BH77" s="108">
        <v>0.93205708265304565</v>
      </c>
      <c r="BI77" s="108">
        <v>0.90021234750747681</v>
      </c>
      <c r="BJ77" s="108">
        <v>0.97622120380401611</v>
      </c>
      <c r="BK77" s="108">
        <v>0.96195173263549805</v>
      </c>
      <c r="BL77" s="108">
        <v>0.98114621639251709</v>
      </c>
    </row>
    <row r="78" spans="1:64" x14ac:dyDescent="0.2">
      <c r="A78" t="s">
        <v>524</v>
      </c>
      <c r="B78" s="108">
        <v>0.88665181398391724</v>
      </c>
      <c r="C78" s="108">
        <v>0.92996269464492798</v>
      </c>
      <c r="D78" s="108">
        <v>0.93458962440490723</v>
      </c>
      <c r="E78" s="108">
        <v>0.91246479749679565</v>
      </c>
      <c r="F78" s="108">
        <v>0.9246024489402771</v>
      </c>
      <c r="G78" s="108">
        <v>0.85338956117630005</v>
      </c>
      <c r="H78" s="108">
        <v>0.98671120405197144</v>
      </c>
      <c r="I78" s="108">
        <v>0.92713743448257446</v>
      </c>
      <c r="J78" s="108">
        <v>0.91599339246749878</v>
      </c>
      <c r="K78" s="108">
        <v>0.89846909046173096</v>
      </c>
      <c r="L78" s="108">
        <v>0.94347274303436279</v>
      </c>
      <c r="M78" s="108">
        <v>0.88092273473739624</v>
      </c>
      <c r="N78" s="108">
        <v>0.93716037273406982</v>
      </c>
      <c r="O78" s="108">
        <v>1</v>
      </c>
      <c r="P78" s="109">
        <v>0.94141453504562378</v>
      </c>
      <c r="Q78" s="108">
        <v>0.78890645503997803</v>
      </c>
      <c r="R78" s="108">
        <v>0.88146787881851196</v>
      </c>
      <c r="S78" s="109"/>
      <c r="T78" s="108">
        <v>0.78637516498565674</v>
      </c>
      <c r="U78" s="108">
        <v>0.99765932559967041</v>
      </c>
      <c r="V78" s="108">
        <v>0.88966315984725952</v>
      </c>
      <c r="W78" s="108">
        <v>0.92036324739456177</v>
      </c>
      <c r="X78" s="108">
        <v>0.91942703723907471</v>
      </c>
      <c r="Y78" s="108">
        <v>0.93117833137512207</v>
      </c>
      <c r="Z78" s="108">
        <v>0.88671690225601196</v>
      </c>
      <c r="AA78" s="108">
        <v>0.86507761478424072</v>
      </c>
      <c r="AB78" s="108">
        <v>0.75252664089202881</v>
      </c>
      <c r="AC78" s="108">
        <v>0.95210283994674683</v>
      </c>
      <c r="AD78" s="108">
        <v>0.89692753553390503</v>
      </c>
      <c r="AE78" s="108">
        <v>0.88033205270767212</v>
      </c>
      <c r="AF78" s="108">
        <v>0.90038812160491943</v>
      </c>
      <c r="AG78" s="108">
        <v>0.99010533094406128</v>
      </c>
      <c r="AH78" s="108">
        <v>0.90557968616485596</v>
      </c>
      <c r="AI78" s="108">
        <v>0.90692794322967529</v>
      </c>
      <c r="AJ78" s="108">
        <v>0.89168167114257813</v>
      </c>
      <c r="AK78" s="108">
        <v>0.8685535192489624</v>
      </c>
      <c r="AL78" s="108">
        <v>0.95985639095306396</v>
      </c>
      <c r="AM78" s="108">
        <v>0.92412608861923218</v>
      </c>
      <c r="AN78" s="108">
        <v>0.93698650598526001</v>
      </c>
      <c r="AO78" s="108">
        <v>0.94732105731964111</v>
      </c>
      <c r="AP78" s="108">
        <v>0.73175442218780518</v>
      </c>
      <c r="AQ78" s="108">
        <v>0.91168481111526489</v>
      </c>
      <c r="AR78" s="108">
        <v>0.91330498456954956</v>
      </c>
      <c r="AS78" s="108">
        <v>0.98386126756668091</v>
      </c>
      <c r="AT78" s="108">
        <v>0.82587450742721558</v>
      </c>
      <c r="AU78" s="108">
        <v>0.95196127891540527</v>
      </c>
      <c r="AV78" s="108">
        <v>0.91845595836639404</v>
      </c>
      <c r="AW78" s="108">
        <v>0.8807833194732666</v>
      </c>
      <c r="AX78" s="108">
        <v>0.7699962854385376</v>
      </c>
      <c r="AY78" s="108">
        <v>0.93397510051727295</v>
      </c>
      <c r="AZ78" s="108">
        <v>0.88779664039611816</v>
      </c>
      <c r="BA78" s="108">
        <v>0.90866971015930176</v>
      </c>
      <c r="BB78" s="108">
        <v>0.86561316251754761</v>
      </c>
      <c r="BC78" s="108">
        <v>0.8590846061706543</v>
      </c>
      <c r="BD78" s="108">
        <v>0.89566212892532349</v>
      </c>
      <c r="BE78" s="108">
        <v>0.96963006258010864</v>
      </c>
      <c r="BF78" s="108">
        <v>0.8909069299697876</v>
      </c>
      <c r="BG78" s="108">
        <v>0.81527340412139893</v>
      </c>
      <c r="BH78" s="108">
        <v>0.86792826652526855</v>
      </c>
      <c r="BI78" s="108">
        <v>1</v>
      </c>
      <c r="BJ78" s="108">
        <v>0.96380293369293213</v>
      </c>
      <c r="BK78" s="108">
        <v>0.96587294340133667</v>
      </c>
      <c r="BL78" s="108">
        <v>0.85804885625839233</v>
      </c>
    </row>
    <row r="79" spans="1:64" x14ac:dyDescent="0.2">
      <c r="A79" t="s">
        <v>201</v>
      </c>
      <c r="B79" s="108">
        <v>0.95668703317642212</v>
      </c>
      <c r="C79" s="108">
        <v>0.91022574901580811</v>
      </c>
      <c r="D79" s="108">
        <v>1</v>
      </c>
      <c r="E79" s="108">
        <v>0.95200961828231812</v>
      </c>
      <c r="F79" s="108">
        <v>1</v>
      </c>
      <c r="G79" s="108">
        <v>0.90959155559539795</v>
      </c>
      <c r="H79" s="108">
        <v>1</v>
      </c>
      <c r="I79" s="108">
        <v>0.93103039264678955</v>
      </c>
      <c r="J79" s="108">
        <v>0.92481034994125366</v>
      </c>
      <c r="K79" s="108">
        <v>1</v>
      </c>
      <c r="L79" s="108">
        <v>1</v>
      </c>
      <c r="M79" s="108">
        <v>1</v>
      </c>
      <c r="N79" s="108">
        <v>0.99091637134552002</v>
      </c>
      <c r="O79" s="108">
        <v>1</v>
      </c>
      <c r="P79" s="109">
        <v>0.92022043466567993</v>
      </c>
      <c r="Q79" s="108">
        <v>0.8831748366355896</v>
      </c>
      <c r="R79" s="108">
        <v>1</v>
      </c>
      <c r="S79" s="109"/>
      <c r="T79" s="108">
        <v>1</v>
      </c>
      <c r="U79" s="108">
        <v>0.94168829917907715</v>
      </c>
      <c r="V79" s="108">
        <v>1</v>
      </c>
      <c r="W79" s="108">
        <v>1</v>
      </c>
      <c r="X79" s="108">
        <v>1</v>
      </c>
      <c r="Y79" s="108">
        <v>1</v>
      </c>
      <c r="Z79" s="108">
        <v>0.782692551612854</v>
      </c>
      <c r="AA79" s="108">
        <v>1</v>
      </c>
      <c r="AB79" s="108">
        <v>0.94581079483032227</v>
      </c>
      <c r="AC79" s="108">
        <v>1</v>
      </c>
      <c r="AD79" s="108">
        <v>0.85983812808990479</v>
      </c>
      <c r="AE79" s="108">
        <v>0.88821280002593994</v>
      </c>
      <c r="AF79" s="108">
        <v>1</v>
      </c>
      <c r="AG79" s="108">
        <v>1</v>
      </c>
      <c r="AH79" s="108">
        <v>0.9218866229057312</v>
      </c>
      <c r="AI79" s="108">
        <v>0.94922375679016113</v>
      </c>
      <c r="AJ79" s="108">
        <v>1</v>
      </c>
      <c r="AK79" s="108">
        <v>0.91930246353149414</v>
      </c>
      <c r="AL79" s="108">
        <v>0.96870893239974976</v>
      </c>
      <c r="AM79" s="108">
        <v>0.95567566156387329</v>
      </c>
      <c r="AN79" s="108">
        <v>0.95529413223266602</v>
      </c>
      <c r="AO79" s="108">
        <v>0.87880975008010864</v>
      </c>
      <c r="AP79" s="108">
        <v>0.68647986650466919</v>
      </c>
      <c r="AQ79" s="108">
        <v>1</v>
      </c>
      <c r="AR79" s="108">
        <v>0.87125307321548462</v>
      </c>
      <c r="AS79" s="108">
        <v>0.94882369041442871</v>
      </c>
      <c r="AT79" s="108">
        <v>0.93436497449874878</v>
      </c>
      <c r="AU79" s="108">
        <v>0.82494330406188965</v>
      </c>
      <c r="AV79" s="108">
        <v>0.96337586641311646</v>
      </c>
      <c r="AW79" s="108">
        <v>0.95335912704467773</v>
      </c>
      <c r="AX79" s="108">
        <v>1</v>
      </c>
      <c r="AY79" s="108">
        <v>0.96819388866424561</v>
      </c>
      <c r="AZ79" s="108">
        <v>1</v>
      </c>
      <c r="BA79" s="108">
        <v>1</v>
      </c>
      <c r="BB79" s="108">
        <v>0.93735378980636597</v>
      </c>
      <c r="BC79" s="108">
        <v>0.90367269515991211</v>
      </c>
      <c r="BD79" s="108">
        <v>0.96287328004837036</v>
      </c>
      <c r="BE79" s="108">
        <v>1</v>
      </c>
      <c r="BF79" s="108">
        <v>1</v>
      </c>
      <c r="BG79" s="108">
        <v>0.94556117057800293</v>
      </c>
      <c r="BH79" s="108">
        <v>1</v>
      </c>
      <c r="BI79" s="108">
        <v>1</v>
      </c>
      <c r="BJ79" s="108">
        <v>0.99325549602508545</v>
      </c>
      <c r="BK79" s="108">
        <v>0.95666933059692383</v>
      </c>
      <c r="BL79" s="108">
        <v>1</v>
      </c>
    </row>
    <row r="80" spans="1:64" x14ac:dyDescent="0.2">
      <c r="A80" t="s">
        <v>203</v>
      </c>
      <c r="B80" s="108">
        <v>3.0997145920991898E-2</v>
      </c>
      <c r="C80" s="108">
        <v>3.1233604997396469E-2</v>
      </c>
      <c r="D80" s="108">
        <v>4.9661088734865189E-2</v>
      </c>
      <c r="E80" s="108">
        <v>5.2685432136058807E-2</v>
      </c>
      <c r="F80" s="108">
        <v>5.8305714279413223E-2</v>
      </c>
      <c r="G80" s="108">
        <v>7.5044505298137665E-2</v>
      </c>
      <c r="H80" s="108">
        <v>5.3483542054891586E-2</v>
      </c>
      <c r="I80" s="108">
        <v>9.6780233085155487E-2</v>
      </c>
      <c r="J80" s="108">
        <v>4.7568105161190033E-2</v>
      </c>
      <c r="K80" s="108">
        <v>3.6247637122869492E-2</v>
      </c>
      <c r="L80" s="108">
        <v>1.6256930306553841E-2</v>
      </c>
      <c r="M80" s="108">
        <v>2.7375474572181702E-2</v>
      </c>
      <c r="N80" s="108">
        <v>5.9184007346630096E-2</v>
      </c>
      <c r="O80" s="108">
        <v>4.5244969427585602E-2</v>
      </c>
      <c r="P80" s="109">
        <v>3.8666084408760071E-2</v>
      </c>
      <c r="Q80" s="108">
        <v>5.5306058377027512E-2</v>
      </c>
      <c r="R80" s="108">
        <v>5.4363410919904709E-2</v>
      </c>
      <c r="S80" s="109"/>
      <c r="T80" s="108">
        <v>8.0433683469891548E-3</v>
      </c>
      <c r="U80" s="108">
        <v>5.8233156800270081E-2</v>
      </c>
      <c r="V80" s="108">
        <v>4.6149138361215591E-2</v>
      </c>
      <c r="W80" s="108">
        <v>2.9894361272454262E-2</v>
      </c>
      <c r="X80" s="108">
        <v>2.3415150120854378E-2</v>
      </c>
      <c r="Y80" s="108">
        <v>4.576442763209343E-2</v>
      </c>
      <c r="Z80" s="108">
        <v>2.5077173486351967E-2</v>
      </c>
      <c r="AA80" s="108">
        <v>5.700867623090744E-2</v>
      </c>
      <c r="AB80" s="108">
        <v>3.6530807614326477E-2</v>
      </c>
      <c r="AC80" s="108">
        <v>6.118571013212204E-2</v>
      </c>
      <c r="AD80" s="108">
        <v>4.6791069209575653E-2</v>
      </c>
      <c r="AE80" s="108">
        <v>6.1713803559541702E-2</v>
      </c>
      <c r="AF80" s="108">
        <v>5.6385468691587448E-2</v>
      </c>
      <c r="AG80" s="108">
        <v>1.4309055171906948E-2</v>
      </c>
      <c r="AH80" s="108">
        <v>4.4281866401433945E-2</v>
      </c>
      <c r="AI80" s="108">
        <v>5.5889099836349487E-2</v>
      </c>
      <c r="AJ80" s="108">
        <v>1.3696254231035709E-2</v>
      </c>
      <c r="AK80" s="108">
        <v>6.1098609119653702E-2</v>
      </c>
      <c r="AL80" s="108">
        <v>6.5737448632717133E-2</v>
      </c>
      <c r="AM80" s="108">
        <v>8.1743068993091583E-2</v>
      </c>
      <c r="AN80" s="108">
        <v>9.9411770701408386E-2</v>
      </c>
      <c r="AO80" s="108">
        <v>4.6387888491153717E-2</v>
      </c>
      <c r="AP80" s="108">
        <v>2.5774035602807999E-2</v>
      </c>
      <c r="AQ80" s="108">
        <v>3.1054135411977768E-2</v>
      </c>
      <c r="AR80" s="108">
        <v>6.3912317156791687E-2</v>
      </c>
      <c r="AS80" s="108">
        <v>2.9338337481021881E-2</v>
      </c>
      <c r="AT80" s="108">
        <v>4.8862166702747345E-2</v>
      </c>
      <c r="AU80" s="108">
        <v>4.4608604162931442E-2</v>
      </c>
      <c r="AV80" s="108">
        <v>6.3600160181522369E-2</v>
      </c>
      <c r="AW80" s="108">
        <v>3.3224500715732574E-2</v>
      </c>
      <c r="AX80" s="108">
        <v>5.1261868327856064E-2</v>
      </c>
      <c r="AY80" s="108">
        <v>5.1127586513757706E-2</v>
      </c>
      <c r="AZ80" s="108">
        <v>3.1989078968763351E-2</v>
      </c>
      <c r="BA80" s="108">
        <v>4.6202976256608963E-2</v>
      </c>
      <c r="BB80" s="108">
        <v>3.117581270635128E-2</v>
      </c>
      <c r="BC80" s="108">
        <v>5.3697638213634491E-2</v>
      </c>
      <c r="BD80" s="108">
        <v>6.5095521509647369E-2</v>
      </c>
      <c r="BE80" s="108">
        <v>7.5578458607196808E-2</v>
      </c>
      <c r="BF80" s="108">
        <v>4.2574651539325714E-2</v>
      </c>
      <c r="BG80" s="108">
        <v>4.4167134910821915E-2</v>
      </c>
      <c r="BH80" s="108">
        <v>2.3069771006703377E-2</v>
      </c>
      <c r="BI80" s="108">
        <v>4.0193516761064529E-2</v>
      </c>
      <c r="BJ80" s="108">
        <v>6.0661252588033676E-2</v>
      </c>
      <c r="BK80" s="108">
        <v>8.3648979663848877E-2</v>
      </c>
      <c r="BL80" s="108">
        <v>4.3300971388816833E-2</v>
      </c>
    </row>
    <row r="81" spans="1:64" x14ac:dyDescent="0.2">
      <c r="A81" t="s">
        <v>205</v>
      </c>
      <c r="B81" s="108">
        <v>0.88548851013183594</v>
      </c>
      <c r="C81" s="108">
        <v>0.75427109003067017</v>
      </c>
      <c r="D81" s="108">
        <v>0.84948933124542236</v>
      </c>
      <c r="E81" s="108">
        <v>1</v>
      </c>
      <c r="F81" s="108">
        <v>0.98113137483596802</v>
      </c>
      <c r="G81" s="108">
        <v>0.69999998807907104</v>
      </c>
      <c r="H81" s="108">
        <v>0.86143064498901367</v>
      </c>
      <c r="I81" s="108">
        <v>0.7395787239074707</v>
      </c>
      <c r="J81" s="108">
        <v>1</v>
      </c>
      <c r="K81" s="108">
        <v>1</v>
      </c>
      <c r="L81" s="108">
        <v>1</v>
      </c>
      <c r="M81" s="108">
        <v>0.83550208806991577</v>
      </c>
      <c r="N81" s="108">
        <v>1</v>
      </c>
      <c r="O81" s="108">
        <v>1</v>
      </c>
      <c r="P81" s="109">
        <v>0.80820184946060181</v>
      </c>
      <c r="Q81" s="108">
        <v>0.71748119592666626</v>
      </c>
      <c r="R81" s="108">
        <v>0.87000471353530884</v>
      </c>
      <c r="S81" s="109"/>
      <c r="T81" s="108">
        <v>1</v>
      </c>
      <c r="U81" s="108">
        <v>1</v>
      </c>
      <c r="V81" s="108">
        <v>1</v>
      </c>
      <c r="W81" s="108">
        <v>1</v>
      </c>
      <c r="X81" s="108">
        <v>1</v>
      </c>
      <c r="Y81" s="108">
        <v>1</v>
      </c>
      <c r="Z81" s="108">
        <v>1</v>
      </c>
      <c r="AA81" s="108">
        <v>0.8959386944770813</v>
      </c>
      <c r="AB81" s="108">
        <v>0.75689601898193359</v>
      </c>
      <c r="AC81" s="108">
        <v>0.8776850700378418</v>
      </c>
      <c r="AD81" s="108">
        <v>0.82462024688720703</v>
      </c>
      <c r="AE81" s="108">
        <v>0.9786718487739563</v>
      </c>
      <c r="AF81" s="108">
        <v>1</v>
      </c>
      <c r="AG81" s="108">
        <v>0.836833655834198</v>
      </c>
      <c r="AH81" s="108">
        <v>1</v>
      </c>
      <c r="AI81" s="108">
        <v>1</v>
      </c>
      <c r="AJ81" s="108">
        <v>1</v>
      </c>
      <c r="AK81" s="108">
        <v>0.84667634963989258</v>
      </c>
      <c r="AL81" s="108">
        <v>1</v>
      </c>
      <c r="AM81" s="108">
        <v>0.89416366815567017</v>
      </c>
      <c r="AN81" s="108">
        <v>0.98405414819717407</v>
      </c>
      <c r="AO81" s="108">
        <v>0.8571428656578064</v>
      </c>
      <c r="AP81" s="108">
        <v>0.66666668653488159</v>
      </c>
      <c r="AQ81" s="108">
        <v>0.94711261987686157</v>
      </c>
      <c r="AR81" s="108">
        <v>0.83183753490447998</v>
      </c>
      <c r="AS81" s="108">
        <v>1</v>
      </c>
      <c r="AT81" s="108">
        <v>0.80427372455596924</v>
      </c>
      <c r="AU81" s="108">
        <v>0.83684748411178589</v>
      </c>
      <c r="AV81" s="108">
        <v>1</v>
      </c>
      <c r="AW81" s="108">
        <v>0.97737491130828857</v>
      </c>
      <c r="AX81" s="108">
        <v>0.92601281404495239</v>
      </c>
      <c r="AY81" s="108">
        <v>0.86749374866485596</v>
      </c>
      <c r="AZ81" s="108">
        <v>0.81068038940429688</v>
      </c>
      <c r="BA81" s="108">
        <v>1</v>
      </c>
      <c r="BB81" s="108">
        <v>0.65557312965393066</v>
      </c>
      <c r="BC81" s="108">
        <v>0.72418129444122314</v>
      </c>
      <c r="BD81" s="108">
        <v>0.86350005865097046</v>
      </c>
      <c r="BE81" s="108">
        <v>1</v>
      </c>
      <c r="BF81" s="108">
        <v>0.77907687425613403</v>
      </c>
      <c r="BG81" s="108">
        <v>0.9758676290512085</v>
      </c>
      <c r="BH81" s="108">
        <v>1</v>
      </c>
      <c r="BI81" s="108">
        <v>0.78049606084823608</v>
      </c>
      <c r="BJ81" s="108">
        <v>0.98459100723266602</v>
      </c>
      <c r="BK81" s="108">
        <v>1</v>
      </c>
      <c r="BL81" s="108">
        <v>1</v>
      </c>
    </row>
    <row r="82" spans="1:64" x14ac:dyDescent="0.2">
      <c r="A82" t="s">
        <v>209</v>
      </c>
      <c r="B82" s="108">
        <v>0.18616683781147003</v>
      </c>
      <c r="C82" s="108">
        <v>0.16528803110122681</v>
      </c>
      <c r="D82" s="108">
        <v>0.17125372588634491</v>
      </c>
      <c r="E82" s="108">
        <v>0.23108683526515961</v>
      </c>
      <c r="F82" s="108">
        <v>0.28272849321365356</v>
      </c>
      <c r="G82" s="108">
        <v>0.23175486922264099</v>
      </c>
      <c r="H82" s="108">
        <v>0.22016783058643341</v>
      </c>
      <c r="I82" s="108">
        <v>0.2586524486541748</v>
      </c>
      <c r="J82" s="108">
        <v>0.38315904140472412</v>
      </c>
      <c r="K82" s="108">
        <v>0.21716415882110596</v>
      </c>
      <c r="L82" s="108">
        <v>0.25179022550582886</v>
      </c>
      <c r="M82" s="108">
        <v>0.28186249732971191</v>
      </c>
      <c r="N82" s="108">
        <v>0.24841718375682831</v>
      </c>
      <c r="O82" s="108">
        <v>0.18965829908847809</v>
      </c>
      <c r="P82" s="109">
        <v>0.27304106950759888</v>
      </c>
      <c r="Q82" s="108">
        <v>0.25966817140579224</v>
      </c>
      <c r="R82" s="108">
        <v>0.19189916551113129</v>
      </c>
      <c r="S82" s="109"/>
      <c r="T82" s="108">
        <v>0.16550347208976746</v>
      </c>
      <c r="U82" s="108">
        <v>0.19168642163276672</v>
      </c>
      <c r="V82" s="108">
        <v>0.20599113404750824</v>
      </c>
      <c r="W82" s="108">
        <v>0.17302088439464569</v>
      </c>
      <c r="X82" s="108">
        <v>0.19684533774852753</v>
      </c>
      <c r="Y82" s="108">
        <v>0.24948319792747498</v>
      </c>
      <c r="Z82" s="108">
        <v>0.18640688061714172</v>
      </c>
      <c r="AA82" s="108">
        <v>0.37070056796073914</v>
      </c>
      <c r="AB82" s="108">
        <v>0.30927351117134094</v>
      </c>
      <c r="AC82" s="108">
        <v>0.34926247596740723</v>
      </c>
      <c r="AD82" s="108">
        <v>0.47586622834205627</v>
      </c>
      <c r="AE82" s="108">
        <v>0.34353569149971008</v>
      </c>
      <c r="AF82" s="108">
        <v>0.27320405840873718</v>
      </c>
      <c r="AG82" s="108">
        <v>0.11455215513706207</v>
      </c>
      <c r="AH82" s="108">
        <v>0.21892645955085754</v>
      </c>
      <c r="AI82" s="108">
        <v>0.21575622260570526</v>
      </c>
      <c r="AJ82" s="108">
        <v>0.1622760146856308</v>
      </c>
      <c r="AK82" s="108">
        <v>0.20772171020507813</v>
      </c>
      <c r="AL82" s="108">
        <v>0.1435813307762146</v>
      </c>
      <c r="AM82" s="108">
        <v>0.21526001393795013</v>
      </c>
      <c r="AN82" s="108">
        <v>0.22282655537128448</v>
      </c>
      <c r="AO82" s="108">
        <v>0.23093144595623016</v>
      </c>
      <c r="AP82" s="108">
        <v>0.204560786485672</v>
      </c>
      <c r="AQ82" s="108">
        <v>0.16016006469726563</v>
      </c>
      <c r="AR82" s="108">
        <v>0.28271457552909851</v>
      </c>
      <c r="AS82" s="108">
        <v>0.18439066410064697</v>
      </c>
      <c r="AT82" s="108">
        <v>0.17649398744106293</v>
      </c>
      <c r="AU82" s="108">
        <v>0.10941667109727859</v>
      </c>
      <c r="AV82" s="108">
        <v>0.18957957625389099</v>
      </c>
      <c r="AW82" s="108">
        <v>0.15631088614463806</v>
      </c>
      <c r="AX82" s="108">
        <v>0.20295616984367371</v>
      </c>
      <c r="AY82" s="108">
        <v>0.11168695241212845</v>
      </c>
      <c r="AZ82" s="108">
        <v>0.17568279802799225</v>
      </c>
      <c r="BA82" s="108">
        <v>0.12533693015575409</v>
      </c>
      <c r="BB82" s="108">
        <v>0.18072423338890076</v>
      </c>
      <c r="BC82" s="108">
        <v>0.2192024290561676</v>
      </c>
      <c r="BD82" s="108">
        <v>0.24341684579849243</v>
      </c>
      <c r="BE82" s="108">
        <v>0.15540115535259247</v>
      </c>
      <c r="BF82" s="108">
        <v>8.0197550356388092E-2</v>
      </c>
      <c r="BG82" s="108">
        <v>0.15562638640403748</v>
      </c>
      <c r="BH82" s="108">
        <v>0.11829916387796402</v>
      </c>
      <c r="BI82" s="108">
        <v>0.16318412125110626</v>
      </c>
      <c r="BJ82" s="108">
        <v>0.11945305019617081</v>
      </c>
      <c r="BK82" s="108">
        <v>0.26457089185714722</v>
      </c>
      <c r="BL82" s="108">
        <v>0.28551685810089111</v>
      </c>
    </row>
    <row r="83" spans="1:64" x14ac:dyDescent="0.2">
      <c r="A83" t="s">
        <v>211</v>
      </c>
      <c r="B83" s="108">
        <v>0.16430723667144775</v>
      </c>
      <c r="C83" s="108">
        <v>0.14212514460086823</v>
      </c>
      <c r="D83" s="108">
        <v>0.14061024785041809</v>
      </c>
      <c r="E83" s="108">
        <v>0.20833548903465271</v>
      </c>
      <c r="F83" s="108">
        <v>0.27447763085365295</v>
      </c>
      <c r="G83" s="108">
        <v>0.16890726983547211</v>
      </c>
      <c r="H83" s="108">
        <v>0.19231583178043365</v>
      </c>
      <c r="I83" s="108">
        <v>0.23879428207874298</v>
      </c>
      <c r="J83" s="108">
        <v>0.32204526662826538</v>
      </c>
      <c r="K83" s="108">
        <v>0.18091653287410736</v>
      </c>
      <c r="L83" s="108">
        <v>0.21501827239990234</v>
      </c>
      <c r="M83" s="108">
        <v>0.2503400444984436</v>
      </c>
      <c r="N83" s="108">
        <v>0.20880201458930969</v>
      </c>
      <c r="O83" s="108">
        <v>0.17506919801235199</v>
      </c>
      <c r="P83" s="109">
        <v>0.25741606950759888</v>
      </c>
      <c r="Q83" s="108">
        <v>0.19593106210231781</v>
      </c>
      <c r="R83" s="108">
        <v>0.12748052179813385</v>
      </c>
      <c r="S83" s="109"/>
      <c r="T83" s="108">
        <v>0.14445136487483978</v>
      </c>
      <c r="U83" s="108">
        <v>0.18445225059986115</v>
      </c>
      <c r="V83" s="108">
        <v>0.19779813289642334</v>
      </c>
      <c r="W83" s="108">
        <v>0.15037445724010468</v>
      </c>
      <c r="X83" s="108">
        <v>0.18698236346244812</v>
      </c>
      <c r="Y83" s="108">
        <v>0.20371876657009125</v>
      </c>
      <c r="Z83" s="108">
        <v>0.14281122386455536</v>
      </c>
      <c r="AA83" s="108">
        <v>0.34006223082542419</v>
      </c>
      <c r="AB83" s="108">
        <v>0.26782986521720886</v>
      </c>
      <c r="AC83" s="108">
        <v>0.29424640536308289</v>
      </c>
      <c r="AD83" s="108">
        <v>0.40482360124588013</v>
      </c>
      <c r="AE83" s="108">
        <v>0.29793918132781982</v>
      </c>
      <c r="AF83" s="108">
        <v>0.27320405840873718</v>
      </c>
      <c r="AG83" s="108">
        <v>9.4839639961719513E-2</v>
      </c>
      <c r="AH83" s="108">
        <v>0.19678552448749542</v>
      </c>
      <c r="AI83" s="108">
        <v>0.17597602307796478</v>
      </c>
      <c r="AJ83" s="108">
        <v>0.1417316347360611</v>
      </c>
      <c r="AK83" s="108">
        <v>0.17647171020507813</v>
      </c>
      <c r="AL83" s="108">
        <v>0.12471888214349747</v>
      </c>
      <c r="AM83" s="108">
        <v>0.20415601134300232</v>
      </c>
      <c r="AN83" s="108">
        <v>0.22282655537128448</v>
      </c>
      <c r="AO83" s="108">
        <v>0.19101682305335999</v>
      </c>
      <c r="AP83" s="108">
        <v>0.197466179728508</v>
      </c>
      <c r="AQ83" s="108">
        <v>0.12582118809223175</v>
      </c>
      <c r="AR83" s="108">
        <v>0.2389693409204483</v>
      </c>
      <c r="AS83" s="108">
        <v>0.16640974581241608</v>
      </c>
      <c r="AT83" s="108">
        <v>0.16479392349720001</v>
      </c>
      <c r="AU83" s="108">
        <v>8.6642079055309296E-2</v>
      </c>
      <c r="AV83" s="108">
        <v>0.18123191595077515</v>
      </c>
      <c r="AW83" s="108">
        <v>0.12053176015615463</v>
      </c>
      <c r="AX83" s="108">
        <v>0.18364223837852478</v>
      </c>
      <c r="AY83" s="108">
        <v>8.4342047572135925E-2</v>
      </c>
      <c r="AZ83" s="108">
        <v>0.13328967988491058</v>
      </c>
      <c r="BA83" s="108">
        <v>0.1181686744093895</v>
      </c>
      <c r="BB83" s="108">
        <v>0.14373280107975006</v>
      </c>
      <c r="BC83" s="108">
        <v>0.16741274297237396</v>
      </c>
      <c r="BD83" s="108">
        <v>0.20689558982849121</v>
      </c>
      <c r="BE83" s="108">
        <v>0.1537034660577774</v>
      </c>
      <c r="BF83" s="108">
        <v>6.8315945565700531E-2</v>
      </c>
      <c r="BG83" s="108">
        <v>0.12568084895610809</v>
      </c>
      <c r="BH83" s="108">
        <v>0.10301442444324493</v>
      </c>
      <c r="BI83" s="108">
        <v>0.15514542162418365</v>
      </c>
      <c r="BJ83" s="108">
        <v>0.11128618568181992</v>
      </c>
      <c r="BK83" s="108">
        <v>0.2367786318063736</v>
      </c>
      <c r="BL83" s="108">
        <v>0.25610813498497009</v>
      </c>
    </row>
    <row r="84" spans="1:64" x14ac:dyDescent="0.2">
      <c r="A84" t="s">
        <v>215</v>
      </c>
      <c r="B84" s="108">
        <v>0.92766642570495605</v>
      </c>
      <c r="C84" s="108">
        <v>0.86751949787139893</v>
      </c>
      <c r="D84" s="108">
        <v>0.79548138380050659</v>
      </c>
      <c r="E84" s="108">
        <v>0.85510605573654175</v>
      </c>
      <c r="F84" s="108">
        <v>0.92024219036102295</v>
      </c>
      <c r="G84" s="108">
        <v>0.83192384243011475</v>
      </c>
      <c r="H84" s="108">
        <v>0.81731581687927246</v>
      </c>
      <c r="I84" s="108">
        <v>0.88036394119262695</v>
      </c>
      <c r="J84" s="108">
        <v>0.74130606651306152</v>
      </c>
      <c r="K84" s="108">
        <v>0.90996766090393066</v>
      </c>
      <c r="L84" s="108">
        <v>0.89529752731323242</v>
      </c>
      <c r="M84" s="108">
        <v>0.94456338882446289</v>
      </c>
      <c r="N84" s="108">
        <v>0.90009552240371704</v>
      </c>
      <c r="O84" s="108">
        <v>0.96602022647857666</v>
      </c>
      <c r="P84" s="109">
        <v>0.94491606950759888</v>
      </c>
      <c r="Q84" s="108">
        <v>0.94345682859420776</v>
      </c>
      <c r="R84" s="108">
        <v>0.94020110368728638</v>
      </c>
      <c r="S84" s="109"/>
      <c r="T84" s="108">
        <v>0.94677442312240601</v>
      </c>
      <c r="U84" s="108">
        <v>0.95551556348800659</v>
      </c>
      <c r="V84" s="108">
        <v>0.89214694499969482</v>
      </c>
      <c r="W84" s="108">
        <v>0.93840599060058594</v>
      </c>
      <c r="X84" s="108">
        <v>0.89801985025405884</v>
      </c>
      <c r="Y84" s="108">
        <v>0.92076444625854492</v>
      </c>
      <c r="Z84" s="108">
        <v>0.90734308958053589</v>
      </c>
      <c r="AA84" s="108">
        <v>0.95785939693450928</v>
      </c>
      <c r="AB84" s="108">
        <v>0.93319481611251831</v>
      </c>
      <c r="AC84" s="108">
        <v>0.94301247596740723</v>
      </c>
      <c r="AD84" s="108">
        <v>0.88302230834960938</v>
      </c>
      <c r="AE84" s="108">
        <v>0.84886389970779419</v>
      </c>
      <c r="AF84" s="108">
        <v>0.88471347093582153</v>
      </c>
      <c r="AG84" s="108">
        <v>0.87104976177215576</v>
      </c>
      <c r="AH84" s="108">
        <v>0.81328457593917847</v>
      </c>
      <c r="AI84" s="108">
        <v>0.8046259880065918</v>
      </c>
      <c r="AJ84" s="108">
        <v>0.85162997245788574</v>
      </c>
      <c r="AK84" s="108">
        <v>0.75919342041015625</v>
      </c>
      <c r="AL84" s="108">
        <v>0.875</v>
      </c>
      <c r="AM84" s="108">
        <v>0.87486553192138672</v>
      </c>
      <c r="AN84" s="108">
        <v>0.84782654047012329</v>
      </c>
      <c r="AO84" s="108">
        <v>0.8405071496963501</v>
      </c>
      <c r="AP84" s="108">
        <v>0.81537157297134399</v>
      </c>
      <c r="AQ84" s="108">
        <v>0.85458356142044067</v>
      </c>
      <c r="AR84" s="108">
        <v>0.83827024698257446</v>
      </c>
      <c r="AS84" s="108">
        <v>0.77113133668899536</v>
      </c>
      <c r="AT84" s="108">
        <v>0.84423887729644775</v>
      </c>
      <c r="AU84" s="108">
        <v>0.82671582698822021</v>
      </c>
      <c r="AV84" s="108">
        <v>0.93121397495269775</v>
      </c>
      <c r="AW84" s="108">
        <v>0.84842485189437866</v>
      </c>
      <c r="AX84" s="108">
        <v>0.85852855443954468</v>
      </c>
      <c r="AY84" s="108">
        <v>0.84853500127792358</v>
      </c>
      <c r="AZ84" s="108">
        <v>0.81257063150405884</v>
      </c>
      <c r="BA84" s="108">
        <v>0.80695533752441406</v>
      </c>
      <c r="BB84" s="108">
        <v>0.8005225658416748</v>
      </c>
      <c r="BC84" s="108">
        <v>0.80113506317138672</v>
      </c>
      <c r="BD84" s="108">
        <v>0.86918604373931885</v>
      </c>
      <c r="BE84" s="108">
        <v>0.83211767673492432</v>
      </c>
      <c r="BF84" s="108">
        <v>0.831184983253479</v>
      </c>
      <c r="BG84" s="108">
        <v>0.87220227718353271</v>
      </c>
      <c r="BH84" s="108">
        <v>0.77254354953765869</v>
      </c>
      <c r="BI84" s="108">
        <v>0.90594786405563354</v>
      </c>
      <c r="BJ84" s="108">
        <v>0.86234378814697266</v>
      </c>
      <c r="BK84" s="108">
        <v>0.87005829811096191</v>
      </c>
      <c r="BL84" s="108">
        <v>0.80803120136260986</v>
      </c>
    </row>
    <row r="85" spans="1:64" x14ac:dyDescent="0.2">
      <c r="A85" t="s">
        <v>217</v>
      </c>
      <c r="B85" s="108">
        <v>0.85774111747741699</v>
      </c>
      <c r="C85" s="108">
        <v>0.72801756858825684</v>
      </c>
      <c r="D85" s="108">
        <v>0.71802991628646851</v>
      </c>
      <c r="E85" s="108">
        <v>0.75932419300079346</v>
      </c>
      <c r="F85" s="108">
        <v>0.81518149375915527</v>
      </c>
      <c r="G85" s="108">
        <v>0.83688294887542725</v>
      </c>
      <c r="H85" s="108">
        <v>0.69731909036636353</v>
      </c>
      <c r="I85" s="108">
        <v>0.79150635004043579</v>
      </c>
      <c r="J85" s="108">
        <v>0.676033616065979</v>
      </c>
      <c r="K85" s="108">
        <v>0.75991374254226685</v>
      </c>
      <c r="L85" s="108">
        <v>0.71047025918960571</v>
      </c>
      <c r="M85" s="108">
        <v>0.84591692686080933</v>
      </c>
      <c r="N85" s="108">
        <v>0.86505204439163208</v>
      </c>
      <c r="O85" s="108">
        <v>0.89289039373397827</v>
      </c>
      <c r="P85" s="109">
        <v>0.75900173187255859</v>
      </c>
      <c r="Q85" s="108">
        <v>0.83059924840927124</v>
      </c>
      <c r="R85" s="108">
        <v>0.93693810701370239</v>
      </c>
      <c r="S85" s="109"/>
      <c r="T85" s="108">
        <v>0.86839276552200317</v>
      </c>
      <c r="U85" s="108">
        <v>0.88317388296127319</v>
      </c>
      <c r="V85" s="108">
        <v>0.74713385105133057</v>
      </c>
      <c r="W85" s="108">
        <v>0.82427120208740234</v>
      </c>
      <c r="X85" s="108">
        <v>0.83334589004516602</v>
      </c>
      <c r="Y85" s="108">
        <v>0.70253121852874756</v>
      </c>
      <c r="Z85" s="108">
        <v>0.71367031335830688</v>
      </c>
      <c r="AA85" s="108">
        <v>0.84546935558319092</v>
      </c>
      <c r="AB85" s="108">
        <v>0.79534327983856201</v>
      </c>
      <c r="AC85" s="108">
        <v>0.78873389959335327</v>
      </c>
      <c r="AD85" s="108">
        <v>0.5759432315826416</v>
      </c>
      <c r="AE85" s="108">
        <v>0.69772779941558838</v>
      </c>
      <c r="AF85" s="108">
        <v>0.66025114059448242</v>
      </c>
      <c r="AG85" s="108">
        <v>0.83585965633392334</v>
      </c>
      <c r="AH85" s="108">
        <v>0.8999861478805542</v>
      </c>
      <c r="AI85" s="108">
        <v>0.84969651699066162</v>
      </c>
      <c r="AJ85" s="108">
        <v>0.68042677640914917</v>
      </c>
      <c r="AK85" s="108">
        <v>0.68903225660324097</v>
      </c>
      <c r="AL85" s="108">
        <v>0.8251686692237854</v>
      </c>
      <c r="AM85" s="108">
        <v>0.74366676807403564</v>
      </c>
      <c r="AN85" s="108">
        <v>0.74388623237609863</v>
      </c>
      <c r="AO85" s="108">
        <v>0.75686162710189819</v>
      </c>
      <c r="AP85" s="108">
        <v>0.70743238925933838</v>
      </c>
      <c r="AQ85" s="108">
        <v>0.77295547723770142</v>
      </c>
      <c r="AR85" s="108">
        <v>0.82182067632675171</v>
      </c>
      <c r="AS85" s="108">
        <v>0.67953431606292725</v>
      </c>
      <c r="AT85" s="108">
        <v>0.64480829238891602</v>
      </c>
      <c r="AU85" s="108">
        <v>0.62714141607284546</v>
      </c>
      <c r="AV85" s="108">
        <v>0.80392414331436157</v>
      </c>
      <c r="AW85" s="108">
        <v>0.75336241722106934</v>
      </c>
      <c r="AX85" s="108">
        <v>0.74075669050216675</v>
      </c>
      <c r="AY85" s="108">
        <v>0.82929897308349609</v>
      </c>
      <c r="AZ85" s="108">
        <v>0.59226810932159424</v>
      </c>
      <c r="BA85" s="108">
        <v>0.68403059244155884</v>
      </c>
      <c r="BB85" s="108">
        <v>0.66023135185241699</v>
      </c>
      <c r="BC85" s="108">
        <v>0.59297984838485718</v>
      </c>
      <c r="BD85" s="108">
        <v>0.79355275630950928</v>
      </c>
      <c r="BE85" s="108">
        <v>0.58321809768676758</v>
      </c>
      <c r="BF85" s="108">
        <v>0.8351476788520813</v>
      </c>
      <c r="BG85" s="108">
        <v>0.82667744159698486</v>
      </c>
      <c r="BH85" s="108">
        <v>0.60990649461746216</v>
      </c>
      <c r="BI85" s="108">
        <v>0.57556360960006714</v>
      </c>
      <c r="BJ85" s="108">
        <v>0.78092086315155029</v>
      </c>
      <c r="BK85" s="108">
        <v>0.72965288162231445</v>
      </c>
      <c r="BL85" s="108">
        <v>0.80685627460479736</v>
      </c>
    </row>
    <row r="86" spans="1:64" x14ac:dyDescent="0.2">
      <c r="A86" t="s">
        <v>219</v>
      </c>
      <c r="B86" s="108">
        <v>7.4031248688697815E-2</v>
      </c>
      <c r="C86" s="108">
        <v>0.11791298538446426</v>
      </c>
      <c r="D86" s="108">
        <v>0.10784509032964706</v>
      </c>
      <c r="E86" s="108">
        <v>8.6228877305984497E-2</v>
      </c>
      <c r="F86" s="108">
        <v>0.10066009312868118</v>
      </c>
      <c r="G86" s="108">
        <v>8.2282297313213348E-2</v>
      </c>
      <c r="H86" s="108">
        <v>0.11598354578018188</v>
      </c>
      <c r="I86" s="108">
        <v>8.3893075585365295E-2</v>
      </c>
      <c r="J86" s="108">
        <v>7.8818105161190033E-2</v>
      </c>
      <c r="K86" s="108">
        <v>0.15730343759059906</v>
      </c>
      <c r="L86" s="108">
        <v>0.14379727840423584</v>
      </c>
      <c r="M86" s="108">
        <v>0.10190229862928391</v>
      </c>
      <c r="N86" s="108">
        <v>9.4855330884456635E-2</v>
      </c>
      <c r="O86" s="108">
        <v>5.503246933221817E-2</v>
      </c>
      <c r="P86" s="109">
        <v>9.2957168817520142E-2</v>
      </c>
      <c r="Q86" s="108">
        <v>8.903028815984726E-2</v>
      </c>
      <c r="R86" s="108">
        <v>3.8597937673330307E-2</v>
      </c>
      <c r="S86" s="109"/>
      <c r="T86" s="108">
        <v>5.527757853269577E-2</v>
      </c>
      <c r="U86" s="108">
        <v>5.0998985767364502E-2</v>
      </c>
      <c r="V86" s="108">
        <v>0.13758108019828796</v>
      </c>
      <c r="W86" s="108">
        <v>4.9806077033281326E-2</v>
      </c>
      <c r="X86" s="108">
        <v>7.9167291522026062E-2</v>
      </c>
      <c r="Y86" s="108">
        <v>0.162396639585495</v>
      </c>
      <c r="Z86" s="108">
        <v>0.12789347767829895</v>
      </c>
      <c r="AA86" s="108">
        <v>0.10345438122749329</v>
      </c>
      <c r="AB86" s="108">
        <v>9.2439889907836914E-2</v>
      </c>
      <c r="AC86" s="108">
        <v>7.7467851340770721E-2</v>
      </c>
      <c r="AD86" s="108">
        <v>0.22207300364971161</v>
      </c>
      <c r="AE86" s="108">
        <v>0.12372152507305145</v>
      </c>
      <c r="AF86" s="108">
        <v>0.13525478541851044</v>
      </c>
      <c r="AG86" s="108">
        <v>6.8485915660858154E-2</v>
      </c>
      <c r="AH86" s="108">
        <v>4.3040432035923004E-2</v>
      </c>
      <c r="AI86" s="108">
        <v>2.3671280592679977E-2</v>
      </c>
      <c r="AJ86" s="108">
        <v>0.10770071297883987</v>
      </c>
      <c r="AK86" s="108">
        <v>0.11642137914896011</v>
      </c>
      <c r="AL86" s="108">
        <v>8.7556220591068268E-2</v>
      </c>
      <c r="AM86" s="108">
        <v>0.14618337154388428</v>
      </c>
      <c r="AN86" s="108">
        <v>9.9184684455394745E-2</v>
      </c>
      <c r="AO86" s="108">
        <v>0.10279688984155655</v>
      </c>
      <c r="AP86" s="108">
        <v>0.16182449460029602</v>
      </c>
      <c r="AQ86" s="108">
        <v>6.8602301180362701E-2</v>
      </c>
      <c r="AR86" s="108">
        <v>7.8567497432231903E-2</v>
      </c>
      <c r="AS86" s="108">
        <v>0.13976176083087921</v>
      </c>
      <c r="AT86" s="108">
        <v>0.18211223185062408</v>
      </c>
      <c r="AU86" s="108">
        <v>0.1868995875120163</v>
      </c>
      <c r="AV86" s="108">
        <v>9.4470866024494171E-2</v>
      </c>
      <c r="AW86" s="108">
        <v>0.13807721436023712</v>
      </c>
      <c r="AX86" s="108">
        <v>9.8457954823970795E-2</v>
      </c>
      <c r="AY86" s="108">
        <v>7.2096340358257294E-2</v>
      </c>
      <c r="AZ86" s="108">
        <v>0.1934894323348999</v>
      </c>
      <c r="BA86" s="108">
        <v>0.18665769696235657</v>
      </c>
      <c r="BB86" s="108">
        <v>0.14689812064170837</v>
      </c>
      <c r="BC86" s="108">
        <v>0.15543653070926666</v>
      </c>
      <c r="BD86" s="108">
        <v>8.5722789168357849E-2</v>
      </c>
      <c r="BE86" s="108">
        <v>0.14886192977428436</v>
      </c>
      <c r="BF86" s="108">
        <v>5.6932128965854645E-2</v>
      </c>
      <c r="BG86" s="108">
        <v>5.9891063719987869E-2</v>
      </c>
      <c r="BH86" s="108">
        <v>0.17366416752338409</v>
      </c>
      <c r="BI86" s="108">
        <v>0.20900183916091919</v>
      </c>
      <c r="BJ86" s="108">
        <v>0.11128618568181992</v>
      </c>
      <c r="BK86" s="108">
        <v>0.17541790008544922</v>
      </c>
      <c r="BL86" s="108">
        <v>7.7582336962223053E-2</v>
      </c>
    </row>
    <row r="87" spans="1:64" x14ac:dyDescent="0.2">
      <c r="A87" s="104" t="s">
        <v>221</v>
      </c>
      <c r="B87" s="110">
        <v>6.8007445335388184</v>
      </c>
      <c r="C87" s="110">
        <v>6.4751753807067871</v>
      </c>
      <c r="D87" s="110">
        <v>6.0843143463134766</v>
      </c>
      <c r="E87" s="110">
        <v>6.4340090751647949</v>
      </c>
      <c r="F87" s="110">
        <v>6.8649230003356934</v>
      </c>
      <c r="G87" s="110">
        <v>5.7831025123596191</v>
      </c>
      <c r="H87" s="110">
        <v>5.7121334075927734</v>
      </c>
      <c r="I87" s="110">
        <v>6.156029224395752</v>
      </c>
      <c r="J87" s="110">
        <v>6.6229033470153809</v>
      </c>
      <c r="K87" s="110">
        <v>6.6522212028503418</v>
      </c>
      <c r="L87" s="110">
        <v>6.4411444664001465</v>
      </c>
      <c r="M87" s="110">
        <v>6.5588369369506836</v>
      </c>
      <c r="N87" s="110">
        <v>6.7475733757019043</v>
      </c>
      <c r="O87" s="110">
        <v>7.4273858070373535</v>
      </c>
      <c r="P87" s="109"/>
      <c r="Q87" s="110">
        <v>7.0491375923156738</v>
      </c>
      <c r="R87" s="110">
        <v>6.7936229705810547</v>
      </c>
      <c r="S87" s="109"/>
      <c r="T87" s="110">
        <v>6.3680305480957031</v>
      </c>
      <c r="U87" s="110">
        <v>6.8896541595458984</v>
      </c>
      <c r="V87" s="110">
        <v>6.8763909339904785</v>
      </c>
      <c r="W87" s="110">
        <v>6.8132972717285156</v>
      </c>
      <c r="X87" s="110">
        <v>7.0016884803771973</v>
      </c>
      <c r="Y87" s="110">
        <v>6.7637929916381836</v>
      </c>
      <c r="Z87" s="110">
        <v>6.7385783195495605</v>
      </c>
      <c r="AA87" s="110">
        <v>7.2824540138244629</v>
      </c>
      <c r="AB87" s="110">
        <v>6.5997557640075684</v>
      </c>
      <c r="AC87" s="110">
        <v>6.7050337791442871</v>
      </c>
      <c r="AD87" s="110">
        <v>7.2067766189575195</v>
      </c>
      <c r="AE87" s="110">
        <v>6.5332241058349609</v>
      </c>
      <c r="AF87" s="110">
        <v>7.0357861518859863</v>
      </c>
      <c r="AG87" s="110">
        <v>6.595301628112793</v>
      </c>
      <c r="AH87" s="110">
        <v>6.4916191101074219</v>
      </c>
      <c r="AI87" s="110">
        <v>6.7841043472290039</v>
      </c>
      <c r="AJ87" s="110">
        <v>7.0651154518127441</v>
      </c>
      <c r="AK87" s="110">
        <v>6.2521524429321289</v>
      </c>
      <c r="AL87" s="110">
        <v>6.9413790702819824</v>
      </c>
      <c r="AM87" s="110">
        <v>7.5201940536499023</v>
      </c>
      <c r="AN87" s="110">
        <v>6.9436602592468262</v>
      </c>
      <c r="AO87" s="110">
        <v>6.199918270111084</v>
      </c>
      <c r="AP87" s="110">
        <v>6.2284045219421387</v>
      </c>
      <c r="AQ87" s="110">
        <v>6.389836311340332</v>
      </c>
      <c r="AR87" s="110">
        <v>6.0787711143493652</v>
      </c>
      <c r="AS87" s="110">
        <v>6.5236043930053711</v>
      </c>
      <c r="AT87" s="110">
        <v>5.9705982208251953</v>
      </c>
      <c r="AU87" s="110">
        <v>6.4039978981018066</v>
      </c>
      <c r="AV87" s="110">
        <v>7.9399838447570801</v>
      </c>
      <c r="AW87" s="110">
        <v>6.5387988090515137</v>
      </c>
      <c r="AX87" s="110">
        <v>6.9529590606689453</v>
      </c>
      <c r="AY87" s="110">
        <v>6.3215675354003906</v>
      </c>
      <c r="AZ87" s="110">
        <v>6.2436437606811523</v>
      </c>
      <c r="BA87" s="110">
        <v>7.402949333190918</v>
      </c>
      <c r="BB87" s="110">
        <v>6.6261515617370605</v>
      </c>
      <c r="BC87" s="110">
        <v>6.5998687744140625</v>
      </c>
      <c r="BD87" s="110">
        <v>6.757603645324707</v>
      </c>
      <c r="BE87" s="110">
        <v>6.6346406936645508</v>
      </c>
      <c r="BF87" s="110">
        <v>6.4259767532348633</v>
      </c>
      <c r="BG87" s="110">
        <v>6.4137101173400879</v>
      </c>
      <c r="BH87" s="110">
        <v>6.537229061126709</v>
      </c>
      <c r="BI87" s="110">
        <v>7.1992201805114746</v>
      </c>
      <c r="BJ87" s="110">
        <v>7.3998031616210938</v>
      </c>
      <c r="BK87" s="110">
        <v>7.5075349807739258</v>
      </c>
      <c r="BL87" s="110">
        <v>6.9535279273986816</v>
      </c>
    </row>
    <row r="88" spans="1:64" x14ac:dyDescent="0.2">
      <c r="A88" t="s">
        <v>525</v>
      </c>
      <c r="B88" s="108">
        <v>2.0448638126254082E-2</v>
      </c>
      <c r="C88" s="108">
        <v>1.3524984940886497E-2</v>
      </c>
      <c r="D88" s="108">
        <v>5.8711469173431396E-3</v>
      </c>
      <c r="E88" s="108">
        <v>2.6100790128111839E-2</v>
      </c>
      <c r="F88" s="108">
        <v>2.1123966202139854E-2</v>
      </c>
      <c r="G88" s="108">
        <v>1.6369855031371117E-2</v>
      </c>
      <c r="H88" s="108">
        <v>7.9021990299224854E-2</v>
      </c>
      <c r="I88" s="108">
        <v>8.3321100100874901E-3</v>
      </c>
      <c r="J88" s="108">
        <v>0.12730309367179871</v>
      </c>
      <c r="K88" s="108">
        <v>1.338121946901083E-2</v>
      </c>
      <c r="L88" s="108">
        <v>0.13207666575908661</v>
      </c>
      <c r="M88" s="108">
        <v>6.7978310398757458E-3</v>
      </c>
      <c r="N88" s="108">
        <v>0.11908282339572906</v>
      </c>
      <c r="O88" s="108">
        <v>0.12018109858036041</v>
      </c>
      <c r="P88" s="109"/>
      <c r="Q88" s="108">
        <v>0.1465238630771637</v>
      </c>
      <c r="R88" s="108">
        <v>9.8190568387508392E-3</v>
      </c>
      <c r="S88" s="109"/>
      <c r="T88" s="108">
        <v>1.8203439190983772E-2</v>
      </c>
      <c r="U88" s="108">
        <v>6.1112619936466217E-2</v>
      </c>
      <c r="V88" s="108">
        <v>3.3752713352441788E-2</v>
      </c>
      <c r="W88" s="108">
        <v>5.7198353111743927E-2</v>
      </c>
      <c r="X88" s="108">
        <v>1.0288672521710396E-2</v>
      </c>
      <c r="Y88" s="108">
        <v>2.867690846323967E-2</v>
      </c>
      <c r="Z88" s="108">
        <v>1.6698814928531647E-2</v>
      </c>
      <c r="AA88" s="108">
        <v>2.5850881356745958E-3</v>
      </c>
      <c r="AB88" s="108">
        <v>5.930755753070116E-3</v>
      </c>
      <c r="AC88" s="108">
        <v>3.2169193029403687E-2</v>
      </c>
      <c r="AD88" s="108">
        <v>8.9187780395150185E-3</v>
      </c>
      <c r="AE88" s="108">
        <v>0.19842952489852905</v>
      </c>
      <c r="AF88" s="108">
        <v>1.6742942854762077E-2</v>
      </c>
      <c r="AG88" s="108">
        <v>2.2083118557929993E-2</v>
      </c>
      <c r="AH88" s="108">
        <v>8.9640216901898384E-3</v>
      </c>
      <c r="AI88" s="108">
        <v>1.1680918745696545E-2</v>
      </c>
      <c r="AJ88" s="108">
        <v>8.3717510104179382E-2</v>
      </c>
      <c r="AK88" s="108">
        <v>5.7907458394765854E-2</v>
      </c>
      <c r="AL88" s="108">
        <v>4.0345054119825363E-2</v>
      </c>
      <c r="AM88" s="108">
        <v>0.12823775410652161</v>
      </c>
      <c r="AN88" s="108">
        <v>0.31068766117095947</v>
      </c>
      <c r="AO88" s="108">
        <v>1.1531304568052292E-2</v>
      </c>
      <c r="AP88" s="108">
        <v>3.7925444543361664E-2</v>
      </c>
      <c r="AQ88" s="108">
        <v>7.8787989914417267E-2</v>
      </c>
      <c r="AR88" s="108">
        <v>1.7040800303220749E-2</v>
      </c>
      <c r="AS88" s="108">
        <v>5.0551943480968475E-2</v>
      </c>
      <c r="AT88" s="108">
        <v>8.7638035416603088E-2</v>
      </c>
      <c r="AU88" s="108">
        <v>7.736070454120636E-2</v>
      </c>
      <c r="AV88" s="108">
        <v>0.14751055836677551</v>
      </c>
      <c r="AW88" s="108">
        <v>9.7808120772242546E-3</v>
      </c>
      <c r="AX88" s="108">
        <v>3.4793145954608917E-2</v>
      </c>
      <c r="AY88" s="108">
        <v>3.760667284950614E-3</v>
      </c>
      <c r="AZ88" s="108">
        <v>3.9610443636775017E-3</v>
      </c>
      <c r="BA88" s="108">
        <v>7.6917447149753571E-2</v>
      </c>
      <c r="BB88" s="108">
        <v>8.5449613630771637E-2</v>
      </c>
      <c r="BC88" s="108">
        <v>9.3278244137763977E-2</v>
      </c>
      <c r="BD88" s="108">
        <v>2.8511295095086098E-2</v>
      </c>
      <c r="BE88" s="108">
        <v>7.378852367401123E-2</v>
      </c>
      <c r="BF88" s="108">
        <v>1.5454151667654514E-2</v>
      </c>
      <c r="BG88" s="108">
        <v>1.3061289675533772E-2</v>
      </c>
      <c r="BH88" s="108">
        <v>1.1566353961825371E-2</v>
      </c>
      <c r="BI88" s="108">
        <v>4.3013736605644226E-2</v>
      </c>
      <c r="BJ88" s="108"/>
      <c r="BK88" s="108"/>
      <c r="BL88" s="108"/>
    </row>
    <row r="89" spans="1:64" x14ac:dyDescent="0.2">
      <c r="A89" t="s">
        <v>526</v>
      </c>
      <c r="B89" s="108">
        <v>1102</v>
      </c>
      <c r="C89" s="108">
        <v>193</v>
      </c>
      <c r="D89" s="108">
        <v>192</v>
      </c>
      <c r="E89" s="108">
        <v>195</v>
      </c>
      <c r="F89" s="108">
        <v>194</v>
      </c>
      <c r="G89" s="108">
        <v>197</v>
      </c>
      <c r="H89" s="108">
        <v>192</v>
      </c>
      <c r="I89" s="108">
        <v>294</v>
      </c>
      <c r="J89" s="108">
        <v>192</v>
      </c>
      <c r="K89" s="108">
        <v>193</v>
      </c>
      <c r="L89" s="108">
        <v>195</v>
      </c>
      <c r="M89" s="108">
        <v>300</v>
      </c>
      <c r="N89" s="108">
        <v>192</v>
      </c>
      <c r="O89" s="108">
        <v>203</v>
      </c>
      <c r="P89" s="109"/>
      <c r="Q89" s="108">
        <v>192</v>
      </c>
      <c r="R89" s="108">
        <v>199</v>
      </c>
      <c r="S89" s="109"/>
      <c r="T89" s="108">
        <v>198</v>
      </c>
      <c r="U89" s="108">
        <v>200</v>
      </c>
      <c r="V89" s="108">
        <v>192</v>
      </c>
      <c r="W89" s="108">
        <v>194</v>
      </c>
      <c r="X89" s="108">
        <v>197</v>
      </c>
      <c r="Y89" s="108">
        <v>192</v>
      </c>
      <c r="Z89" s="108">
        <v>192</v>
      </c>
      <c r="AA89" s="108">
        <v>395</v>
      </c>
      <c r="AB89" s="108">
        <v>391</v>
      </c>
      <c r="AC89" s="108">
        <v>192</v>
      </c>
      <c r="AD89" s="108">
        <v>196</v>
      </c>
      <c r="AE89" s="108">
        <v>192</v>
      </c>
      <c r="AF89" s="108">
        <v>197</v>
      </c>
      <c r="AG89" s="108">
        <v>300</v>
      </c>
      <c r="AH89" s="108">
        <v>206</v>
      </c>
      <c r="AI89" s="108">
        <v>201</v>
      </c>
      <c r="AJ89" s="108">
        <v>193</v>
      </c>
      <c r="AK89" s="108">
        <v>192</v>
      </c>
      <c r="AL89" s="108">
        <v>192</v>
      </c>
      <c r="AM89" s="108">
        <v>200</v>
      </c>
      <c r="AN89" s="108">
        <v>192</v>
      </c>
      <c r="AO89" s="108">
        <v>200</v>
      </c>
      <c r="AP89" s="108">
        <v>192</v>
      </c>
      <c r="AQ89" s="108">
        <v>204</v>
      </c>
      <c r="AR89" s="108">
        <v>295</v>
      </c>
      <c r="AS89" s="108">
        <v>197</v>
      </c>
      <c r="AT89" s="108">
        <v>194</v>
      </c>
      <c r="AU89" s="108">
        <v>194</v>
      </c>
      <c r="AV89" s="108">
        <v>319</v>
      </c>
      <c r="AW89" s="108">
        <v>593</v>
      </c>
      <c r="AX89" s="108">
        <v>428</v>
      </c>
      <c r="AY89" s="108">
        <v>1024</v>
      </c>
      <c r="AZ89" s="108">
        <v>289</v>
      </c>
      <c r="BA89" s="108">
        <v>194</v>
      </c>
      <c r="BB89" s="108">
        <v>195</v>
      </c>
      <c r="BC89" s="108">
        <v>192</v>
      </c>
      <c r="BD89" s="108">
        <v>202</v>
      </c>
      <c r="BE89" s="108">
        <v>192</v>
      </c>
      <c r="BF89" s="108">
        <v>390</v>
      </c>
      <c r="BG89" s="108">
        <v>198</v>
      </c>
      <c r="BH89" s="108">
        <v>313</v>
      </c>
      <c r="BI89" s="108">
        <v>196</v>
      </c>
      <c r="BJ89" s="108">
        <v>194</v>
      </c>
      <c r="BK89" s="108">
        <v>197</v>
      </c>
      <c r="BL89" s="108">
        <v>193</v>
      </c>
    </row>
    <row r="90" spans="1:64" x14ac:dyDescent="0.2">
      <c r="A90" t="s">
        <v>223</v>
      </c>
      <c r="B90" s="108">
        <v>1.642737865447998</v>
      </c>
      <c r="C90" s="108">
        <v>1.4828202724456787</v>
      </c>
      <c r="D90" s="108">
        <v>1.4215035438537598</v>
      </c>
      <c r="E90" s="108">
        <v>1.5775601863861084</v>
      </c>
      <c r="F90" s="108">
        <v>1.7046201229095459</v>
      </c>
      <c r="G90" s="108">
        <v>1.3484166860580444</v>
      </c>
      <c r="H90" s="108">
        <v>1.3699029684066772</v>
      </c>
      <c r="I90" s="108">
        <v>1.5257805585861206</v>
      </c>
      <c r="J90" s="108">
        <v>1.6304507255554199</v>
      </c>
      <c r="K90" s="108">
        <v>1.622908353805542</v>
      </c>
      <c r="L90" s="108">
        <v>1.6920859813690186</v>
      </c>
      <c r="M90" s="108">
        <v>1.5895653963088989</v>
      </c>
      <c r="N90" s="108">
        <v>1.6225063800811768</v>
      </c>
      <c r="O90" s="108">
        <v>2.0447356700897217</v>
      </c>
      <c r="P90" s="109"/>
      <c r="Q90" s="108">
        <v>1.7991437911987305</v>
      </c>
      <c r="R90" s="108">
        <v>1.6784499883651733</v>
      </c>
      <c r="S90" s="109"/>
      <c r="T90" s="108">
        <v>1.5527125597000122</v>
      </c>
      <c r="U90" s="108">
        <v>1.6469416618347168</v>
      </c>
      <c r="V90" s="108">
        <v>1.7508747577667236</v>
      </c>
      <c r="W90" s="108">
        <v>1.8261433839797974</v>
      </c>
      <c r="X90" s="108">
        <v>1.813045859336853</v>
      </c>
      <c r="Y90" s="108">
        <v>1.6060432195663452</v>
      </c>
      <c r="Z90" s="108">
        <v>1.5954861640930176</v>
      </c>
      <c r="AA90" s="108">
        <v>1.9225183725357056</v>
      </c>
      <c r="AB90" s="108">
        <v>1.697471022605896</v>
      </c>
      <c r="AC90" s="108">
        <v>1.7092307806015015</v>
      </c>
      <c r="AD90" s="108">
        <v>1.9273926019668579</v>
      </c>
      <c r="AE90" s="108">
        <v>1.6366479396820068</v>
      </c>
      <c r="AF90" s="108">
        <v>1.787097692489624</v>
      </c>
      <c r="AG90" s="108">
        <v>1.5355780124664307</v>
      </c>
      <c r="AH90" s="108">
        <v>1.5146230459213257</v>
      </c>
      <c r="AI90" s="108">
        <v>1.6280142068862915</v>
      </c>
      <c r="AJ90" s="108">
        <v>1.8412050008773804</v>
      </c>
      <c r="AK90" s="108">
        <v>1.4227900505065918</v>
      </c>
      <c r="AL90" s="108">
        <v>1.6202503442764282</v>
      </c>
      <c r="AM90" s="108">
        <v>1.8528465032577515</v>
      </c>
      <c r="AN90" s="108">
        <v>1.6385883092880249</v>
      </c>
      <c r="AO90" s="108">
        <v>1.4167574644088745</v>
      </c>
      <c r="AP90" s="108">
        <v>1.4346705675125122</v>
      </c>
      <c r="AQ90" s="108">
        <v>1.5390113592147827</v>
      </c>
      <c r="AR90" s="108">
        <v>1.390234112739563</v>
      </c>
      <c r="AS90" s="108">
        <v>1.5008704662322998</v>
      </c>
      <c r="AT90" s="108">
        <v>1.4096461534500122</v>
      </c>
      <c r="AU90" s="108">
        <v>1.4790061712265015</v>
      </c>
      <c r="AV90" s="108">
        <v>1.9696948528289795</v>
      </c>
      <c r="AW90" s="108">
        <v>1.4520734548568726</v>
      </c>
      <c r="AX90" s="108">
        <v>1.7335540056228638</v>
      </c>
      <c r="AY90" s="108">
        <v>1.4115493297576904</v>
      </c>
      <c r="AZ90" s="108">
        <v>1.4514957666397095</v>
      </c>
      <c r="BA90" s="108">
        <v>1.9282125234603882</v>
      </c>
      <c r="BB90" s="108">
        <v>1.5740425586700439</v>
      </c>
      <c r="BC90" s="108">
        <v>1.6272275447845459</v>
      </c>
      <c r="BD90" s="108">
        <v>1.6713771820068359</v>
      </c>
      <c r="BE90" s="108">
        <v>1.573134183883667</v>
      </c>
      <c r="BF90" s="108">
        <v>1.5598976612091064</v>
      </c>
      <c r="BG90" s="108">
        <v>1.5426497459411621</v>
      </c>
      <c r="BH90" s="108">
        <v>1.517295241355896</v>
      </c>
      <c r="BI90" s="108">
        <v>1.7849680185317993</v>
      </c>
      <c r="BJ90" s="108">
        <v>1.8944957256317139</v>
      </c>
      <c r="BK90" s="108">
        <v>1.9359023571014404</v>
      </c>
      <c r="BL90" s="108">
        <v>1.7694128751754761</v>
      </c>
    </row>
    <row r="91" spans="1:64" x14ac:dyDescent="0.2">
      <c r="A91" t="s">
        <v>234</v>
      </c>
      <c r="B91" s="108">
        <v>1.9721122980117798</v>
      </c>
      <c r="C91" s="108">
        <v>2.0222949981689453</v>
      </c>
      <c r="D91" s="108">
        <v>1.8232070207595825</v>
      </c>
      <c r="E91" s="108">
        <v>1.9934008121490479</v>
      </c>
      <c r="F91" s="108">
        <v>2.0433163642883301</v>
      </c>
      <c r="G91" s="108">
        <v>1.7569867372512817</v>
      </c>
      <c r="H91" s="108">
        <v>1.7763068675994873</v>
      </c>
      <c r="I91" s="108">
        <v>1.8683273792266846</v>
      </c>
      <c r="J91" s="108">
        <v>1.996732234954834</v>
      </c>
      <c r="K91" s="108">
        <v>1.963447093963623</v>
      </c>
      <c r="L91" s="108">
        <v>1.9701967239379883</v>
      </c>
      <c r="M91" s="108">
        <v>1.9665869474411011</v>
      </c>
      <c r="N91" s="108">
        <v>2.0346786975860596</v>
      </c>
      <c r="O91" s="108">
        <v>2.31551194190979</v>
      </c>
      <c r="P91" s="109"/>
      <c r="Q91" s="108">
        <v>2.1166493892669678</v>
      </c>
      <c r="R91" s="108">
        <v>2.0763800144195557</v>
      </c>
      <c r="S91" s="109"/>
      <c r="T91" s="108">
        <v>1.8728355169296265</v>
      </c>
      <c r="U91" s="108">
        <v>2.0462219715118408</v>
      </c>
      <c r="V91" s="108">
        <v>2.0259799957275391</v>
      </c>
      <c r="W91" s="108">
        <v>2.04557204246521</v>
      </c>
      <c r="X91" s="108">
        <v>2.0394802093505859</v>
      </c>
      <c r="Y91" s="108">
        <v>1.9962091445922852</v>
      </c>
      <c r="Z91" s="108">
        <v>2.0303819179534912</v>
      </c>
      <c r="AA91" s="108">
        <v>2.1550467014312744</v>
      </c>
      <c r="AB91" s="108">
        <v>2.003495454788208</v>
      </c>
      <c r="AC91" s="108">
        <v>1.9267669916152954</v>
      </c>
      <c r="AD91" s="108">
        <v>2.1552221775054932</v>
      </c>
      <c r="AE91" s="108">
        <v>1.9568896293640137</v>
      </c>
      <c r="AF91" s="108">
        <v>2.0537819862365723</v>
      </c>
      <c r="AG91" s="108">
        <v>2.0118646621704102</v>
      </c>
      <c r="AH91" s="108">
        <v>1.9930335283279419</v>
      </c>
      <c r="AI91" s="108">
        <v>2.0526759624481201</v>
      </c>
      <c r="AJ91" s="108">
        <v>2.1074955463409424</v>
      </c>
      <c r="AK91" s="108">
        <v>1.9607033729553223</v>
      </c>
      <c r="AL91" s="108">
        <v>2.0025346279144287</v>
      </c>
      <c r="AM91" s="108">
        <v>2.1286790370941162</v>
      </c>
      <c r="AN91" s="108">
        <v>2.0309109687805176</v>
      </c>
      <c r="AO91" s="108">
        <v>1.9071817398071289</v>
      </c>
      <c r="AP91" s="108">
        <v>1.9235643148422241</v>
      </c>
      <c r="AQ91" s="108">
        <v>1.9594173431396484</v>
      </c>
      <c r="AR91" s="108">
        <v>1.9249395132064819</v>
      </c>
      <c r="AS91" s="108">
        <v>1.9999865293502808</v>
      </c>
      <c r="AT91" s="108">
        <v>2.0197279453277588</v>
      </c>
      <c r="AU91" s="108">
        <v>1.9236311912536621</v>
      </c>
      <c r="AV91" s="108">
        <v>2.2011935710906982</v>
      </c>
      <c r="AW91" s="108">
        <v>2.0370433330535889</v>
      </c>
      <c r="AX91" s="108">
        <v>2.0504484176635742</v>
      </c>
      <c r="AY91" s="108">
        <v>1.8679890632629395</v>
      </c>
      <c r="AZ91" s="108">
        <v>1.8865388631820679</v>
      </c>
      <c r="BA91" s="108">
        <v>2.1640176773071289</v>
      </c>
      <c r="BB91" s="108">
        <v>1.9721276760101318</v>
      </c>
      <c r="BC91" s="108">
        <v>1.9679017066955566</v>
      </c>
      <c r="BD91" s="108">
        <v>1.986672043800354</v>
      </c>
      <c r="BE91" s="108">
        <v>1.9413198232650757</v>
      </c>
      <c r="BF91" s="108">
        <v>1.9865127801895142</v>
      </c>
      <c r="BG91" s="108">
        <v>1.9453268051147461</v>
      </c>
      <c r="BH91" s="108">
        <v>1.8905489444732666</v>
      </c>
      <c r="BI91" s="108">
        <v>2.0562691688537598</v>
      </c>
      <c r="BJ91" s="108">
        <v>2.1751828193664551</v>
      </c>
      <c r="BK91" s="108">
        <v>2.1434030532836914</v>
      </c>
      <c r="BL91" s="108">
        <v>2.0216505527496338</v>
      </c>
    </row>
    <row r="92" spans="1:64" x14ac:dyDescent="0.2">
      <c r="A92" t="s">
        <v>239</v>
      </c>
      <c r="B92" s="108">
        <v>1.124035120010376</v>
      </c>
      <c r="C92" s="108">
        <v>0.94757199287414551</v>
      </c>
      <c r="D92" s="108">
        <v>0.95054292678833008</v>
      </c>
      <c r="E92" s="108">
        <v>1.0611379146575928</v>
      </c>
      <c r="F92" s="108">
        <v>1.1079201698303223</v>
      </c>
      <c r="G92" s="108">
        <v>0.80015838146209717</v>
      </c>
      <c r="H92" s="108">
        <v>0.8418470025062561</v>
      </c>
      <c r="I92" s="108">
        <v>0.90571486949920654</v>
      </c>
      <c r="J92" s="108">
        <v>1.0467501878738403</v>
      </c>
      <c r="K92" s="108">
        <v>1.0737450122833252</v>
      </c>
      <c r="L92" s="108">
        <v>1.0211066007614136</v>
      </c>
      <c r="M92" s="108">
        <v>1.0468209981918335</v>
      </c>
      <c r="N92" s="108">
        <v>1.1394810676574707</v>
      </c>
      <c r="O92" s="108">
        <v>1.6837660074234009</v>
      </c>
      <c r="P92" s="109"/>
      <c r="Q92" s="108">
        <v>1.1697230339050293</v>
      </c>
      <c r="R92" s="108">
        <v>1.1262087821960449</v>
      </c>
      <c r="S92" s="109"/>
      <c r="T92" s="108">
        <v>1.0343693494796753</v>
      </c>
      <c r="U92" s="108">
        <v>1.1924903392791748</v>
      </c>
      <c r="V92" s="108">
        <v>1.1237295866012573</v>
      </c>
      <c r="W92" s="108">
        <v>1.0487304925918579</v>
      </c>
      <c r="X92" s="108">
        <v>1.1855490207672119</v>
      </c>
      <c r="Y92" s="108">
        <v>1.1793100833892822</v>
      </c>
      <c r="Z92" s="108">
        <v>1.1718894243240356</v>
      </c>
      <c r="AA92" s="108">
        <v>1.20189368724823</v>
      </c>
      <c r="AB92" s="108">
        <v>1.0510454177856445</v>
      </c>
      <c r="AC92" s="108">
        <v>1.0591851472854614</v>
      </c>
      <c r="AD92" s="108">
        <v>1.1850544214248657</v>
      </c>
      <c r="AE92" s="108">
        <v>1.0578427314758301</v>
      </c>
      <c r="AF92" s="108">
        <v>1.2247871160507202</v>
      </c>
      <c r="AG92" s="108">
        <v>1.1371293067932129</v>
      </c>
      <c r="AH92" s="108">
        <v>1.1290332078933716</v>
      </c>
      <c r="AI92" s="108">
        <v>1.2190483808517456</v>
      </c>
      <c r="AJ92" s="108">
        <v>1.2051435708999634</v>
      </c>
      <c r="AK92" s="108">
        <v>1.0098581314086914</v>
      </c>
      <c r="AL92" s="108">
        <v>1.2857811450958252</v>
      </c>
      <c r="AM92" s="108">
        <v>1.5062322616577148</v>
      </c>
      <c r="AN92" s="108">
        <v>1.2968431711196899</v>
      </c>
      <c r="AO92" s="108">
        <v>0.94530820846557617</v>
      </c>
      <c r="AP92" s="108">
        <v>1.0099636316299438</v>
      </c>
      <c r="AQ92" s="108">
        <v>1.1590430736541748</v>
      </c>
      <c r="AR92" s="108">
        <v>0.93241202831268311</v>
      </c>
      <c r="AS92" s="108">
        <v>1.1051383018493652</v>
      </c>
      <c r="AT92" s="108">
        <v>1.0811949968338013</v>
      </c>
      <c r="AU92" s="108">
        <v>1.146155834197998</v>
      </c>
      <c r="AV92" s="108">
        <v>1.6763715744018555</v>
      </c>
      <c r="AW92" s="108">
        <v>1.1230117082595825</v>
      </c>
      <c r="AX92" s="108">
        <v>1.2871462106704712</v>
      </c>
      <c r="AY92" s="108">
        <v>1.1115449666976929</v>
      </c>
      <c r="AZ92" s="108">
        <v>1.0574514865875244</v>
      </c>
      <c r="BA92" s="108">
        <v>1.3796473741531372</v>
      </c>
      <c r="BB92" s="108">
        <v>1.2688376903533936</v>
      </c>
      <c r="BC92" s="108">
        <v>1.0680510997772217</v>
      </c>
      <c r="BD92" s="108">
        <v>1.1601847410202026</v>
      </c>
      <c r="BE92" s="108">
        <v>1.2434505224227905</v>
      </c>
      <c r="BF92" s="108">
        <v>1.1523358821868896</v>
      </c>
      <c r="BG92" s="108">
        <v>1.0434216260910034</v>
      </c>
      <c r="BH92" s="108">
        <v>1.2144079208374023</v>
      </c>
      <c r="BI92" s="108">
        <v>1.399598240852356</v>
      </c>
      <c r="BJ92" s="108">
        <v>1.4083089828491211</v>
      </c>
      <c r="BK92" s="108">
        <v>1.4170445203781128</v>
      </c>
      <c r="BL92" s="108">
        <v>1.2487256526947021</v>
      </c>
    </row>
    <row r="93" spans="1:64" x14ac:dyDescent="0.2">
      <c r="A93" t="s">
        <v>246</v>
      </c>
      <c r="B93" s="108">
        <v>2.0618593692779541</v>
      </c>
      <c r="C93" s="108">
        <v>2.0224881172180176</v>
      </c>
      <c r="D93" s="108">
        <v>1.8890608549118042</v>
      </c>
      <c r="E93" s="108">
        <v>1.8019102811813354</v>
      </c>
      <c r="F93" s="108">
        <v>2.0090665817260742</v>
      </c>
      <c r="G93" s="108">
        <v>1.8775409460067749</v>
      </c>
      <c r="H93" s="108">
        <v>1.724076509475708</v>
      </c>
      <c r="I93" s="108">
        <v>1.8562064170837402</v>
      </c>
      <c r="J93" s="108">
        <v>1.9489704370498657</v>
      </c>
      <c r="K93" s="108">
        <v>1.9921208620071411</v>
      </c>
      <c r="L93" s="108">
        <v>1.7577552795410156</v>
      </c>
      <c r="M93" s="108">
        <v>1.9558637142181396</v>
      </c>
      <c r="N93" s="108">
        <v>1.9509071111679077</v>
      </c>
      <c r="O93" s="108">
        <v>1.3833721876144409</v>
      </c>
      <c r="P93" s="109"/>
      <c r="Q93" s="108">
        <v>1.9636212587356567</v>
      </c>
      <c r="R93" s="108">
        <v>1.9125839471817017</v>
      </c>
      <c r="S93" s="109"/>
      <c r="T93" s="108">
        <v>1.9081133604049683</v>
      </c>
      <c r="U93" s="108">
        <v>2.0039999485015869</v>
      </c>
      <c r="V93" s="108">
        <v>1.9758063554763794</v>
      </c>
      <c r="W93" s="108">
        <v>1.8928512334823608</v>
      </c>
      <c r="X93" s="108">
        <v>1.963613748550415</v>
      </c>
      <c r="Y93" s="108">
        <v>1.9822306632995605</v>
      </c>
      <c r="Z93" s="108">
        <v>1.9408210515975952</v>
      </c>
      <c r="AA93" s="108">
        <v>2.002995491027832</v>
      </c>
      <c r="AB93" s="108">
        <v>1.8477439880371094</v>
      </c>
      <c r="AC93" s="108">
        <v>2.0098509788513184</v>
      </c>
      <c r="AD93" s="108">
        <v>1.9391077756881714</v>
      </c>
      <c r="AE93" s="108">
        <v>1.8818438053131104</v>
      </c>
      <c r="AF93" s="108">
        <v>1.9701193571090698</v>
      </c>
      <c r="AG93" s="108">
        <v>1.9107297658920288</v>
      </c>
      <c r="AH93" s="108">
        <v>1.8549295663833618</v>
      </c>
      <c r="AI93" s="108">
        <v>1.8843656778335571</v>
      </c>
      <c r="AJ93" s="108">
        <v>1.9112714529037476</v>
      </c>
      <c r="AK93" s="108">
        <v>1.8588007688522339</v>
      </c>
      <c r="AL93" s="108">
        <v>2.0328128337860107</v>
      </c>
      <c r="AM93" s="108">
        <v>2.0324363708496094</v>
      </c>
      <c r="AN93" s="108">
        <v>1.9773175716400146</v>
      </c>
      <c r="AO93" s="108">
        <v>1.9306709766387939</v>
      </c>
      <c r="AP93" s="108">
        <v>1.8602060079574585</v>
      </c>
      <c r="AQ93" s="108">
        <v>1.7323645353317261</v>
      </c>
      <c r="AR93" s="108">
        <v>1.8311852216720581</v>
      </c>
      <c r="AS93" s="108">
        <v>1.9176090955734253</v>
      </c>
      <c r="AT93" s="108">
        <v>1.460029125213623</v>
      </c>
      <c r="AU93" s="108">
        <v>1.855204701423645</v>
      </c>
      <c r="AV93" s="108">
        <v>2.0927236080169678</v>
      </c>
      <c r="AW93" s="108">
        <v>1.9266704320907593</v>
      </c>
      <c r="AX93" s="108">
        <v>1.8818103075027466</v>
      </c>
      <c r="AY93" s="108">
        <v>1.9304841756820679</v>
      </c>
      <c r="AZ93" s="108">
        <v>1.8481576442718506</v>
      </c>
      <c r="BA93" s="108">
        <v>1.9310717582702637</v>
      </c>
      <c r="BB93" s="108">
        <v>1.8111437559127808</v>
      </c>
      <c r="BC93" s="108">
        <v>1.9366885423660278</v>
      </c>
      <c r="BD93" s="108">
        <v>1.9393696784973145</v>
      </c>
      <c r="BE93" s="108">
        <v>1.876736044883728</v>
      </c>
      <c r="BF93" s="108">
        <v>1.727230429649353</v>
      </c>
      <c r="BG93" s="108">
        <v>1.8823119401931763</v>
      </c>
      <c r="BH93" s="108">
        <v>1.9149771928787231</v>
      </c>
      <c r="BI93" s="108">
        <v>1.95838463306427</v>
      </c>
      <c r="BJ93" s="108">
        <v>1.9218157529830933</v>
      </c>
      <c r="BK93" s="108">
        <v>2.0111849308013916</v>
      </c>
      <c r="BL93" s="108">
        <v>1.9137386083602905</v>
      </c>
    </row>
    <row r="94" spans="1:64" x14ac:dyDescent="0.2">
      <c r="A94" t="s">
        <v>225</v>
      </c>
      <c r="B94" s="108">
        <v>0.68982493877410889</v>
      </c>
      <c r="C94" s="108">
        <v>0.52374875545501709</v>
      </c>
      <c r="D94" s="108">
        <v>0.54821181297302246</v>
      </c>
      <c r="E94" s="108">
        <v>0.63594251871109009</v>
      </c>
      <c r="F94" s="108">
        <v>0.65951615571975708</v>
      </c>
      <c r="G94" s="108">
        <v>0.5519978404045105</v>
      </c>
      <c r="H94" s="108">
        <v>0.55249345302581787</v>
      </c>
      <c r="I94" s="108">
        <v>0.57049751281738281</v>
      </c>
      <c r="J94" s="108">
        <v>0.65224957466125488</v>
      </c>
      <c r="K94" s="108">
        <v>0.74253749847412109</v>
      </c>
      <c r="L94" s="108">
        <v>0.70234179496765137</v>
      </c>
      <c r="M94" s="108">
        <v>0.70568346977233887</v>
      </c>
      <c r="N94" s="108">
        <v>0.68418401479721069</v>
      </c>
      <c r="O94" s="108">
        <v>0.79445922374725342</v>
      </c>
      <c r="P94" s="109"/>
      <c r="Q94" s="108">
        <v>0.725943922996521</v>
      </c>
      <c r="R94" s="108">
        <v>0.69013452529907227</v>
      </c>
      <c r="S94" s="109"/>
      <c r="T94" s="108">
        <v>0.61543822288513184</v>
      </c>
      <c r="U94" s="108">
        <v>0.65895277261734009</v>
      </c>
      <c r="V94" s="108">
        <v>0.68445605039596558</v>
      </c>
      <c r="W94" s="108">
        <v>0.72372961044311523</v>
      </c>
      <c r="X94" s="108">
        <v>0.72733771800994873</v>
      </c>
      <c r="Y94" s="108">
        <v>0.59648793935775757</v>
      </c>
      <c r="Z94" s="108">
        <v>0.65335649251937866</v>
      </c>
      <c r="AA94" s="108">
        <v>0.77200239896774292</v>
      </c>
      <c r="AB94" s="108">
        <v>0.68938291072845459</v>
      </c>
      <c r="AC94" s="108">
        <v>0.69498389959335327</v>
      </c>
      <c r="AD94" s="108">
        <v>0.81528604030609131</v>
      </c>
      <c r="AE94" s="108">
        <v>0.66931802034378052</v>
      </c>
      <c r="AF94" s="108">
        <v>0.70971465110778809</v>
      </c>
      <c r="AG94" s="108">
        <v>0.63630491495132446</v>
      </c>
      <c r="AH94" s="108">
        <v>0.64746862649917603</v>
      </c>
      <c r="AI94" s="108">
        <v>0.64879429340362549</v>
      </c>
      <c r="AJ94" s="108">
        <v>0.70989835262298584</v>
      </c>
      <c r="AK94" s="108">
        <v>0.57506054639816284</v>
      </c>
      <c r="AL94" s="108">
        <v>0.625</v>
      </c>
      <c r="AM94" s="108">
        <v>0.7425076961517334</v>
      </c>
      <c r="AN94" s="108">
        <v>0.63926684856414795</v>
      </c>
      <c r="AO94" s="108">
        <v>0.5640673041343689</v>
      </c>
      <c r="AP94" s="108">
        <v>0.63631761074066162</v>
      </c>
      <c r="AQ94" s="108">
        <v>0.63231521844863892</v>
      </c>
      <c r="AR94" s="108">
        <v>0.55779564380645752</v>
      </c>
      <c r="AS94" s="108">
        <v>0.56915861368179321</v>
      </c>
      <c r="AT94" s="108">
        <v>0.55433857440948486</v>
      </c>
      <c r="AU94" s="108">
        <v>0.62550681829452515</v>
      </c>
      <c r="AV94" s="108">
        <v>0.81542801856994629</v>
      </c>
      <c r="AW94" s="108">
        <v>0.60584515333175659</v>
      </c>
      <c r="AX94" s="108">
        <v>0.71757996082305908</v>
      </c>
      <c r="AY94" s="108">
        <v>0.56608617305755615</v>
      </c>
      <c r="AZ94" s="108">
        <v>0.57544088363647461</v>
      </c>
      <c r="BA94" s="108">
        <v>0.7801281213760376</v>
      </c>
      <c r="BB94" s="108">
        <v>0.63989549875259399</v>
      </c>
      <c r="BC94" s="108">
        <v>0.72708237171173096</v>
      </c>
      <c r="BD94" s="108">
        <v>0.68657976388931274</v>
      </c>
      <c r="BE94" s="108">
        <v>0.61107271909713745</v>
      </c>
      <c r="BF94" s="108">
        <v>0.63019657135009766</v>
      </c>
      <c r="BG94" s="108">
        <v>0.6395951509475708</v>
      </c>
      <c r="BH94" s="108">
        <v>0.58964771032333374</v>
      </c>
      <c r="BI94" s="108">
        <v>0.74839234352111816</v>
      </c>
      <c r="BJ94" s="108">
        <v>0.72980451583862305</v>
      </c>
      <c r="BK94" s="108">
        <v>0.78036093711853027</v>
      </c>
      <c r="BL94" s="108">
        <v>0.73504513502120972</v>
      </c>
    </row>
    <row r="95" spans="1:64" x14ac:dyDescent="0.2">
      <c r="A95" t="s">
        <v>227</v>
      </c>
      <c r="B95" s="108">
        <v>0.64058476686477661</v>
      </c>
      <c r="C95" s="108">
        <v>0.5190269947052002</v>
      </c>
      <c r="D95" s="108">
        <v>0.48361742496490479</v>
      </c>
      <c r="E95" s="108">
        <v>0.55689632892608643</v>
      </c>
      <c r="F95" s="108">
        <v>0.61551129817962646</v>
      </c>
      <c r="G95" s="108">
        <v>0.46578842401504517</v>
      </c>
      <c r="H95" s="108">
        <v>0.41026318073272705</v>
      </c>
      <c r="I95" s="108">
        <v>0.5536036491394043</v>
      </c>
      <c r="J95" s="108">
        <v>0.56265819072723389</v>
      </c>
      <c r="K95" s="108">
        <v>0.54408389329910278</v>
      </c>
      <c r="L95" s="108">
        <v>0.56415790319442749</v>
      </c>
      <c r="M95" s="108">
        <v>0.49372810125350952</v>
      </c>
      <c r="N95" s="108">
        <v>0.56533849239349365</v>
      </c>
      <c r="O95" s="108">
        <v>0.77506852149963379</v>
      </c>
      <c r="P95" s="109"/>
      <c r="Q95" s="108">
        <v>0.66793489456176758</v>
      </c>
      <c r="R95" s="108">
        <v>0.58494549989700317</v>
      </c>
      <c r="S95" s="109"/>
      <c r="T95" s="108">
        <v>0.53722113370895386</v>
      </c>
      <c r="U95" s="108">
        <v>0.5620301365852356</v>
      </c>
      <c r="V95" s="108">
        <v>0.61376309394836426</v>
      </c>
      <c r="W95" s="108">
        <v>0.66941028833389282</v>
      </c>
      <c r="X95" s="108">
        <v>0.67990511655807495</v>
      </c>
      <c r="Y95" s="108">
        <v>0.55302160978317261</v>
      </c>
      <c r="Z95" s="108">
        <v>0.57304531335830688</v>
      </c>
      <c r="AA95" s="108">
        <v>0.69622015953063965</v>
      </c>
      <c r="AB95" s="108">
        <v>0.57588529586791992</v>
      </c>
      <c r="AC95" s="108">
        <v>0.55213218927383423</v>
      </c>
      <c r="AD95" s="108">
        <v>0.69953352212905884</v>
      </c>
      <c r="AE95" s="108">
        <v>0.55660521984100342</v>
      </c>
      <c r="AF95" s="108">
        <v>0.66708368062973022</v>
      </c>
      <c r="AG95" s="108">
        <v>0.54502838850021362</v>
      </c>
      <c r="AH95" s="108">
        <v>0.51400232315063477</v>
      </c>
      <c r="AI95" s="108">
        <v>0.53599900007247925</v>
      </c>
      <c r="AJ95" s="108">
        <v>0.69288289546966553</v>
      </c>
      <c r="AK95" s="108">
        <v>0.46415328979492188</v>
      </c>
      <c r="AL95" s="108">
        <v>0.59994375705718994</v>
      </c>
      <c r="AM95" s="108">
        <v>0.68181353807449341</v>
      </c>
      <c r="AN95" s="108">
        <v>0.59080666303634644</v>
      </c>
      <c r="AO95" s="108">
        <v>0.45228719711303711</v>
      </c>
      <c r="AP95" s="108">
        <v>0.45886814594268799</v>
      </c>
      <c r="AQ95" s="108">
        <v>0.51623505353927612</v>
      </c>
      <c r="AR95" s="108">
        <v>0.4565272331237793</v>
      </c>
      <c r="AS95" s="108">
        <v>0.51128119230270386</v>
      </c>
      <c r="AT95" s="108">
        <v>0.46283790469169617</v>
      </c>
      <c r="AU95" s="108">
        <v>0.49074044823646545</v>
      </c>
      <c r="AV95" s="108">
        <v>0.76023519039154053</v>
      </c>
      <c r="AW95" s="108">
        <v>0.50823444128036499</v>
      </c>
      <c r="AX95" s="108">
        <v>0.61839622259140015</v>
      </c>
      <c r="AY95" s="108">
        <v>0.51282972097396851</v>
      </c>
      <c r="AZ95" s="108">
        <v>0.54397010803222656</v>
      </c>
      <c r="BA95" s="108">
        <v>0.71135592460632324</v>
      </c>
      <c r="BB95" s="108">
        <v>0.55111604928970337</v>
      </c>
      <c r="BC95" s="108">
        <v>0.55505818128585815</v>
      </c>
      <c r="BD95" s="108">
        <v>0.63050246238708496</v>
      </c>
      <c r="BE95" s="108">
        <v>0.58551305532455444</v>
      </c>
      <c r="BF95" s="108">
        <v>0.54900670051574707</v>
      </c>
      <c r="BG95" s="108">
        <v>0.54491829872131348</v>
      </c>
      <c r="BH95" s="108">
        <v>0.53982841968536377</v>
      </c>
      <c r="BI95" s="108">
        <v>0.65836066007614136</v>
      </c>
      <c r="BJ95" s="108">
        <v>0.71160131692886353</v>
      </c>
      <c r="BK95" s="108">
        <v>0.75112462043762207</v>
      </c>
      <c r="BL95" s="108">
        <v>0.64726823568344116</v>
      </c>
    </row>
    <row r="96" spans="1:64" x14ac:dyDescent="0.2">
      <c r="A96" t="s">
        <v>236</v>
      </c>
      <c r="B96" s="108">
        <v>0.66575545072555542</v>
      </c>
      <c r="C96" s="108">
        <v>0.70170682668685913</v>
      </c>
      <c r="D96" s="108">
        <v>0.56175494194030762</v>
      </c>
      <c r="E96" s="108">
        <v>0.67185622453689575</v>
      </c>
      <c r="F96" s="108">
        <v>0.64631438255310059</v>
      </c>
      <c r="G96" s="108">
        <v>0.45690220594406128</v>
      </c>
      <c r="H96" s="108">
        <v>0.52865463495254517</v>
      </c>
      <c r="I96" s="108">
        <v>0.55510824918746948</v>
      </c>
      <c r="J96" s="108">
        <v>0.63054484128952026</v>
      </c>
      <c r="K96" s="108">
        <v>0.60191929340362549</v>
      </c>
      <c r="L96" s="108">
        <v>0.59144604206085205</v>
      </c>
      <c r="M96" s="108">
        <v>0.54705417156219482</v>
      </c>
      <c r="N96" s="108">
        <v>0.63951969146728516</v>
      </c>
      <c r="O96" s="108">
        <v>0.87700790166854858</v>
      </c>
      <c r="P96" s="109"/>
      <c r="Q96" s="108">
        <v>0.74505156278610229</v>
      </c>
      <c r="R96" s="108">
        <v>0.70018976926803589</v>
      </c>
      <c r="S96" s="109"/>
      <c r="T96" s="108">
        <v>0.58035135269165039</v>
      </c>
      <c r="U96" s="108">
        <v>0.65243822336196899</v>
      </c>
      <c r="V96" s="108">
        <v>0.62938809394836426</v>
      </c>
      <c r="W96" s="108">
        <v>0.64856916666030884</v>
      </c>
      <c r="X96" s="108">
        <v>0.72425085306167603</v>
      </c>
      <c r="Y96" s="108">
        <v>0.63174039125442505</v>
      </c>
      <c r="Z96" s="108">
        <v>0.66383731365203857</v>
      </c>
      <c r="AA96" s="108">
        <v>0.75091356039047241</v>
      </c>
      <c r="AB96" s="108">
        <v>0.62755334377288818</v>
      </c>
      <c r="AC96" s="108">
        <v>0.56512856483459473</v>
      </c>
      <c r="AD96" s="108">
        <v>0.7602880597114563</v>
      </c>
      <c r="AE96" s="108">
        <v>0.66598021984100342</v>
      </c>
      <c r="AF96" s="108">
        <v>0.68705189228057861</v>
      </c>
      <c r="AG96" s="108">
        <v>0.70597577095031738</v>
      </c>
      <c r="AH96" s="108">
        <v>0.63539779186248779</v>
      </c>
      <c r="AI96" s="108">
        <v>0.69108432531356812</v>
      </c>
      <c r="AJ96" s="108">
        <v>0.74787759780883789</v>
      </c>
      <c r="AK96" s="108">
        <v>0.60263127088546753</v>
      </c>
      <c r="AL96" s="108">
        <v>0.7060813307762146</v>
      </c>
      <c r="AM96" s="108">
        <v>0.7387615442276001</v>
      </c>
      <c r="AN96" s="108">
        <v>0.63383215665817261</v>
      </c>
      <c r="AO96" s="108">
        <v>0.62533766031265259</v>
      </c>
      <c r="AP96" s="108">
        <v>0.61351370811462402</v>
      </c>
      <c r="AQ96" s="108">
        <v>0.63227748870849609</v>
      </c>
      <c r="AR96" s="108">
        <v>0.60643994808197021</v>
      </c>
      <c r="AS96" s="108">
        <v>0.67480194568634033</v>
      </c>
      <c r="AT96" s="108">
        <v>0.70476514101028442</v>
      </c>
      <c r="AU96" s="108">
        <v>0.65531283617019653</v>
      </c>
      <c r="AV96" s="108">
        <v>0.82893466949462891</v>
      </c>
      <c r="AW96" s="108">
        <v>0.70572578907012939</v>
      </c>
      <c r="AX96" s="108">
        <v>0.7088087797164917</v>
      </c>
      <c r="AY96" s="108">
        <v>0.6115606427192688</v>
      </c>
      <c r="AZ96" s="108">
        <v>0.58688449859619141</v>
      </c>
      <c r="BA96" s="108">
        <v>0.79048985242843628</v>
      </c>
      <c r="BB96" s="108">
        <v>0.70303845405578613</v>
      </c>
      <c r="BC96" s="108">
        <v>0.63372230529785156</v>
      </c>
      <c r="BD96" s="108">
        <v>0.67711323499679565</v>
      </c>
      <c r="BE96" s="108">
        <v>0.65140843391418457</v>
      </c>
      <c r="BF96" s="108">
        <v>0.62821847200393677</v>
      </c>
      <c r="BG96" s="108">
        <v>0.62401586771011353</v>
      </c>
      <c r="BH96" s="108">
        <v>0.59225738048553467</v>
      </c>
      <c r="BI96" s="108">
        <v>0.67765223979949951</v>
      </c>
      <c r="BJ96" s="108">
        <v>0.78485739231109619</v>
      </c>
      <c r="BK96" s="108">
        <v>0.78613710403442383</v>
      </c>
      <c r="BL96" s="108">
        <v>0.69246983528137207</v>
      </c>
    </row>
    <row r="97" spans="1:64" x14ac:dyDescent="0.2">
      <c r="A97" t="s">
        <v>238</v>
      </c>
      <c r="B97" s="108">
        <v>0.68486207723617554</v>
      </c>
      <c r="C97" s="108">
        <v>0.72486972808837891</v>
      </c>
      <c r="D97" s="108">
        <v>0.62279206514358521</v>
      </c>
      <c r="E97" s="108">
        <v>0.72574472427368164</v>
      </c>
      <c r="F97" s="108">
        <v>0.78272789716720581</v>
      </c>
      <c r="G97" s="108">
        <v>0.6152610182762146</v>
      </c>
      <c r="H97" s="108">
        <v>0.60517436265945435</v>
      </c>
      <c r="I97" s="108">
        <v>0.66511476039886475</v>
      </c>
      <c r="J97" s="108">
        <v>0.73576122522354126</v>
      </c>
      <c r="K97" s="108">
        <v>0.73544883728027344</v>
      </c>
      <c r="L97" s="108">
        <v>0.75517845153808594</v>
      </c>
      <c r="M97" s="108">
        <v>0.74998688697814941</v>
      </c>
      <c r="N97" s="108">
        <v>0.76293683052062988</v>
      </c>
      <c r="O97" s="108">
        <v>0.88347148895263672</v>
      </c>
      <c r="P97" s="109"/>
      <c r="Q97" s="108">
        <v>0.76787048578262329</v>
      </c>
      <c r="R97" s="108">
        <v>0.7773856520652771</v>
      </c>
      <c r="S97" s="109"/>
      <c r="T97" s="108">
        <v>0.6265595555305481</v>
      </c>
      <c r="U97" s="108">
        <v>0.76494669914245605</v>
      </c>
      <c r="V97" s="108">
        <v>0.75421029329299927</v>
      </c>
      <c r="W97" s="108">
        <v>0.78266924619674683</v>
      </c>
      <c r="X97" s="108">
        <v>0.71532899141311646</v>
      </c>
      <c r="Y97" s="108">
        <v>0.74230295419692993</v>
      </c>
      <c r="Z97" s="108">
        <v>0.74852102994918823</v>
      </c>
      <c r="AA97" s="108">
        <v>0.81023752689361572</v>
      </c>
      <c r="AB97" s="108">
        <v>0.73775476217269897</v>
      </c>
      <c r="AC97" s="108">
        <v>0.69432675838470459</v>
      </c>
      <c r="AD97" s="108">
        <v>0.7882150411605835</v>
      </c>
      <c r="AE97" s="108">
        <v>0.72592324018478394</v>
      </c>
      <c r="AF97" s="108">
        <v>0.75090217590332031</v>
      </c>
      <c r="AG97" s="108">
        <v>0.67961305379867554</v>
      </c>
      <c r="AH97" s="108">
        <v>0.69561338424682617</v>
      </c>
      <c r="AI97" s="108">
        <v>0.73866468667984009</v>
      </c>
      <c r="AJ97" s="108">
        <v>0.7630237340927124</v>
      </c>
      <c r="AK97" s="108">
        <v>0.68688517808914185</v>
      </c>
      <c r="AL97" s="108">
        <v>0.6368253231048584</v>
      </c>
      <c r="AM97" s="108">
        <v>0.78099381923675537</v>
      </c>
      <c r="AN97" s="108">
        <v>0.74932092428207397</v>
      </c>
      <c r="AO97" s="108">
        <v>0.61737382411956787</v>
      </c>
      <c r="AP97" s="108">
        <v>0.68606418371200562</v>
      </c>
      <c r="AQ97" s="108">
        <v>0.6943480372428894</v>
      </c>
      <c r="AR97" s="108">
        <v>0.66749566793441772</v>
      </c>
      <c r="AS97" s="108">
        <v>0.69303077459335327</v>
      </c>
      <c r="AT97" s="108">
        <v>0.65487205982208252</v>
      </c>
      <c r="AU97" s="108">
        <v>0.61258536577224731</v>
      </c>
      <c r="AV97" s="108">
        <v>0.78307348489761353</v>
      </c>
      <c r="AW97" s="108">
        <v>0.69307321310043335</v>
      </c>
      <c r="AX97" s="108">
        <v>0.69565194845199585</v>
      </c>
      <c r="AY97" s="108">
        <v>0.56661707162857056</v>
      </c>
      <c r="AZ97" s="108">
        <v>0.61059391498565674</v>
      </c>
      <c r="BA97" s="108">
        <v>0.76259815692901611</v>
      </c>
      <c r="BB97" s="108">
        <v>0.6235162615776062</v>
      </c>
      <c r="BC97" s="108">
        <v>0.67900878190994263</v>
      </c>
      <c r="BD97" s="108">
        <v>0.66014796495437622</v>
      </c>
      <c r="BE97" s="108">
        <v>0.65625</v>
      </c>
      <c r="BF97" s="108">
        <v>0.70247846841812134</v>
      </c>
      <c r="BG97" s="108">
        <v>0.63853675127029419</v>
      </c>
      <c r="BH97" s="108">
        <v>0.61592912673950195</v>
      </c>
      <c r="BI97" s="108">
        <v>0.73874551057815552</v>
      </c>
      <c r="BJ97" s="108">
        <v>0.79022008180618286</v>
      </c>
      <c r="BK97" s="108">
        <v>0.73984438180923462</v>
      </c>
      <c r="BL97" s="108">
        <v>0.69219338893890381</v>
      </c>
    </row>
    <row r="98" spans="1:64" x14ac:dyDescent="0.2">
      <c r="A98" t="s">
        <v>229</v>
      </c>
      <c r="B98" s="108">
        <v>0.52657407522201538</v>
      </c>
      <c r="C98" s="108">
        <v>0.60098457336425781</v>
      </c>
      <c r="D98" s="108">
        <v>0.53017556667327881</v>
      </c>
      <c r="E98" s="108">
        <v>0.57724148035049438</v>
      </c>
      <c r="F98" s="108">
        <v>0.66446602344512939</v>
      </c>
      <c r="G98" s="108">
        <v>0.44676929712295532</v>
      </c>
      <c r="H98" s="108">
        <v>0.53044736385345459</v>
      </c>
      <c r="I98" s="108">
        <v>0.57693958282470703</v>
      </c>
      <c r="J98" s="108">
        <v>0.62569308280944824</v>
      </c>
      <c r="K98" s="108">
        <v>0.54392307996749878</v>
      </c>
      <c r="L98" s="108">
        <v>0.65628159046173096</v>
      </c>
      <c r="M98" s="108">
        <v>0.58667564392089844</v>
      </c>
      <c r="N98" s="108">
        <v>0.580485999584198</v>
      </c>
      <c r="O98" s="108">
        <v>0.82345312833786011</v>
      </c>
      <c r="P98" s="109"/>
      <c r="Q98" s="108">
        <v>0.67164623737335205</v>
      </c>
      <c r="R98" s="108">
        <v>0.62951987981796265</v>
      </c>
      <c r="S98" s="109"/>
      <c r="T98" s="108">
        <v>0.58429074287414551</v>
      </c>
      <c r="U98" s="108">
        <v>0.64160603284835815</v>
      </c>
      <c r="V98" s="108">
        <v>0.70294719934463501</v>
      </c>
      <c r="W98" s="108">
        <v>0.70838469266891479</v>
      </c>
      <c r="X98" s="108">
        <v>0.67681825160980225</v>
      </c>
      <c r="Y98" s="108">
        <v>0.65854811668395996</v>
      </c>
      <c r="Z98" s="108">
        <v>0.56757968664169312</v>
      </c>
      <c r="AA98" s="108">
        <v>0.76180195808410645</v>
      </c>
      <c r="AB98" s="108">
        <v>0.66469317674636841</v>
      </c>
      <c r="AC98" s="108">
        <v>0.69852495193481445</v>
      </c>
      <c r="AD98" s="108">
        <v>0.72170388698577881</v>
      </c>
      <c r="AE98" s="108">
        <v>0.62294065952301025</v>
      </c>
      <c r="AF98" s="108">
        <v>0.67266517877578735</v>
      </c>
      <c r="AG98" s="108">
        <v>0.53277075290679932</v>
      </c>
      <c r="AH98" s="108">
        <v>0.52469313144683838</v>
      </c>
      <c r="AI98" s="108">
        <v>0.65255904197692871</v>
      </c>
      <c r="AJ98" s="108">
        <v>0.71882551908493042</v>
      </c>
      <c r="AK98" s="108">
        <v>0.52450627088546753</v>
      </c>
      <c r="AL98" s="108">
        <v>0.60205674171447754</v>
      </c>
      <c r="AM98" s="108">
        <v>0.71280741691589355</v>
      </c>
      <c r="AN98" s="108">
        <v>0.62137758731842041</v>
      </c>
      <c r="AO98" s="108">
        <v>0.5393221378326416</v>
      </c>
      <c r="AP98" s="108">
        <v>0.484375</v>
      </c>
      <c r="AQ98" s="108">
        <v>0.57013148069381714</v>
      </c>
      <c r="AR98" s="108">
        <v>0.50598937273025513</v>
      </c>
      <c r="AS98" s="108">
        <v>0.58738750219345093</v>
      </c>
      <c r="AT98" s="108">
        <v>0.52901840209960938</v>
      </c>
      <c r="AU98" s="108">
        <v>0.52242761850357056</v>
      </c>
      <c r="AV98" s="108">
        <v>0.71726334095001221</v>
      </c>
      <c r="AW98" s="108">
        <v>0.48868504166603088</v>
      </c>
      <c r="AX98" s="108">
        <v>0.64209574460983276</v>
      </c>
      <c r="AY98" s="108">
        <v>0.46981650590896606</v>
      </c>
      <c r="AZ98" s="108">
        <v>0.48258340358734131</v>
      </c>
      <c r="BA98" s="108">
        <v>0.74613267183303833</v>
      </c>
      <c r="BB98" s="108">
        <v>0.57437855005264282</v>
      </c>
      <c r="BC98" s="108">
        <v>0.55416285991668701</v>
      </c>
      <c r="BD98" s="108">
        <v>0.57808727025985718</v>
      </c>
      <c r="BE98" s="108">
        <v>0.56759309768676758</v>
      </c>
      <c r="BF98" s="108">
        <v>0.56732690334320068</v>
      </c>
      <c r="BG98" s="108">
        <v>0.53901958465576172</v>
      </c>
      <c r="BH98" s="108">
        <v>0.56025087833404541</v>
      </c>
      <c r="BI98" s="108">
        <v>0.63987100124359131</v>
      </c>
      <c r="BJ98" s="108">
        <v>0.75125521421432495</v>
      </c>
      <c r="BK98" s="108">
        <v>0.71638429164886475</v>
      </c>
      <c r="BL98" s="108">
        <v>0.64357054233551025</v>
      </c>
    </row>
    <row r="99" spans="1:64" x14ac:dyDescent="0.2">
      <c r="A99" t="s">
        <v>241</v>
      </c>
      <c r="B99" s="108">
        <v>0.41932865977287292</v>
      </c>
      <c r="C99" s="108">
        <v>0.39691686630249023</v>
      </c>
      <c r="D99" s="108">
        <v>0.42020878195762634</v>
      </c>
      <c r="E99" s="108">
        <v>0.44791612029075623</v>
      </c>
      <c r="F99" s="108">
        <v>0.44499418139457703</v>
      </c>
      <c r="G99" s="108">
        <v>0.27496692538261414</v>
      </c>
      <c r="H99" s="108">
        <v>0.33813154697418213</v>
      </c>
      <c r="I99" s="108">
        <v>0.37678009271621704</v>
      </c>
      <c r="J99" s="108">
        <v>0.49322715401649475</v>
      </c>
      <c r="K99" s="108">
        <v>0.48827385902404785</v>
      </c>
      <c r="L99" s="108">
        <v>0.43700522184371948</v>
      </c>
      <c r="M99" s="108">
        <v>0.42894503474235535</v>
      </c>
      <c r="N99" s="108">
        <v>0.51467001438140869</v>
      </c>
      <c r="O99" s="108">
        <v>0.68421000242233276</v>
      </c>
      <c r="P99" s="109"/>
      <c r="Q99" s="108">
        <v>0.47470682859420776</v>
      </c>
      <c r="R99" s="108">
        <v>0.41397252678871155</v>
      </c>
      <c r="S99" s="109"/>
      <c r="T99" s="108">
        <v>0.40356189012527466</v>
      </c>
      <c r="U99" s="108">
        <v>0.51466727256774902</v>
      </c>
      <c r="V99" s="108">
        <v>0.43141216039657593</v>
      </c>
      <c r="W99" s="108">
        <v>0.39404255151748657</v>
      </c>
      <c r="X99" s="108">
        <v>0.46487727761268616</v>
      </c>
      <c r="Y99" s="108">
        <v>0.41743269562721252</v>
      </c>
      <c r="Z99" s="108">
        <v>0.44618043303489685</v>
      </c>
      <c r="AA99" s="108">
        <v>0.47017529606819153</v>
      </c>
      <c r="AB99" s="108">
        <v>0.43662750720977783</v>
      </c>
      <c r="AC99" s="108">
        <v>0.41793212294578552</v>
      </c>
      <c r="AD99" s="108">
        <v>0.63718467950820923</v>
      </c>
      <c r="AE99" s="108">
        <v>0.48771283030509949</v>
      </c>
      <c r="AF99" s="108">
        <v>0.53471589088439941</v>
      </c>
      <c r="AG99" s="108">
        <v>0.45121505856513977</v>
      </c>
      <c r="AH99" s="108">
        <v>0.47792837023735046</v>
      </c>
      <c r="AI99" s="108">
        <v>0.5062909722328186</v>
      </c>
      <c r="AJ99" s="108">
        <v>0.59431904554367065</v>
      </c>
      <c r="AK99" s="108">
        <v>0.4157460629940033</v>
      </c>
      <c r="AL99" s="108">
        <v>0.5050693154335022</v>
      </c>
      <c r="AM99" s="108">
        <v>0.65844643115997314</v>
      </c>
      <c r="AN99" s="108">
        <v>0.56431227922439575</v>
      </c>
      <c r="AO99" s="108">
        <v>0.38084861636161804</v>
      </c>
      <c r="AP99" s="108">
        <v>0.39079365134239197</v>
      </c>
      <c r="AQ99" s="108">
        <v>0.49984908103942871</v>
      </c>
      <c r="AR99" s="108">
        <v>0.39149203896522522</v>
      </c>
      <c r="AS99" s="108">
        <v>0.47243034839630127</v>
      </c>
      <c r="AT99" s="108">
        <v>0.44313597679138184</v>
      </c>
      <c r="AU99" s="108">
        <v>0.48346245288848877</v>
      </c>
      <c r="AV99" s="108">
        <v>0.68747043609619141</v>
      </c>
      <c r="AW99" s="108">
        <v>0.46913337707519531</v>
      </c>
      <c r="AX99" s="108">
        <v>0.58029115200042725</v>
      </c>
      <c r="AY99" s="108">
        <v>0.46822986006736755</v>
      </c>
      <c r="AZ99" s="108">
        <v>0.48812127113342285</v>
      </c>
      <c r="BA99" s="108">
        <v>0.72143447399139404</v>
      </c>
      <c r="BB99" s="108">
        <v>0.60238903760910034</v>
      </c>
      <c r="BC99" s="108">
        <v>0.54951769113540649</v>
      </c>
      <c r="BD99" s="108">
        <v>0.54477971792221069</v>
      </c>
      <c r="BE99" s="108">
        <v>0.57642728090286255</v>
      </c>
      <c r="BF99" s="108">
        <v>0.55148261785507202</v>
      </c>
      <c r="BG99" s="108">
        <v>0.54658323526382446</v>
      </c>
      <c r="BH99" s="108">
        <v>0.59228473901748657</v>
      </c>
      <c r="BI99" s="108">
        <v>0.68649500608444214</v>
      </c>
      <c r="BJ99" s="108">
        <v>0.68080335855484009</v>
      </c>
      <c r="BK99" s="108">
        <v>0.73028039932250977</v>
      </c>
      <c r="BL99" s="108">
        <v>0.62687909603118896</v>
      </c>
    </row>
    <row r="100" spans="1:64" x14ac:dyDescent="0.2">
      <c r="A100" t="s">
        <v>248</v>
      </c>
      <c r="B100" s="108">
        <v>0.94553214311599731</v>
      </c>
      <c r="C100" s="108">
        <v>0.93648350238800049</v>
      </c>
      <c r="D100" s="108">
        <v>0.9130624532699585</v>
      </c>
      <c r="E100" s="108">
        <v>0.92693346738815308</v>
      </c>
      <c r="F100" s="108">
        <v>0.96204620599746704</v>
      </c>
      <c r="G100" s="108">
        <v>0.93715238571166992</v>
      </c>
      <c r="H100" s="108">
        <v>0.90124672651290894</v>
      </c>
      <c r="I100" s="108">
        <v>0.93754678964614868</v>
      </c>
      <c r="J100" s="108">
        <v>0.96267026662826538</v>
      </c>
      <c r="K100" s="108">
        <v>0.94722795486450195</v>
      </c>
      <c r="L100" s="108">
        <v>0.94697111845016479</v>
      </c>
      <c r="M100" s="108">
        <v>0.99174147844314575</v>
      </c>
      <c r="N100" s="108">
        <v>0.97711515426635742</v>
      </c>
      <c r="O100" s="108">
        <v>0.99353641271591187</v>
      </c>
      <c r="P100" s="109"/>
      <c r="Q100" s="108">
        <v>0.975943922996521</v>
      </c>
      <c r="R100" s="108">
        <v>0.95759809017181396</v>
      </c>
      <c r="S100" s="109"/>
      <c r="T100" s="108">
        <v>0.95686978101730347</v>
      </c>
      <c r="U100" s="108">
        <v>0.97757786512374878</v>
      </c>
      <c r="V100" s="108">
        <v>0.984375</v>
      </c>
      <c r="W100" s="108">
        <v>0.96285772323608398</v>
      </c>
      <c r="X100" s="108">
        <v>0.94639360904693604</v>
      </c>
      <c r="Y100" s="108">
        <v>0.95423555374145508</v>
      </c>
      <c r="Z100" s="108">
        <v>0.96148407459259033</v>
      </c>
      <c r="AA100" s="108">
        <v>0.97891116142272949</v>
      </c>
      <c r="AB100" s="108">
        <v>0.97268587350845337</v>
      </c>
      <c r="AC100" s="108">
        <v>0.97623389959335327</v>
      </c>
      <c r="AD100" s="108">
        <v>0.99179309606552124</v>
      </c>
      <c r="AE100" s="108">
        <v>0.88394933938980103</v>
      </c>
      <c r="AF100" s="108">
        <v>0.96708852052688599</v>
      </c>
      <c r="AG100" s="108">
        <v>0.96356397867202759</v>
      </c>
      <c r="AH100" s="108">
        <v>0.99303352832794189</v>
      </c>
      <c r="AI100" s="108">
        <v>0.97381889820098877</v>
      </c>
      <c r="AJ100" s="108">
        <v>0.96575933694839478</v>
      </c>
      <c r="AK100" s="108">
        <v>0.9914214015007019</v>
      </c>
      <c r="AL100" s="108">
        <v>0.99380624294281006</v>
      </c>
      <c r="AM100" s="108">
        <v>0.98514986038208008</v>
      </c>
      <c r="AN100" s="108">
        <v>0.99139487743377686</v>
      </c>
      <c r="AO100" s="108">
        <v>0.96686416864395142</v>
      </c>
      <c r="AP100" s="108">
        <v>0.93184119462966919</v>
      </c>
      <c r="AQ100" s="108">
        <v>0.95259761810302734</v>
      </c>
      <c r="AR100" s="108">
        <v>0.95931714773178101</v>
      </c>
      <c r="AS100" s="108">
        <v>0.96548265218734741</v>
      </c>
      <c r="AT100" s="108">
        <v>1</v>
      </c>
      <c r="AU100" s="108">
        <v>0.96360999345779419</v>
      </c>
      <c r="AV100" s="108">
        <v>0.98958331346511841</v>
      </c>
      <c r="AW100" s="108">
        <v>0.98392552137374878</v>
      </c>
      <c r="AX100" s="108">
        <v>0.99613720178604126</v>
      </c>
      <c r="AY100" s="108">
        <v>0.97914093732833862</v>
      </c>
      <c r="AZ100" s="108">
        <v>0.9845733642578125</v>
      </c>
      <c r="BA100" s="108">
        <v>0.9989355206489563</v>
      </c>
      <c r="BB100" s="108">
        <v>0.96961551904678345</v>
      </c>
      <c r="BC100" s="108">
        <v>0.97780442237854004</v>
      </c>
      <c r="BD100" s="108">
        <v>0.97830146551132202</v>
      </c>
      <c r="BE100" s="108">
        <v>0.94743460416793823</v>
      </c>
      <c r="BF100" s="108">
        <v>0.98465347290039063</v>
      </c>
      <c r="BG100" s="108">
        <v>0.997883141040802</v>
      </c>
      <c r="BH100" s="108">
        <v>0.97921204566955566</v>
      </c>
      <c r="BI100" s="108">
        <v>0.99196130037307739</v>
      </c>
      <c r="BJ100" s="108">
        <v>0.9918331503868103</v>
      </c>
      <c r="BK100" s="108">
        <v>0.99855595827102661</v>
      </c>
      <c r="BL100" s="108">
        <v>0.97753739356994629</v>
      </c>
    </row>
    <row r="101" spans="1:64" x14ac:dyDescent="0.2">
      <c r="A101" t="s">
        <v>250</v>
      </c>
      <c r="B101" s="108">
        <v>0.62835174798965454</v>
      </c>
      <c r="C101" s="108">
        <v>0.50938230752944946</v>
      </c>
      <c r="D101" s="108">
        <v>0.38931542634963989</v>
      </c>
      <c r="E101" s="108">
        <v>0.37364649772644043</v>
      </c>
      <c r="F101" s="108">
        <v>0.55170482397079468</v>
      </c>
      <c r="G101" s="108">
        <v>0.36696654558181763</v>
      </c>
      <c r="H101" s="108">
        <v>0.38963490724563599</v>
      </c>
      <c r="I101" s="108">
        <v>0.3963857889175415</v>
      </c>
      <c r="J101" s="108">
        <v>0.46421468257904053</v>
      </c>
      <c r="K101" s="108">
        <v>0.52419984340667725</v>
      </c>
      <c r="L101" s="108">
        <v>0.39791038632392883</v>
      </c>
      <c r="M101" s="108">
        <v>0.50546413660049438</v>
      </c>
      <c r="N101" s="108">
        <v>0.493367999792099</v>
      </c>
      <c r="O101" s="108">
        <v>0.75253820419311523</v>
      </c>
      <c r="P101" s="109"/>
      <c r="Q101" s="108">
        <v>0.50572806596755981</v>
      </c>
      <c r="R101" s="108">
        <v>0.42674976587295532</v>
      </c>
      <c r="S101" s="109"/>
      <c r="T101" s="108">
        <v>0.53003913164138794</v>
      </c>
      <c r="U101" s="108">
        <v>0.54104721546173096</v>
      </c>
      <c r="V101" s="108">
        <v>0.49923902750015259</v>
      </c>
      <c r="W101" s="108">
        <v>0.46830034255981445</v>
      </c>
      <c r="X101" s="108">
        <v>0.48795360326766968</v>
      </c>
      <c r="Y101" s="108">
        <v>0.48718991875648499</v>
      </c>
      <c r="Z101" s="108">
        <v>0.47530868649482727</v>
      </c>
      <c r="AA101" s="108">
        <v>0.56082558631896973</v>
      </c>
      <c r="AB101" s="108">
        <v>0.52913016080856323</v>
      </c>
      <c r="AC101" s="108">
        <v>0.48568928241729736</v>
      </c>
      <c r="AD101" s="108">
        <v>0.48321709036827087</v>
      </c>
      <c r="AE101" s="108">
        <v>0.38728716969490051</v>
      </c>
      <c r="AF101" s="108">
        <v>0.5600731372833252</v>
      </c>
      <c r="AG101" s="108">
        <v>0.46231430768966675</v>
      </c>
      <c r="AH101" s="108">
        <v>0.37343087792396545</v>
      </c>
      <c r="AI101" s="108">
        <v>0.36002296209335327</v>
      </c>
      <c r="AJ101" s="108">
        <v>0.4197966456413269</v>
      </c>
      <c r="AK101" s="108">
        <v>0.36795362830162048</v>
      </c>
      <c r="AL101" s="108">
        <v>0.5654563307762146</v>
      </c>
      <c r="AM101" s="108">
        <v>0.56390249729156494</v>
      </c>
      <c r="AN101" s="108">
        <v>0.5448378324508667</v>
      </c>
      <c r="AO101" s="108">
        <v>0.39677625894546509</v>
      </c>
      <c r="AP101" s="108">
        <v>0.33378380537033081</v>
      </c>
      <c r="AQ101" s="108">
        <v>0.33983993530273438</v>
      </c>
      <c r="AR101" s="108">
        <v>0.39252603054046631</v>
      </c>
      <c r="AS101" s="108">
        <v>0.40459224581718445</v>
      </c>
      <c r="AT101" s="108">
        <v>0.30426764488220215</v>
      </c>
      <c r="AU101" s="108">
        <v>0.36652117967605591</v>
      </c>
      <c r="AV101" s="108">
        <v>0.66618728637695313</v>
      </c>
      <c r="AW101" s="108">
        <v>0.45796290040016174</v>
      </c>
      <c r="AX101" s="108">
        <v>0.40353184938430786</v>
      </c>
      <c r="AY101" s="108">
        <v>0.45041882991790771</v>
      </c>
      <c r="AZ101" s="108">
        <v>0.31538873910903931</v>
      </c>
      <c r="BA101" s="108">
        <v>0.45273253321647644</v>
      </c>
      <c r="BB101" s="108">
        <v>0.30170953273773193</v>
      </c>
      <c r="BC101" s="108">
        <v>0.44039785861968994</v>
      </c>
      <c r="BD101" s="108">
        <v>0.48852783441543579</v>
      </c>
      <c r="BE101" s="108">
        <v>0.36277037858963013</v>
      </c>
      <c r="BF101" s="108">
        <v>0.50841665267944336</v>
      </c>
      <c r="BG101" s="108">
        <v>0.40804651379585266</v>
      </c>
      <c r="BH101" s="108">
        <v>0.43038254976272583</v>
      </c>
      <c r="BI101" s="108">
        <v>0.50482344627380371</v>
      </c>
      <c r="BJ101" s="108">
        <v>0.4682672917842865</v>
      </c>
      <c r="BK101" s="108">
        <v>0.54502636194229126</v>
      </c>
      <c r="BL101" s="108">
        <v>0.4360852837562561</v>
      </c>
    </row>
    <row r="102" spans="1:64" x14ac:dyDescent="0.2">
      <c r="A102" t="s">
        <v>231</v>
      </c>
      <c r="B102" s="108">
        <v>0.34019634127616882</v>
      </c>
      <c r="C102" s="108">
        <v>0.31725892424583435</v>
      </c>
      <c r="D102" s="108">
        <v>0.31542125344276428</v>
      </c>
      <c r="E102" s="108">
        <v>0.38556975126266479</v>
      </c>
      <c r="F102" s="108">
        <v>0.37403756380081177</v>
      </c>
      <c r="G102" s="108">
        <v>0.39094477891921997</v>
      </c>
      <c r="H102" s="108">
        <v>0.36499345302581787</v>
      </c>
      <c r="I102" s="108">
        <v>0.29107442498207092</v>
      </c>
      <c r="J102" s="108">
        <v>0.32012417912483215</v>
      </c>
      <c r="K102" s="108">
        <v>0.42606613039970398</v>
      </c>
      <c r="L102" s="108">
        <v>0.27946609258651733</v>
      </c>
      <c r="M102" s="108">
        <v>0.39289823174476624</v>
      </c>
      <c r="N102" s="108">
        <v>0.33538484573364258</v>
      </c>
      <c r="O102" s="108">
        <v>0.35346230864524841</v>
      </c>
      <c r="P102" s="109"/>
      <c r="Q102" s="108">
        <v>0.35094395279884338</v>
      </c>
      <c r="R102" s="108">
        <v>0.25822407007217407</v>
      </c>
      <c r="S102" s="109"/>
      <c r="T102" s="108">
        <v>0.25894588232040405</v>
      </c>
      <c r="U102" s="108">
        <v>0.34540298581123352</v>
      </c>
      <c r="V102" s="108">
        <v>0.39805701375007629</v>
      </c>
      <c r="W102" s="108">
        <v>0.32790854573249817</v>
      </c>
      <c r="X102" s="108">
        <v>0.26957538723945618</v>
      </c>
      <c r="Y102" s="108">
        <v>0.32642066478729248</v>
      </c>
      <c r="Z102" s="108">
        <v>0.31944456696510315</v>
      </c>
      <c r="AA102" s="108">
        <v>0.3726533055305481</v>
      </c>
      <c r="AB102" s="108">
        <v>0.28101447224617004</v>
      </c>
      <c r="AC102" s="108">
        <v>0.40887859463691711</v>
      </c>
      <c r="AD102" s="108">
        <v>0.23236106336116791</v>
      </c>
      <c r="AE102" s="108">
        <v>0.18032674491405487</v>
      </c>
      <c r="AF102" s="108">
        <v>0.28686907887458801</v>
      </c>
      <c r="AG102" s="108">
        <v>0.28847584128379822</v>
      </c>
      <c r="AH102" s="108">
        <v>0.18223181366920471</v>
      </c>
      <c r="AI102" s="108">
        <v>0.30840715765953064</v>
      </c>
      <c r="AJ102" s="108">
        <v>0.18924908339977264</v>
      </c>
      <c r="AK102" s="108">
        <v>0.2248789370059967</v>
      </c>
      <c r="AL102" s="108">
        <v>0.27674293518066406</v>
      </c>
      <c r="AM102" s="108">
        <v>0.28705817461013794</v>
      </c>
      <c r="AN102" s="108">
        <v>0.31521844863891602</v>
      </c>
      <c r="AO102" s="108">
        <v>0.24050714075565338</v>
      </c>
      <c r="AP102" s="108">
        <v>0.22153724730014801</v>
      </c>
      <c r="AQ102" s="108">
        <v>0.27291774749755859</v>
      </c>
      <c r="AR102" s="108">
        <v>0.27278193831443787</v>
      </c>
      <c r="AS102" s="108">
        <v>0.24620276689529419</v>
      </c>
      <c r="AT102" s="108">
        <v>0.28353479504585266</v>
      </c>
      <c r="AU102" s="108">
        <v>0.18313729763031006</v>
      </c>
      <c r="AV102" s="108">
        <v>0.3503284752368927</v>
      </c>
      <c r="AW102" s="108">
        <v>0.25838044285774231</v>
      </c>
      <c r="AX102" s="108">
        <v>0.28439450263977051</v>
      </c>
      <c r="AY102" s="108">
        <v>0.24314211308956146</v>
      </c>
      <c r="AZ102" s="108">
        <v>0.26631978154182434</v>
      </c>
      <c r="BA102" s="108">
        <v>0.16969411075115204</v>
      </c>
      <c r="BB102" s="108">
        <v>0.21874569356441498</v>
      </c>
      <c r="BC102" s="108">
        <v>0.19428722560405731</v>
      </c>
      <c r="BD102" s="108">
        <v>0.2721656858921051</v>
      </c>
      <c r="BE102" s="108">
        <v>0.24660462141036987</v>
      </c>
      <c r="BF102" s="108">
        <v>0.15247620642185211</v>
      </c>
      <c r="BG102" s="108">
        <v>0.18768879771232605</v>
      </c>
      <c r="BH102" s="108">
        <v>0.2010820209980011</v>
      </c>
      <c r="BI102" s="108">
        <v>0.18086747825145721</v>
      </c>
      <c r="BJ102" s="108">
        <v>0.19575899839401245</v>
      </c>
      <c r="BK102" s="108">
        <v>0.28911975026130676</v>
      </c>
      <c r="BL102" s="108">
        <v>0.151466965675354</v>
      </c>
    </row>
    <row r="103" spans="1:64" x14ac:dyDescent="0.2">
      <c r="A103" t="s">
        <v>233</v>
      </c>
      <c r="B103" s="108">
        <v>0.16240237653255463</v>
      </c>
      <c r="C103" s="108">
        <v>0.23425203561782837</v>
      </c>
      <c r="D103" s="108">
        <v>0.21899761259555817</v>
      </c>
      <c r="E103" s="108">
        <v>0.2023918479681015</v>
      </c>
      <c r="F103" s="108">
        <v>0.1727173924446106</v>
      </c>
      <c r="G103" s="108">
        <v>0.25945934653282166</v>
      </c>
      <c r="H103" s="108">
        <v>0.25339800119400024</v>
      </c>
      <c r="I103" s="108">
        <v>0.19166167080402374</v>
      </c>
      <c r="J103" s="108">
        <v>0.234375</v>
      </c>
      <c r="K103" s="108">
        <v>0.2938709557056427</v>
      </c>
      <c r="L103" s="108">
        <v>0.14999055862426758</v>
      </c>
      <c r="M103" s="108">
        <v>0.14334040880203247</v>
      </c>
      <c r="N103" s="108">
        <v>0.25442132353782654</v>
      </c>
      <c r="O103" s="108">
        <v>0.17192955315113068</v>
      </c>
      <c r="P103" s="109"/>
      <c r="Q103" s="108">
        <v>0.17929768562316895</v>
      </c>
      <c r="R103" s="108">
        <v>0.16526271402835846</v>
      </c>
      <c r="S103" s="109"/>
      <c r="T103" s="108">
        <v>0.20879831910133362</v>
      </c>
      <c r="U103" s="108">
        <v>0.20651456713676453</v>
      </c>
      <c r="V103" s="108">
        <v>0.20675210654735565</v>
      </c>
      <c r="W103" s="108">
        <v>0.17756088078022003</v>
      </c>
      <c r="X103" s="108">
        <v>0.22240625321865082</v>
      </c>
      <c r="Y103" s="108">
        <v>0.20816107094287872</v>
      </c>
      <c r="Z103" s="108">
        <v>0.17116774618625641</v>
      </c>
      <c r="AA103" s="108">
        <v>0.22108884155750275</v>
      </c>
      <c r="AB103" s="108">
        <v>0.2533644437789917</v>
      </c>
      <c r="AC103" s="108">
        <v>0.23174642026424408</v>
      </c>
      <c r="AD103" s="108">
        <v>0.24509942531585693</v>
      </c>
      <c r="AE103" s="108">
        <v>0.21541216969490051</v>
      </c>
      <c r="AF103" s="108">
        <v>0.19010730087757111</v>
      </c>
      <c r="AG103" s="108">
        <v>0.18457785248756409</v>
      </c>
      <c r="AH103" s="108">
        <v>0.21582287549972534</v>
      </c>
      <c r="AI103" s="108">
        <v>0.19310203194618225</v>
      </c>
      <c r="AJ103" s="108">
        <v>0.16559521853923798</v>
      </c>
      <c r="AK103" s="108">
        <v>0.18106842041015625</v>
      </c>
      <c r="AL103" s="108">
        <v>0.21227510273456573</v>
      </c>
      <c r="AM103" s="108">
        <v>0.2649846076965332</v>
      </c>
      <c r="AN103" s="108">
        <v>0.21580666303634644</v>
      </c>
      <c r="AO103" s="108">
        <v>0.24432338774204254</v>
      </c>
      <c r="AP103" s="108">
        <v>0.13783775269985199</v>
      </c>
      <c r="AQ103" s="108">
        <v>0.23036700487136841</v>
      </c>
      <c r="AR103" s="108">
        <v>0.20184047520160675</v>
      </c>
      <c r="AS103" s="108">
        <v>0.22966635227203369</v>
      </c>
      <c r="AT103" s="108">
        <v>0.34334978461265564</v>
      </c>
      <c r="AU103" s="108">
        <v>0.19511817395687103</v>
      </c>
      <c r="AV103" s="108">
        <v>0.18611851334571838</v>
      </c>
      <c r="AW103" s="108">
        <v>0.22654558718204498</v>
      </c>
      <c r="AX103" s="108">
        <v>0.19189064204692841</v>
      </c>
      <c r="AY103" s="108">
        <v>0.14089569449424744</v>
      </c>
      <c r="AZ103" s="108">
        <v>0.25208312273025513</v>
      </c>
      <c r="BA103" s="108">
        <v>0.2453513890504837</v>
      </c>
      <c r="BB103" s="108">
        <v>0.19840981066226959</v>
      </c>
      <c r="BC103" s="108">
        <v>0.28124520182609558</v>
      </c>
      <c r="BD103" s="108">
        <v>0.2397548109292984</v>
      </c>
      <c r="BE103" s="108">
        <v>0.30426308512687683</v>
      </c>
      <c r="BF103" s="108">
        <v>0.30990415811538696</v>
      </c>
      <c r="BG103" s="108">
        <v>0.27162668108940125</v>
      </c>
      <c r="BH103" s="108">
        <v>0.23634423315525055</v>
      </c>
      <c r="BI103" s="108">
        <v>0.26607686281204224</v>
      </c>
      <c r="BJ103" s="108">
        <v>0.36701741814613342</v>
      </c>
      <c r="BK103" s="108">
        <v>0.30129963159561157</v>
      </c>
      <c r="BL103" s="108">
        <v>0.30220827460289001</v>
      </c>
    </row>
    <row r="104" spans="1:64" x14ac:dyDescent="0.2">
      <c r="A104" t="s">
        <v>243</v>
      </c>
      <c r="B104" s="108">
        <v>1.7879573106765747</v>
      </c>
      <c r="C104" s="108">
        <v>1.1157357692718506</v>
      </c>
      <c r="D104" s="108">
        <v>1.0124801397323608</v>
      </c>
      <c r="E104" s="108">
        <v>1.3654764890670776</v>
      </c>
      <c r="F104" s="108">
        <v>1.5880075693130493</v>
      </c>
      <c r="G104" s="108">
        <v>1.0703139305114746</v>
      </c>
      <c r="H104" s="108">
        <v>0.9397733211517334</v>
      </c>
      <c r="I104" s="108">
        <v>1.0303878784179687</v>
      </c>
      <c r="J104" s="108">
        <v>1.074975848197937</v>
      </c>
      <c r="K104" s="108">
        <v>1.2197196483612061</v>
      </c>
      <c r="L104" s="108">
        <v>1.2421143054962158</v>
      </c>
      <c r="M104" s="108">
        <v>1.396701455116272</v>
      </c>
      <c r="N104" s="108">
        <v>1.3798987865447998</v>
      </c>
      <c r="O104" s="108">
        <v>2.9512434005737305</v>
      </c>
      <c r="P104" s="109"/>
      <c r="Q104" s="108">
        <v>1.7141237258911133</v>
      </c>
      <c r="R104" s="108">
        <v>1.8243987560272217</v>
      </c>
      <c r="S104" s="109"/>
      <c r="T104" s="108">
        <v>1.4682763814926147</v>
      </c>
      <c r="U104" s="108">
        <v>1.6155096292495728</v>
      </c>
      <c r="V104" s="108">
        <v>1.7261819839477539</v>
      </c>
      <c r="W104" s="108">
        <v>1.5797004699707031</v>
      </c>
      <c r="X104" s="108">
        <v>1.8336093425750732</v>
      </c>
      <c r="Y104" s="108">
        <v>2.0431034564971924</v>
      </c>
      <c r="Z104" s="108">
        <v>1.8663840293884277</v>
      </c>
      <c r="AA104" s="108">
        <v>1.8797619342803955</v>
      </c>
      <c r="AB104" s="108">
        <v>1.3770642280578613</v>
      </c>
      <c r="AC104" s="108">
        <v>1.5067179203033447</v>
      </c>
      <c r="AD104" s="108">
        <v>0.96987408399581909</v>
      </c>
      <c r="AE104" s="108">
        <v>1.1518479585647583</v>
      </c>
      <c r="AF104" s="108">
        <v>1.658807635307312</v>
      </c>
      <c r="AG104" s="108">
        <v>1.6867215633392334</v>
      </c>
      <c r="AH104" s="108">
        <v>1.5171722173690796</v>
      </c>
      <c r="AI104" s="108">
        <v>1.7754265069961548</v>
      </c>
      <c r="AJ104" s="108">
        <v>1.2734874486923218</v>
      </c>
      <c r="AK104" s="108">
        <v>1.2984167337417603</v>
      </c>
      <c r="AL104" s="108">
        <v>2.078125</v>
      </c>
      <c r="AM104" s="108">
        <v>2.2910223007202148</v>
      </c>
      <c r="AN104" s="108">
        <v>1.8310748338699341</v>
      </c>
      <c r="AO104" s="108">
        <v>1.1860156059265137</v>
      </c>
      <c r="AP104" s="108">
        <v>1.4236481189727783</v>
      </c>
      <c r="AQ104" s="108">
        <v>1.5409461259841919</v>
      </c>
      <c r="AR104" s="108">
        <v>1.0754822492599487</v>
      </c>
      <c r="AS104" s="108">
        <v>1.4384627342224121</v>
      </c>
      <c r="AT104" s="108">
        <v>1.4785199165344238</v>
      </c>
      <c r="AU104" s="108">
        <v>1.5656024217605591</v>
      </c>
      <c r="AV104" s="108">
        <v>2.9020771980285645</v>
      </c>
      <c r="AW104" s="108">
        <v>1.5343849658966064</v>
      </c>
      <c r="AX104" s="108">
        <v>1.708082914352417</v>
      </c>
      <c r="AY104" s="108">
        <v>1.4879393577575684</v>
      </c>
      <c r="AZ104" s="108">
        <v>1.1480671167373657</v>
      </c>
      <c r="BA104" s="108">
        <v>1.4134829044342041</v>
      </c>
      <c r="BB104" s="108">
        <v>1.5162222385406494</v>
      </c>
      <c r="BC104" s="108">
        <v>0.88819426298141479</v>
      </c>
      <c r="BD104" s="108">
        <v>1.3213672637939453</v>
      </c>
      <c r="BE104" s="108">
        <v>1.5331991910934448</v>
      </c>
      <c r="BF104" s="108">
        <v>1.2529687881469727</v>
      </c>
      <c r="BG104" s="108">
        <v>0.79340201616287231</v>
      </c>
      <c r="BH104" s="108">
        <v>1.3248336315155029</v>
      </c>
      <c r="BI104" s="108">
        <v>1.6768503189086914</v>
      </c>
      <c r="BJ104" s="108">
        <v>1.7440230846405029</v>
      </c>
      <c r="BK104" s="108">
        <v>1.5354623794555664</v>
      </c>
      <c r="BL104" s="108">
        <v>1.3043853044509888</v>
      </c>
    </row>
    <row r="105" spans="1:64" x14ac:dyDescent="0.2">
      <c r="A105" t="s">
        <v>252</v>
      </c>
      <c r="B105" s="108">
        <v>29282.158203125</v>
      </c>
      <c r="C105" s="108">
        <v>21065.083984375</v>
      </c>
      <c r="D105" s="108">
        <v>29353.646484375</v>
      </c>
      <c r="E105" s="108">
        <v>35712.82421875</v>
      </c>
      <c r="F105" s="108">
        <v>30436.65625</v>
      </c>
      <c r="G105" s="108">
        <v>28735.919921875</v>
      </c>
      <c r="H105" s="108">
        <v>24894.958984375</v>
      </c>
      <c r="I105" s="108">
        <v>28136.39453125</v>
      </c>
      <c r="J105" s="108">
        <v>30289.076171875</v>
      </c>
      <c r="K105" s="108">
        <v>30430.15625</v>
      </c>
      <c r="L105" s="108">
        <v>27664.6640625</v>
      </c>
      <c r="M105" s="108">
        <v>34603.1015625</v>
      </c>
      <c r="N105" s="108">
        <v>33213.6171875</v>
      </c>
      <c r="O105" s="108">
        <v>35520.78515625</v>
      </c>
      <c r="P105" s="109"/>
      <c r="Q105" s="108">
        <v>33948.05078125</v>
      </c>
      <c r="R105" s="108">
        <v>31236.595703125</v>
      </c>
      <c r="S105" s="109"/>
      <c r="T105" s="108">
        <v>26604.96875</v>
      </c>
      <c r="U105" s="108">
        <v>30387.23046875</v>
      </c>
      <c r="V105" s="108">
        <v>29305.447265625</v>
      </c>
      <c r="W105" s="108">
        <v>43008.98828125</v>
      </c>
      <c r="X105" s="108">
        <v>29823.171875</v>
      </c>
      <c r="Y105" s="108">
        <v>26187.62109375</v>
      </c>
      <c r="Z105" s="108">
        <v>32138.37890625</v>
      </c>
      <c r="AA105" s="108">
        <v>33421.65234375</v>
      </c>
      <c r="AB105" s="108">
        <v>32375.818359375</v>
      </c>
      <c r="AC105" s="108">
        <v>20271.990234375</v>
      </c>
      <c r="AD105" s="108">
        <v>35334.28125</v>
      </c>
      <c r="AE105" s="108">
        <v>31538.96484375</v>
      </c>
      <c r="AF105" s="108">
        <v>40747.80078125</v>
      </c>
      <c r="AG105" s="108">
        <v>38031.55859375</v>
      </c>
      <c r="AH105" s="108">
        <v>35056.58203125</v>
      </c>
      <c r="AI105" s="108">
        <v>26826.724609375</v>
      </c>
      <c r="AJ105" s="108">
        <v>29896.8203125</v>
      </c>
      <c r="AK105" s="108">
        <v>32075.642578125</v>
      </c>
      <c r="AL105" s="108">
        <v>27751.234375</v>
      </c>
      <c r="AM105" s="108">
        <v>27778.4140625</v>
      </c>
      <c r="AN105" s="108">
        <v>36270.4609375</v>
      </c>
      <c r="AO105" s="108">
        <v>23330.4296875</v>
      </c>
      <c r="AP105" s="108">
        <v>27710.556640625</v>
      </c>
      <c r="AQ105" s="108">
        <v>27289.54296875</v>
      </c>
      <c r="AR105" s="108">
        <v>28958.49609375</v>
      </c>
      <c r="AS105" s="108">
        <v>26072.025390625</v>
      </c>
      <c r="AT105" s="108">
        <v>34942.01953125</v>
      </c>
      <c r="AU105" s="108">
        <v>34526.8671875</v>
      </c>
      <c r="AV105" s="108">
        <v>30701.337890625</v>
      </c>
      <c r="AW105" s="108">
        <v>33323.046875</v>
      </c>
      <c r="AX105" s="108">
        <v>33962.80859375</v>
      </c>
      <c r="AY105" s="108">
        <v>24891.3984375</v>
      </c>
      <c r="AZ105" s="108">
        <v>26905.55859375</v>
      </c>
      <c r="BA105" s="108">
        <v>30421.263671875</v>
      </c>
      <c r="BB105" s="108">
        <v>33805.1875</v>
      </c>
      <c r="BC105" s="108">
        <v>29137.150390625</v>
      </c>
      <c r="BD105" s="108">
        <v>36037.75390625</v>
      </c>
      <c r="BE105" s="108">
        <v>29452.30078125</v>
      </c>
      <c r="BF105" s="108">
        <v>30765.48046875</v>
      </c>
      <c r="BG105" s="108">
        <v>34132.51953125</v>
      </c>
      <c r="BH105" s="108">
        <v>31833.90625</v>
      </c>
      <c r="BI105" s="108">
        <v>33598.37109375</v>
      </c>
      <c r="BJ105" s="108">
        <v>36333.55859375</v>
      </c>
      <c r="BK105" s="108">
        <v>29821.693359375</v>
      </c>
      <c r="BL105" s="108">
        <v>33726.265625</v>
      </c>
    </row>
    <row r="106" spans="1:64" x14ac:dyDescent="0.2">
      <c r="A106" t="s">
        <v>527</v>
      </c>
      <c r="B106" s="108">
        <v>2.1664895117282867E-2</v>
      </c>
      <c r="C106" s="108">
        <v>0</v>
      </c>
      <c r="D106" s="108">
        <v>0</v>
      </c>
      <c r="E106" s="108">
        <v>9.8304137587547302E-2</v>
      </c>
      <c r="F106" s="108">
        <v>0</v>
      </c>
      <c r="G106" s="108">
        <v>0</v>
      </c>
      <c r="H106" s="108">
        <v>0.3001897931098938</v>
      </c>
      <c r="I106" s="108">
        <v>8.7206512689590454E-2</v>
      </c>
      <c r="J106" s="108">
        <v>0</v>
      </c>
      <c r="K106" s="108">
        <v>0</v>
      </c>
      <c r="L106" s="108">
        <v>0.27007436752319336</v>
      </c>
      <c r="M106" s="108">
        <v>0</v>
      </c>
      <c r="N106" s="108">
        <v>0</v>
      </c>
      <c r="O106" s="108">
        <v>1</v>
      </c>
      <c r="P106" s="109"/>
      <c r="Q106" s="108">
        <v>0</v>
      </c>
      <c r="R106" s="108">
        <v>0</v>
      </c>
      <c r="S106" s="109"/>
      <c r="T106" s="108">
        <v>0</v>
      </c>
      <c r="U106" s="108">
        <v>0</v>
      </c>
      <c r="V106" s="108">
        <v>0</v>
      </c>
      <c r="W106" s="108">
        <v>0</v>
      </c>
      <c r="X106" s="108">
        <v>0</v>
      </c>
      <c r="Y106" s="108">
        <v>0</v>
      </c>
      <c r="Z106" s="108">
        <v>0</v>
      </c>
      <c r="AA106" s="108">
        <v>0.21675676107406616</v>
      </c>
      <c r="AB106" s="108">
        <v>0</v>
      </c>
      <c r="AC106" s="108">
        <v>0</v>
      </c>
      <c r="AD106" s="108">
        <v>0</v>
      </c>
      <c r="AE106" s="108">
        <v>0</v>
      </c>
      <c r="AF106" s="108">
        <v>0</v>
      </c>
      <c r="AG106" s="108">
        <v>0</v>
      </c>
      <c r="AH106" s="108">
        <v>0</v>
      </c>
      <c r="AI106" s="108">
        <v>0</v>
      </c>
      <c r="AJ106" s="108">
        <v>0</v>
      </c>
      <c r="AK106" s="108">
        <v>0</v>
      </c>
      <c r="AL106" s="108">
        <v>0</v>
      </c>
      <c r="AM106" s="108">
        <v>0</v>
      </c>
      <c r="AN106" s="108">
        <v>0</v>
      </c>
      <c r="AO106" s="108">
        <v>0</v>
      </c>
      <c r="AP106" s="108">
        <v>0.17244124412536621</v>
      </c>
      <c r="AQ106" s="108">
        <v>0.13390825688838959</v>
      </c>
      <c r="AR106" s="108">
        <v>0</v>
      </c>
      <c r="AS106" s="108">
        <v>0</v>
      </c>
      <c r="AT106" s="108">
        <v>0</v>
      </c>
      <c r="AU106" s="108">
        <v>0</v>
      </c>
      <c r="AV106" s="108">
        <v>0</v>
      </c>
      <c r="AW106" s="108">
        <v>7.561115175485611E-2</v>
      </c>
      <c r="AX106" s="108">
        <v>0</v>
      </c>
      <c r="AY106" s="108">
        <v>0</v>
      </c>
      <c r="AZ106" s="108">
        <v>0</v>
      </c>
      <c r="BA106" s="108">
        <v>0</v>
      </c>
      <c r="BB106" s="108">
        <v>0</v>
      </c>
      <c r="BC106" s="108">
        <v>0</v>
      </c>
      <c r="BD106" s="108">
        <v>0.38711050152778625</v>
      </c>
      <c r="BE106" s="108">
        <v>0</v>
      </c>
      <c r="BF106" s="108">
        <v>0</v>
      </c>
      <c r="BG106" s="108">
        <v>0</v>
      </c>
      <c r="BH106" s="108">
        <v>0</v>
      </c>
      <c r="BI106" s="108">
        <v>0</v>
      </c>
      <c r="BJ106" s="108">
        <v>0</v>
      </c>
      <c r="BK106" s="108"/>
      <c r="BL106" s="108"/>
    </row>
    <row r="107" spans="1:64" x14ac:dyDescent="0.2">
      <c r="A107" t="s">
        <v>528</v>
      </c>
      <c r="B107" s="108">
        <v>0.50272434949874878</v>
      </c>
      <c r="C107" s="108">
        <v>0.37305721640586853</v>
      </c>
      <c r="D107" s="108">
        <v>0.58054697513580322</v>
      </c>
      <c r="E107" s="108">
        <v>0.36936527490615845</v>
      </c>
      <c r="F107" s="108">
        <v>0.42935463786125183</v>
      </c>
      <c r="G107" s="108">
        <v>0.67136090993881226</v>
      </c>
      <c r="H107" s="108">
        <v>0.15501955151557922</v>
      </c>
      <c r="I107" s="108">
        <v>0.20899952948093414</v>
      </c>
      <c r="J107" s="108">
        <v>0.72820240259170532</v>
      </c>
      <c r="K107" s="108">
        <v>0.36197265982627869</v>
      </c>
      <c r="L107" s="108">
        <v>0.4582374095916748</v>
      </c>
      <c r="M107" s="108">
        <v>0.4977487325668335</v>
      </c>
      <c r="N107" s="108">
        <v>0.53935897350311279</v>
      </c>
      <c r="O107" s="108">
        <v>0.45659822225570679</v>
      </c>
      <c r="P107" s="109"/>
      <c r="Q107" s="108">
        <v>0.68222337961196899</v>
      </c>
      <c r="R107" s="108">
        <v>0.50262326002120972</v>
      </c>
      <c r="S107" s="109"/>
      <c r="T107" s="108">
        <v>0.5097317099571228</v>
      </c>
      <c r="U107" s="108">
        <v>0.35138723254203796</v>
      </c>
      <c r="V107" s="108">
        <v>0.25328055024147034</v>
      </c>
      <c r="W107" s="108">
        <v>0.27594444155693054</v>
      </c>
      <c r="X107" s="108">
        <v>0.28855052590370178</v>
      </c>
      <c r="Y107" s="108">
        <v>0.25438413023948669</v>
      </c>
      <c r="Z107" s="108">
        <v>0.40046724677085876</v>
      </c>
      <c r="AA107" s="108">
        <v>0.30980682373046875</v>
      </c>
      <c r="AB107" s="108">
        <v>0.42317688465118408</v>
      </c>
      <c r="AC107" s="108">
        <v>0.38453838229179382</v>
      </c>
      <c r="AD107" s="108">
        <v>0.66436392068862915</v>
      </c>
      <c r="AE107" s="108">
        <v>0.69011896848678589</v>
      </c>
      <c r="AF107" s="108">
        <v>0.46186333894729614</v>
      </c>
      <c r="AG107" s="108">
        <v>0.64221596717834473</v>
      </c>
      <c r="AH107" s="108">
        <v>0.55869990587234497</v>
      </c>
      <c r="AI107" s="108">
        <v>0.3663230836391449</v>
      </c>
      <c r="AJ107" s="108">
        <v>0.55028229951858521</v>
      </c>
      <c r="AK107" s="108">
        <v>0.28485766053199768</v>
      </c>
      <c r="AL107" s="108">
        <v>0.33250764012336731</v>
      </c>
      <c r="AM107" s="108">
        <v>0.26272016763687134</v>
      </c>
      <c r="AN107" s="108">
        <v>0.27836358547210693</v>
      </c>
      <c r="AO107" s="108">
        <v>0.47409719228744507</v>
      </c>
      <c r="AP107" s="108">
        <v>0.43787017464637756</v>
      </c>
      <c r="AQ107" s="108">
        <v>0.84091228246688843</v>
      </c>
      <c r="AR107" s="108">
        <v>0.32931378483772278</v>
      </c>
      <c r="AS107" s="108">
        <v>0.50159043073654175</v>
      </c>
      <c r="AT107" s="108">
        <v>0.61109548807144165</v>
      </c>
      <c r="AU107" s="108">
        <v>0.39814296364784241</v>
      </c>
      <c r="AV107" s="108">
        <v>0.42261281609535217</v>
      </c>
      <c r="AW107" s="108">
        <v>0.46181750297546387</v>
      </c>
      <c r="AX107" s="108">
        <v>0.57494384050369263</v>
      </c>
      <c r="AY107" s="108">
        <v>0.50237780809402466</v>
      </c>
      <c r="AZ107" s="108">
        <v>0.38283523917198181</v>
      </c>
      <c r="BA107" s="108">
        <v>0.47088390588760376</v>
      </c>
      <c r="BB107" s="108">
        <v>0.64650392532348633</v>
      </c>
      <c r="BC107" s="108">
        <v>0.33837714791297913</v>
      </c>
      <c r="BD107" s="108">
        <v>0.23473115265369415</v>
      </c>
      <c r="BE107" s="108">
        <v>0.31958940625190735</v>
      </c>
      <c r="BF107" s="108">
        <v>0.45806166529655457</v>
      </c>
      <c r="BG107" s="108">
        <v>0.6064574122428894</v>
      </c>
      <c r="BH107" s="108">
        <v>0.62410265207290649</v>
      </c>
      <c r="BI107" s="108">
        <v>0.37116345763206482</v>
      </c>
      <c r="BJ107" s="108">
        <v>0.32956001162528992</v>
      </c>
      <c r="BK107" s="108">
        <v>0.30389821529388428</v>
      </c>
      <c r="BL107" s="108">
        <v>0.66572070121765137</v>
      </c>
    </row>
    <row r="108" spans="1:64" x14ac:dyDescent="0.2">
      <c r="A108" t="s">
        <v>529</v>
      </c>
      <c r="B108" s="108">
        <v>0.5302245020866394</v>
      </c>
      <c r="C108" s="108">
        <v>0.39818075299263</v>
      </c>
      <c r="D108" s="108">
        <v>0.44487133622169495</v>
      </c>
      <c r="E108" s="108">
        <v>0.66319423913955688</v>
      </c>
      <c r="F108" s="108">
        <v>0.46621042490005493</v>
      </c>
      <c r="G108" s="108">
        <v>0.78320503234863281</v>
      </c>
      <c r="H108" s="108">
        <v>0.57999056577682495</v>
      </c>
      <c r="I108" s="108">
        <v>0.63973355293273926</v>
      </c>
      <c r="J108" s="108">
        <v>0.85260307788848877</v>
      </c>
      <c r="K108" s="108">
        <v>0.57860845327377319</v>
      </c>
      <c r="L108" s="108">
        <v>0.60145735740661621</v>
      </c>
      <c r="M108" s="108">
        <v>0.80436617136001587</v>
      </c>
      <c r="N108" s="108">
        <v>0.90256065130233765</v>
      </c>
      <c r="O108" s="108">
        <v>0.79301506280899048</v>
      </c>
      <c r="P108" s="109"/>
      <c r="Q108" s="108">
        <v>0.55167990922927856</v>
      </c>
      <c r="R108" s="108">
        <v>0.49220070242881775</v>
      </c>
      <c r="S108" s="109"/>
      <c r="T108" s="108">
        <v>0.58603155612945557</v>
      </c>
      <c r="U108" s="108">
        <v>0.56229245662689209</v>
      </c>
      <c r="V108" s="108">
        <v>0.47882235050201416</v>
      </c>
      <c r="W108" s="108">
        <v>0.47780406475067139</v>
      </c>
      <c r="X108" s="108">
        <v>0.46185436844825745</v>
      </c>
      <c r="Y108" s="108">
        <v>0.39780676364898682</v>
      </c>
      <c r="Z108" s="108">
        <v>0.51148474216461182</v>
      </c>
      <c r="AA108" s="108">
        <v>0.48502692580223083</v>
      </c>
      <c r="AB108" s="108">
        <v>0.52559036016464233</v>
      </c>
      <c r="AC108" s="108">
        <v>0.48460748791694641</v>
      </c>
      <c r="AD108" s="108">
        <v>0.78279018402099609</v>
      </c>
      <c r="AE108" s="108">
        <v>0.40205740928649902</v>
      </c>
      <c r="AF108" s="108">
        <v>0.29803341627120972</v>
      </c>
      <c r="AG108" s="108">
        <v>0.43327748775482178</v>
      </c>
      <c r="AH108" s="108">
        <v>0.39315375685691833</v>
      </c>
      <c r="AI108" s="108">
        <v>0.45655238628387451</v>
      </c>
      <c r="AJ108" s="108">
        <v>0.37473073601722717</v>
      </c>
      <c r="AK108" s="108">
        <v>0.2314714789390564</v>
      </c>
      <c r="AL108" s="108">
        <v>0.35347160696983337</v>
      </c>
      <c r="AM108" s="108">
        <v>0.36005264520645142</v>
      </c>
      <c r="AN108" s="108">
        <v>0.41165843605995178</v>
      </c>
      <c r="AO108" s="108">
        <v>0.40702161192893982</v>
      </c>
      <c r="AP108" s="108">
        <v>0.49609819054603577</v>
      </c>
      <c r="AQ108" s="108">
        <v>0.41170260310173035</v>
      </c>
      <c r="AR108" s="108">
        <v>0.33885020017623901</v>
      </c>
      <c r="AS108" s="108">
        <v>0.61562395095825195</v>
      </c>
      <c r="AT108" s="108">
        <v>0.40017986297607422</v>
      </c>
      <c r="AU108" s="108">
        <v>0.54339122772216797</v>
      </c>
      <c r="AV108" s="108">
        <v>0.30498969554901123</v>
      </c>
      <c r="AW108" s="108">
        <v>0.48741647601127625</v>
      </c>
      <c r="AX108" s="108">
        <v>0.36876434087753296</v>
      </c>
      <c r="AY108" s="108">
        <v>0.25658160448074341</v>
      </c>
      <c r="AZ108" s="108">
        <v>0.57427459955215454</v>
      </c>
      <c r="BA108" s="108">
        <v>0.41110730171203613</v>
      </c>
      <c r="BB108" s="108">
        <v>0.2321641594171524</v>
      </c>
      <c r="BC108" s="108">
        <v>0.33046439290046692</v>
      </c>
      <c r="BD108" s="108">
        <v>0.34796106815338135</v>
      </c>
      <c r="BE108" s="108">
        <v>0.43254399299621582</v>
      </c>
      <c r="BF108" s="108">
        <v>0.42157390713691711</v>
      </c>
      <c r="BG108" s="108">
        <v>0.36847448348999023</v>
      </c>
      <c r="BH108" s="108">
        <v>0.52188175916671753</v>
      </c>
      <c r="BI108" s="108">
        <v>0.45854669809341431</v>
      </c>
      <c r="BJ108" s="108">
        <v>0.38418292999267578</v>
      </c>
      <c r="BK108" s="108">
        <v>0.36165201663970947</v>
      </c>
      <c r="BL108" s="108">
        <v>0.34678950905799866</v>
      </c>
    </row>
    <row r="109" spans="1:64" x14ac:dyDescent="0.2">
      <c r="A109" s="104" t="s">
        <v>261</v>
      </c>
      <c r="B109" s="110">
        <v>7.3100886344909668</v>
      </c>
      <c r="C109" s="110">
        <v>7.1843667030334473</v>
      </c>
      <c r="D109" s="110">
        <v>7.0613975524902344</v>
      </c>
      <c r="E109" s="110">
        <v>7.3774452209472656</v>
      </c>
      <c r="F109" s="110">
        <v>7.1355791091918945</v>
      </c>
      <c r="G109" s="110">
        <v>7.2720203399658203</v>
      </c>
      <c r="H109" s="110">
        <v>7.0126233100891113</v>
      </c>
      <c r="I109" s="110">
        <v>7.1850852966308594</v>
      </c>
      <c r="J109" s="110">
        <v>7.3813962936401367</v>
      </c>
      <c r="K109" s="110">
        <v>7.2090578079223633</v>
      </c>
      <c r="L109" s="110">
        <v>6.6468024253845215</v>
      </c>
      <c r="M109" s="110">
        <v>7.2042131423950195</v>
      </c>
      <c r="N109" s="110">
        <v>7.2627081871032715</v>
      </c>
      <c r="O109" s="110">
        <v>7.6550760269165039</v>
      </c>
      <c r="P109" s="109"/>
      <c r="Q109" s="110">
        <v>7.2750053405761719</v>
      </c>
      <c r="R109" s="110">
        <v>7.1579360961914063</v>
      </c>
      <c r="S109" s="109">
        <v>7.5820889472961426</v>
      </c>
      <c r="T109" s="110">
        <v>7.2598567008972168</v>
      </c>
      <c r="U109" s="110">
        <v>7.1115450859069824</v>
      </c>
      <c r="V109" s="110">
        <v>7.6275625228881836</v>
      </c>
      <c r="W109" s="110">
        <v>7.0830698013305664</v>
      </c>
      <c r="X109" s="110">
        <v>7.2404990196228027</v>
      </c>
      <c r="Y109" s="110">
        <v>7.3646101951599121</v>
      </c>
      <c r="Z109" s="110">
        <v>7.4360909461975098</v>
      </c>
      <c r="AA109" s="110">
        <v>7.4392595291137695</v>
      </c>
      <c r="AB109" s="110">
        <v>7.0631861686706543</v>
      </c>
      <c r="AC109" s="110">
        <v>7.3882136344909668</v>
      </c>
      <c r="AD109" s="110">
        <v>7.1305179595947266</v>
      </c>
      <c r="AE109" s="110">
        <v>6.9933686256408691</v>
      </c>
      <c r="AF109" s="110">
        <v>7.2938337326049805</v>
      </c>
      <c r="AG109" s="110">
        <v>7.3062219619750977</v>
      </c>
      <c r="AH109" s="110">
        <v>7.1178221702575684</v>
      </c>
      <c r="AI109" s="110">
        <v>7.178260326385498</v>
      </c>
      <c r="AJ109" s="110">
        <v>7.0358519554138184</v>
      </c>
      <c r="AK109" s="110">
        <v>7.0172815322875977</v>
      </c>
      <c r="AL109" s="110">
        <v>7.3427681922912598</v>
      </c>
      <c r="AM109" s="110">
        <v>7.5295376777648926</v>
      </c>
      <c r="AN109" s="110">
        <v>7.4387602806091309</v>
      </c>
      <c r="AO109" s="110">
        <v>6.894007682800293</v>
      </c>
      <c r="AP109" s="110">
        <v>6.6384882926940918</v>
      </c>
      <c r="AQ109" s="110">
        <v>7.2450494766235352</v>
      </c>
      <c r="AR109" s="110">
        <v>7.254117488861084</v>
      </c>
      <c r="AS109" s="110">
        <v>7.2094426155090332</v>
      </c>
      <c r="AT109" s="110">
        <v>7.0778846740722656</v>
      </c>
      <c r="AU109" s="110">
        <v>6.5760350227355957</v>
      </c>
      <c r="AV109" s="110">
        <v>7.4758787155151367</v>
      </c>
      <c r="AW109" s="110">
        <v>7.1641297340393066</v>
      </c>
      <c r="AX109" s="110">
        <v>7.0796189308166504</v>
      </c>
      <c r="AY109" s="110">
        <v>7.1545886993408203</v>
      </c>
      <c r="AZ109" s="110">
        <v>7.2193088531494141</v>
      </c>
      <c r="BA109" s="110">
        <v>7.1929783821105957</v>
      </c>
      <c r="BB109" s="110">
        <v>7.3836445808410645</v>
      </c>
      <c r="BC109" s="110">
        <v>7.2851505279541016</v>
      </c>
      <c r="BD109" s="110">
        <v>7.2795648574829102</v>
      </c>
      <c r="BE109" s="110">
        <v>7.580986499786377</v>
      </c>
      <c r="BF109" s="110">
        <v>7.0618629455566406</v>
      </c>
      <c r="BG109" s="110">
        <v>7.186039924621582</v>
      </c>
      <c r="BH109" s="110">
        <v>7.0766887664794922</v>
      </c>
      <c r="BI109" s="110">
        <v>7.2648205757141113</v>
      </c>
      <c r="BJ109" s="110">
        <v>7.4120903015136719</v>
      </c>
      <c r="BK109" s="110">
        <v>7.4739141464233398</v>
      </c>
      <c r="BL109" s="110">
        <v>7.3368282318115234</v>
      </c>
    </row>
    <row r="110" spans="1:64" x14ac:dyDescent="0.2">
      <c r="A110" t="s">
        <v>530</v>
      </c>
      <c r="B110" s="108">
        <v>2.771732397377491E-4</v>
      </c>
      <c r="C110" s="108">
        <v>6.4345123246312141E-4</v>
      </c>
      <c r="D110" s="108">
        <v>5.2871569059789181E-3</v>
      </c>
      <c r="E110" s="108">
        <v>1.7831303412094712E-3</v>
      </c>
      <c r="F110" s="108">
        <v>4.808173980563879E-3</v>
      </c>
      <c r="G110" s="108">
        <v>1.6326686600223184E-3</v>
      </c>
      <c r="H110" s="108">
        <v>4.0707282721996307E-2</v>
      </c>
      <c r="I110" s="108">
        <v>5.2372822538018227E-3</v>
      </c>
      <c r="J110" s="108">
        <v>4.0480047464370728E-2</v>
      </c>
      <c r="K110" s="108">
        <v>3.2540388405323029E-2</v>
      </c>
      <c r="L110" s="108">
        <v>1.051639299839735E-2</v>
      </c>
      <c r="M110" s="108">
        <v>1.5547375660389662E-3</v>
      </c>
      <c r="N110" s="108">
        <v>2.175557054579258E-2</v>
      </c>
      <c r="O110" s="108">
        <v>7.4204913107678294E-4</v>
      </c>
      <c r="P110" s="109"/>
      <c r="Q110" s="108">
        <v>5.5683194659650326E-3</v>
      </c>
      <c r="R110" s="108">
        <v>5.6922035291790962E-3</v>
      </c>
      <c r="S110" s="109">
        <v>9.1865926515311003E-4</v>
      </c>
      <c r="T110" s="108">
        <v>1.3509906129911542E-3</v>
      </c>
      <c r="U110" s="108">
        <v>1.3630326138809323E-3</v>
      </c>
      <c r="V110" s="108">
        <v>2.0822251681238413E-3</v>
      </c>
      <c r="W110" s="108">
        <v>1.9598153885453939E-3</v>
      </c>
      <c r="X110" s="108">
        <v>3.516046330332756E-3</v>
      </c>
      <c r="Y110" s="108">
        <v>1.7366409301757813E-3</v>
      </c>
      <c r="Z110" s="108">
        <v>1.4966917224228382E-3</v>
      </c>
      <c r="AA110" s="108">
        <v>3.3349078148603439E-3</v>
      </c>
      <c r="AB110" s="108">
        <v>2.9123271815478802E-3</v>
      </c>
      <c r="AC110" s="108">
        <v>1.6569505678489804E-3</v>
      </c>
      <c r="AD110" s="108">
        <v>8.1072114408016205E-3</v>
      </c>
      <c r="AE110" s="108">
        <v>1.0266549652442336E-3</v>
      </c>
      <c r="AF110" s="108">
        <v>2.459497656673193E-3</v>
      </c>
      <c r="AG110" s="108">
        <v>6.1040953733026981E-3</v>
      </c>
      <c r="AH110" s="108">
        <v>3.6428142338991165E-3</v>
      </c>
      <c r="AI110" s="108">
        <v>9.1406125575304031E-3</v>
      </c>
      <c r="AJ110" s="108">
        <v>2.3720934987068176E-3</v>
      </c>
      <c r="AK110" s="108">
        <v>1.0185550199821591E-3</v>
      </c>
      <c r="AL110" s="108">
        <v>1.668016891926527E-3</v>
      </c>
      <c r="AM110" s="108">
        <v>1.6188031062483788E-2</v>
      </c>
      <c r="AN110" s="108">
        <v>1.7392607405781746E-2</v>
      </c>
      <c r="AO110" s="108">
        <v>1.4957177918404341E-3</v>
      </c>
      <c r="AP110" s="108">
        <v>9.2285411665216088E-4</v>
      </c>
      <c r="AQ110" s="108">
        <v>5.4776887409389019E-3</v>
      </c>
      <c r="AR110" s="108">
        <v>2.2899846080690622E-3</v>
      </c>
      <c r="AS110" s="108">
        <v>3.8705826736986637E-3</v>
      </c>
      <c r="AT110" s="108">
        <v>4.838261753320694E-3</v>
      </c>
      <c r="AU110" s="108">
        <v>1.4557911781594157E-3</v>
      </c>
      <c r="AV110" s="108">
        <v>1.2809450272470713E-3</v>
      </c>
      <c r="AW110" s="108">
        <v>1.2370471376925707E-3</v>
      </c>
      <c r="AX110" s="108">
        <v>2.7929565403610468E-3</v>
      </c>
      <c r="AY110" s="108">
        <v>2.7913108351640403E-4</v>
      </c>
      <c r="AZ110" s="108">
        <v>3.9328102138824761E-4</v>
      </c>
      <c r="BA110" s="108">
        <v>8.9993863366544247E-4</v>
      </c>
      <c r="BB110" s="108">
        <v>9.5477299764752388E-3</v>
      </c>
      <c r="BC110" s="108">
        <v>1.2734212214127183E-3</v>
      </c>
      <c r="BD110" s="108">
        <v>3.3003517892211676E-3</v>
      </c>
      <c r="BE110" s="108">
        <v>2.1692558657377958E-3</v>
      </c>
      <c r="BF110" s="108">
        <v>1.6486304812133312E-3</v>
      </c>
      <c r="BG110" s="108">
        <v>2.7993302792310715E-3</v>
      </c>
      <c r="BH110" s="108">
        <v>6.2669841572642326E-3</v>
      </c>
      <c r="BI110" s="108">
        <v>2.0589733030647039E-3</v>
      </c>
      <c r="BJ110" s="108"/>
      <c r="BK110" s="108"/>
      <c r="BL110" s="108"/>
    </row>
    <row r="111" spans="1:64" x14ac:dyDescent="0.2">
      <c r="A111" t="s">
        <v>531</v>
      </c>
      <c r="B111" s="108">
        <v>1102</v>
      </c>
      <c r="C111" s="108">
        <v>193</v>
      </c>
      <c r="D111" s="108">
        <v>192</v>
      </c>
      <c r="E111" s="108">
        <v>195</v>
      </c>
      <c r="F111" s="108">
        <v>194</v>
      </c>
      <c r="G111" s="108">
        <v>197</v>
      </c>
      <c r="H111" s="108">
        <v>192</v>
      </c>
      <c r="I111" s="108">
        <v>294</v>
      </c>
      <c r="J111" s="108">
        <v>192</v>
      </c>
      <c r="K111" s="108">
        <v>193</v>
      </c>
      <c r="L111" s="108">
        <v>195</v>
      </c>
      <c r="M111" s="108">
        <v>300</v>
      </c>
      <c r="N111" s="108">
        <v>192</v>
      </c>
      <c r="O111" s="108">
        <v>203</v>
      </c>
      <c r="P111" s="109"/>
      <c r="Q111" s="108">
        <v>192</v>
      </c>
      <c r="R111" s="108">
        <v>199</v>
      </c>
      <c r="S111" s="109">
        <v>314</v>
      </c>
      <c r="T111" s="108">
        <v>198</v>
      </c>
      <c r="U111" s="108">
        <v>200</v>
      </c>
      <c r="V111" s="108">
        <v>192</v>
      </c>
      <c r="W111" s="108">
        <v>194</v>
      </c>
      <c r="X111" s="108">
        <v>197</v>
      </c>
      <c r="Y111" s="108">
        <v>192</v>
      </c>
      <c r="Z111" s="108">
        <v>192</v>
      </c>
      <c r="AA111" s="108">
        <v>395</v>
      </c>
      <c r="AB111" s="108">
        <v>391</v>
      </c>
      <c r="AC111" s="108">
        <v>192</v>
      </c>
      <c r="AD111" s="108">
        <v>196</v>
      </c>
      <c r="AE111" s="108">
        <v>192</v>
      </c>
      <c r="AF111" s="108">
        <v>197</v>
      </c>
      <c r="AG111" s="108">
        <v>300</v>
      </c>
      <c r="AH111" s="108">
        <v>206</v>
      </c>
      <c r="AI111" s="108">
        <v>201</v>
      </c>
      <c r="AJ111" s="108">
        <v>193</v>
      </c>
      <c r="AK111" s="108">
        <v>192</v>
      </c>
      <c r="AL111" s="108">
        <v>192</v>
      </c>
      <c r="AM111" s="108">
        <v>200</v>
      </c>
      <c r="AN111" s="108">
        <v>192</v>
      </c>
      <c r="AO111" s="108">
        <v>200</v>
      </c>
      <c r="AP111" s="108">
        <v>192</v>
      </c>
      <c r="AQ111" s="108">
        <v>204</v>
      </c>
      <c r="AR111" s="108">
        <v>295</v>
      </c>
      <c r="AS111" s="108">
        <v>197</v>
      </c>
      <c r="AT111" s="108">
        <v>194</v>
      </c>
      <c r="AU111" s="108">
        <v>194</v>
      </c>
      <c r="AV111" s="108">
        <v>319</v>
      </c>
      <c r="AW111" s="108">
        <v>593</v>
      </c>
      <c r="AX111" s="108">
        <v>428</v>
      </c>
      <c r="AY111" s="108">
        <v>1024</v>
      </c>
      <c r="AZ111" s="108">
        <v>289</v>
      </c>
      <c r="BA111" s="108">
        <v>194</v>
      </c>
      <c r="BB111" s="108">
        <v>195</v>
      </c>
      <c r="BC111" s="108">
        <v>192</v>
      </c>
      <c r="BD111" s="108">
        <v>202</v>
      </c>
      <c r="BE111" s="108">
        <v>192</v>
      </c>
      <c r="BF111" s="108">
        <v>390</v>
      </c>
      <c r="BG111" s="108">
        <v>198</v>
      </c>
      <c r="BH111" s="108">
        <v>313</v>
      </c>
      <c r="BI111" s="108">
        <v>196</v>
      </c>
      <c r="BJ111" s="108">
        <v>194</v>
      </c>
      <c r="BK111" s="108">
        <v>197</v>
      </c>
      <c r="BL111" s="108">
        <v>193</v>
      </c>
    </row>
    <row r="112" spans="1:64" x14ac:dyDescent="0.2">
      <c r="A112" t="s">
        <v>263</v>
      </c>
      <c r="B112" s="108">
        <v>2.5001900196075439</v>
      </c>
      <c r="C112" s="108">
        <v>2.4748642444610596</v>
      </c>
      <c r="D112" s="108">
        <v>2.4116997718811035</v>
      </c>
      <c r="E112" s="108">
        <v>2.573563814163208</v>
      </c>
      <c r="F112" s="108">
        <v>2.5161044597625732</v>
      </c>
      <c r="G112" s="108">
        <v>2.4963574409484863</v>
      </c>
      <c r="H112" s="108">
        <v>2.4955332279205322</v>
      </c>
      <c r="I112" s="108">
        <v>2.438805103302002</v>
      </c>
      <c r="J112" s="108">
        <v>2.4512801170349121</v>
      </c>
      <c r="K112" s="108">
        <v>2.5893228054046631</v>
      </c>
      <c r="L112" s="108">
        <v>2.3912980556488037</v>
      </c>
      <c r="M112" s="108">
        <v>2.4963390827178955</v>
      </c>
      <c r="N112" s="108">
        <v>2.5001235008239746</v>
      </c>
      <c r="O112" s="108">
        <v>2.6361923217773437</v>
      </c>
      <c r="P112" s="109"/>
      <c r="Q112" s="108">
        <v>2.4944777488708496</v>
      </c>
      <c r="R112" s="108">
        <v>2.4452745914459229</v>
      </c>
      <c r="S112" s="109">
        <v>2.5532879829406738</v>
      </c>
      <c r="T112" s="108">
        <v>2.388167142868042</v>
      </c>
      <c r="U112" s="108">
        <v>2.5148863792419434</v>
      </c>
      <c r="V112" s="108">
        <v>2.6078004837036133</v>
      </c>
      <c r="W112" s="108">
        <v>2.4095909595489502</v>
      </c>
      <c r="X112" s="108">
        <v>2.4674272537231445</v>
      </c>
      <c r="Y112" s="108">
        <v>2.4781394004821777</v>
      </c>
      <c r="Z112" s="108">
        <v>2.5139491558074951</v>
      </c>
      <c r="AA112" s="108">
        <v>2.567255973815918</v>
      </c>
      <c r="AB112" s="108">
        <v>2.3788332939147949</v>
      </c>
      <c r="AC112" s="108">
        <v>2.5374319553375244</v>
      </c>
      <c r="AD112" s="108">
        <v>2.3708858489990234</v>
      </c>
      <c r="AE112" s="108">
        <v>2.3357524871826172</v>
      </c>
      <c r="AF112" s="108">
        <v>2.5294897556304932</v>
      </c>
      <c r="AG112" s="108">
        <v>2.4272365570068359</v>
      </c>
      <c r="AH112" s="108">
        <v>2.3328802585601807</v>
      </c>
      <c r="AI112" s="108">
        <v>2.4362337589263916</v>
      </c>
      <c r="AJ112" s="108">
        <v>2.3866379261016846</v>
      </c>
      <c r="AK112" s="108">
        <v>2.3699014186859131</v>
      </c>
      <c r="AL112" s="108">
        <v>2.4229435920715332</v>
      </c>
      <c r="AM112" s="108">
        <v>2.5028789043426514</v>
      </c>
      <c r="AN112" s="108">
        <v>2.5449676513671875</v>
      </c>
      <c r="AO112" s="108">
        <v>2.3141446113586426</v>
      </c>
      <c r="AP112" s="108">
        <v>2.2610373497009277</v>
      </c>
      <c r="AQ112" s="108">
        <v>2.4104037284851074</v>
      </c>
      <c r="AR112" s="108">
        <v>2.4284472465515137</v>
      </c>
      <c r="AS112" s="108">
        <v>2.3543980121612549</v>
      </c>
      <c r="AT112" s="108">
        <v>2.4267749786376953</v>
      </c>
      <c r="AU112" s="108">
        <v>2.2091338634490967</v>
      </c>
      <c r="AV112" s="108">
        <v>2.5849614143371582</v>
      </c>
      <c r="AW112" s="108">
        <v>2.3292365074157715</v>
      </c>
      <c r="AX112" s="108">
        <v>2.4058656692504883</v>
      </c>
      <c r="AY112" s="108">
        <v>2.4208881855010986</v>
      </c>
      <c r="AZ112" s="108">
        <v>2.3953356742858887</v>
      </c>
      <c r="BA112" s="108">
        <v>2.2991642951965332</v>
      </c>
      <c r="BB112" s="108">
        <v>2.4416346549987793</v>
      </c>
      <c r="BC112" s="108">
        <v>2.3737308979034424</v>
      </c>
      <c r="BD112" s="108">
        <v>2.477628231048584</v>
      </c>
      <c r="BE112" s="108">
        <v>2.490729808807373</v>
      </c>
      <c r="BF112" s="108">
        <v>2.3158168792724609</v>
      </c>
      <c r="BG112" s="108">
        <v>2.3677494525909424</v>
      </c>
      <c r="BH112" s="108">
        <v>2.3218441009521484</v>
      </c>
      <c r="BI112" s="108">
        <v>2.3934700489044189</v>
      </c>
      <c r="BJ112" s="108">
        <v>2.4041471481323242</v>
      </c>
      <c r="BK112" s="108">
        <v>2.5663864612579346</v>
      </c>
      <c r="BL112" s="108">
        <v>2.4191136360168457</v>
      </c>
    </row>
    <row r="113" spans="1:64" x14ac:dyDescent="0.2">
      <c r="A113" t="s">
        <v>286</v>
      </c>
      <c r="B113" s="108">
        <v>2.3353848457336426</v>
      </c>
      <c r="C113" s="108">
        <v>2.2494912147521973</v>
      </c>
      <c r="D113" s="108">
        <v>2.2790231704711914</v>
      </c>
      <c r="E113" s="108">
        <v>2.3453352451324463</v>
      </c>
      <c r="F113" s="108">
        <v>2.0999727249145508</v>
      </c>
      <c r="G113" s="108">
        <v>2.4018657207489014</v>
      </c>
      <c r="H113" s="108">
        <v>2.2172038555145264</v>
      </c>
      <c r="I113" s="108">
        <v>2.3386673927307129</v>
      </c>
      <c r="J113" s="108">
        <v>2.4523892402648926</v>
      </c>
      <c r="K113" s="108">
        <v>2.1180682182312012</v>
      </c>
      <c r="L113" s="108">
        <v>2.0142731666564941</v>
      </c>
      <c r="M113" s="108">
        <v>2.3557252883911133</v>
      </c>
      <c r="N113" s="108">
        <v>2.3156163692474365</v>
      </c>
      <c r="O113" s="108">
        <v>2.4906156063079834</v>
      </c>
      <c r="P113" s="109"/>
      <c r="Q113" s="108">
        <v>2.313584566116333</v>
      </c>
      <c r="R113" s="108">
        <v>2.2333228588104248</v>
      </c>
      <c r="S113" s="109">
        <v>2.4212143421173096</v>
      </c>
      <c r="T113" s="108">
        <v>2.397284984588623</v>
      </c>
      <c r="U113" s="108">
        <v>2.0579934120178223</v>
      </c>
      <c r="V113" s="108">
        <v>2.4665939807891846</v>
      </c>
      <c r="W113" s="108">
        <v>2.2404618263244629</v>
      </c>
      <c r="X113" s="108">
        <v>2.3223798274993896</v>
      </c>
      <c r="Y113" s="108">
        <v>2.3751635551452637</v>
      </c>
      <c r="Z113" s="108">
        <v>2.5146231651306152</v>
      </c>
      <c r="AA113" s="108">
        <v>2.3642401695251465</v>
      </c>
      <c r="AB113" s="108">
        <v>2.2424135208129883</v>
      </c>
      <c r="AC113" s="108">
        <v>2.3886466026306152</v>
      </c>
      <c r="AD113" s="108">
        <v>2.3702445030212402</v>
      </c>
      <c r="AE113" s="108">
        <v>2.292921781539917</v>
      </c>
      <c r="AF113" s="108">
        <v>2.3646664619445801</v>
      </c>
      <c r="AG113" s="108">
        <v>2.436826229095459</v>
      </c>
      <c r="AH113" s="108">
        <v>2.2860217094421387</v>
      </c>
      <c r="AI113" s="108">
        <v>2.3783543109893799</v>
      </c>
      <c r="AJ113" s="108">
        <v>2.1849822998046875</v>
      </c>
      <c r="AK113" s="108">
        <v>2.2796132564544678</v>
      </c>
      <c r="AL113" s="108">
        <v>2.4584341049194336</v>
      </c>
      <c r="AM113" s="108">
        <v>2.5092215538024902</v>
      </c>
      <c r="AN113" s="108">
        <v>2.3823463916778564</v>
      </c>
      <c r="AO113" s="108">
        <v>2.2058308124542236</v>
      </c>
      <c r="AP113" s="108">
        <v>2.1442172527313232</v>
      </c>
      <c r="AQ113" s="108">
        <v>2.3291902542114258</v>
      </c>
      <c r="AR113" s="108">
        <v>2.4015481472015381</v>
      </c>
      <c r="AS113" s="108">
        <v>2.3808791637420654</v>
      </c>
      <c r="AT113" s="108">
        <v>2.1240167617797852</v>
      </c>
      <c r="AU113" s="108">
        <v>1.9856302738189697</v>
      </c>
      <c r="AV113" s="108">
        <v>2.3912234306335449</v>
      </c>
      <c r="AW113" s="108">
        <v>2.3982622623443604</v>
      </c>
      <c r="AX113" s="108">
        <v>2.2861616611480713</v>
      </c>
      <c r="AY113" s="108">
        <v>2.3369643688201904</v>
      </c>
      <c r="AZ113" s="108">
        <v>2.3745594024658203</v>
      </c>
      <c r="BA113" s="108">
        <v>2.3968930244445801</v>
      </c>
      <c r="BB113" s="108">
        <v>2.4443907737731934</v>
      </c>
      <c r="BC113" s="108">
        <v>2.405240535736084</v>
      </c>
      <c r="BD113" s="108">
        <v>2.3584191799163818</v>
      </c>
      <c r="BE113" s="108">
        <v>2.5448386669158936</v>
      </c>
      <c r="BF113" s="108">
        <v>2.2580647468566895</v>
      </c>
      <c r="BG113" s="108">
        <v>2.2031288146972656</v>
      </c>
      <c r="BH113" s="108">
        <v>2.2722513675689697</v>
      </c>
      <c r="BI113" s="108">
        <v>2.3977100849151611</v>
      </c>
      <c r="BJ113" s="108">
        <v>2.3645215034484863</v>
      </c>
      <c r="BK113" s="108">
        <v>2.3279213905334473</v>
      </c>
      <c r="BL113" s="108">
        <v>2.423907995223999</v>
      </c>
    </row>
    <row r="114" spans="1:64" x14ac:dyDescent="0.2">
      <c r="A114" t="s">
        <v>297</v>
      </c>
      <c r="B114" s="108">
        <v>2.4745140075683594</v>
      </c>
      <c r="C114" s="108">
        <v>2.4600114822387695</v>
      </c>
      <c r="D114" s="108">
        <v>2.3706743717193604</v>
      </c>
      <c r="E114" s="108">
        <v>2.4585464000701904</v>
      </c>
      <c r="F114" s="108">
        <v>2.5195016860961914</v>
      </c>
      <c r="G114" s="108">
        <v>2.3737971782684326</v>
      </c>
      <c r="H114" s="108">
        <v>2.2998862266540527</v>
      </c>
      <c r="I114" s="108">
        <v>2.4076125621795654</v>
      </c>
      <c r="J114" s="108">
        <v>2.477726936340332</v>
      </c>
      <c r="K114" s="108">
        <v>2.501666784286499</v>
      </c>
      <c r="L114" s="108">
        <v>2.2412309646606445</v>
      </c>
      <c r="M114" s="108">
        <v>2.3521485328674316</v>
      </c>
      <c r="N114" s="108">
        <v>2.4469680786132813</v>
      </c>
      <c r="O114" s="108">
        <v>2.5282680988311768</v>
      </c>
      <c r="P114" s="109"/>
      <c r="Q114" s="108">
        <v>2.4669432640075684</v>
      </c>
      <c r="R114" s="108">
        <v>2.4793384075164795</v>
      </c>
      <c r="S114" s="109">
        <v>2.6075866222381592</v>
      </c>
      <c r="T114" s="108">
        <v>2.4744045734405518</v>
      </c>
      <c r="U114" s="108">
        <v>2.5386655330657959</v>
      </c>
      <c r="V114" s="108">
        <v>2.5531680583953857</v>
      </c>
      <c r="W114" s="108">
        <v>2.4330167770385742</v>
      </c>
      <c r="X114" s="108">
        <v>2.4506919384002686</v>
      </c>
      <c r="Y114" s="108">
        <v>2.5113072395324707</v>
      </c>
      <c r="Z114" s="108">
        <v>2.4075188636779785</v>
      </c>
      <c r="AA114" s="108">
        <v>2.507763147354126</v>
      </c>
      <c r="AB114" s="108">
        <v>2.4419393539428711</v>
      </c>
      <c r="AC114" s="108">
        <v>2.4621345996856689</v>
      </c>
      <c r="AD114" s="108">
        <v>2.3893876075744629</v>
      </c>
      <c r="AE114" s="108">
        <v>2.3646941184997559</v>
      </c>
      <c r="AF114" s="108">
        <v>2.3996772766113281</v>
      </c>
      <c r="AG114" s="108">
        <v>2.4421594142913818</v>
      </c>
      <c r="AH114" s="108">
        <v>2.498920202255249</v>
      </c>
      <c r="AI114" s="108">
        <v>2.3636722564697266</v>
      </c>
      <c r="AJ114" s="108">
        <v>2.4642319679260254</v>
      </c>
      <c r="AK114" s="108">
        <v>2.3677666187286377</v>
      </c>
      <c r="AL114" s="108">
        <v>2.4613902568817139</v>
      </c>
      <c r="AM114" s="108">
        <v>2.517437219619751</v>
      </c>
      <c r="AN114" s="108">
        <v>2.5114462375640869</v>
      </c>
      <c r="AO114" s="108">
        <v>2.3740320205688477</v>
      </c>
      <c r="AP114" s="108">
        <v>2.2332336902618408</v>
      </c>
      <c r="AQ114" s="108">
        <v>2.505455493927002</v>
      </c>
      <c r="AR114" s="108">
        <v>2.4241223335266113</v>
      </c>
      <c r="AS114" s="108">
        <v>2.4741654396057129</v>
      </c>
      <c r="AT114" s="108">
        <v>2.5270926952362061</v>
      </c>
      <c r="AU114" s="108">
        <v>2.3812706470489502</v>
      </c>
      <c r="AV114" s="108">
        <v>2.4996938705444336</v>
      </c>
      <c r="AW114" s="108">
        <v>2.4366309642791748</v>
      </c>
      <c r="AX114" s="108">
        <v>2.3875916004180908</v>
      </c>
      <c r="AY114" s="108">
        <v>2.3967361450195313</v>
      </c>
      <c r="AZ114" s="108">
        <v>2.4494137763977051</v>
      </c>
      <c r="BA114" s="108">
        <v>2.4969210624694824</v>
      </c>
      <c r="BB114" s="108">
        <v>2.4976189136505127</v>
      </c>
      <c r="BC114" s="108">
        <v>2.5061793327331543</v>
      </c>
      <c r="BD114" s="108">
        <v>2.4435176849365234</v>
      </c>
      <c r="BE114" s="108">
        <v>2.5454180240631104</v>
      </c>
      <c r="BF114" s="108">
        <v>2.4879813194274902</v>
      </c>
      <c r="BG114" s="108">
        <v>2.615161657333374</v>
      </c>
      <c r="BH114" s="108">
        <v>2.482593297958374</v>
      </c>
      <c r="BI114" s="108">
        <v>2.4736404418945313</v>
      </c>
      <c r="BJ114" s="108">
        <v>2.6434214115142822</v>
      </c>
      <c r="BK114" s="108">
        <v>2.579606294631958</v>
      </c>
      <c r="BL114" s="108">
        <v>2.4938066005706787</v>
      </c>
    </row>
    <row r="115" spans="1:64" x14ac:dyDescent="0.2">
      <c r="A115" t="s">
        <v>532</v>
      </c>
      <c r="B115" s="108">
        <v>0.35830172896385193</v>
      </c>
      <c r="C115" s="108">
        <v>0.37861749529838562</v>
      </c>
      <c r="D115" s="108">
        <v>0.33881902694702148</v>
      </c>
      <c r="E115" s="108">
        <v>0.43544545769691467</v>
      </c>
      <c r="F115" s="108">
        <v>0.41740095615386963</v>
      </c>
      <c r="G115" s="108">
        <v>0.44934454560279846</v>
      </c>
      <c r="H115" s="108">
        <v>0.46677497029304504</v>
      </c>
      <c r="I115" s="108">
        <v>0.36077964305877686</v>
      </c>
      <c r="J115" s="108">
        <v>0.36084103584289551</v>
      </c>
      <c r="K115" s="108">
        <v>0.50322222709655762</v>
      </c>
      <c r="L115" s="108">
        <v>0.29475542902946472</v>
      </c>
      <c r="M115" s="108">
        <v>0.43430113792419434</v>
      </c>
      <c r="N115" s="108">
        <v>0.37278932332992554</v>
      </c>
      <c r="O115" s="108">
        <v>0.36052507162094116</v>
      </c>
      <c r="P115" s="109"/>
      <c r="Q115" s="108">
        <v>0.38095682859420776</v>
      </c>
      <c r="R115" s="108">
        <v>0.29379865527153015</v>
      </c>
      <c r="S115" s="109">
        <v>0.39883884787559509</v>
      </c>
      <c r="T115" s="108">
        <v>0.27605864405632019</v>
      </c>
      <c r="U115" s="108">
        <v>0.35987132787704468</v>
      </c>
      <c r="V115" s="108">
        <v>0.40960589051246643</v>
      </c>
      <c r="W115" s="108">
        <v>0.35690027475357056</v>
      </c>
      <c r="X115" s="108">
        <v>0.29144707322120667</v>
      </c>
      <c r="Y115" s="108">
        <v>0.36603844165802002</v>
      </c>
      <c r="Z115" s="108">
        <v>0.37358549237251282</v>
      </c>
      <c r="AA115" s="108">
        <v>0.38003844022750854</v>
      </c>
      <c r="AB115" s="108">
        <v>0.28812378644943237</v>
      </c>
      <c r="AC115" s="108">
        <v>0.43458274006843567</v>
      </c>
      <c r="AD115" s="108">
        <v>0.28479573130607605</v>
      </c>
      <c r="AE115" s="108">
        <v>0.24736751616001129</v>
      </c>
      <c r="AF115" s="108">
        <v>0.34470805525779724</v>
      </c>
      <c r="AG115" s="108">
        <v>0.31370845437049866</v>
      </c>
      <c r="AH115" s="108">
        <v>0.18347324430942535</v>
      </c>
      <c r="AI115" s="108">
        <v>0.32326114177703857</v>
      </c>
      <c r="AJ115" s="108">
        <v>0.21124006807804108</v>
      </c>
      <c r="AK115" s="108">
        <v>0.25904113054275513</v>
      </c>
      <c r="AL115" s="108">
        <v>0.27846771478652954</v>
      </c>
      <c r="AM115" s="108">
        <v>0.29470252990722656</v>
      </c>
      <c r="AN115" s="108">
        <v>0.34572497010231018</v>
      </c>
      <c r="AO115" s="108">
        <v>0.27196460962295532</v>
      </c>
      <c r="AP115" s="108">
        <v>0.2484963983297348</v>
      </c>
      <c r="AQ115" s="108">
        <v>0.27944949269294739</v>
      </c>
      <c r="AR115" s="108">
        <v>0.32571929693222046</v>
      </c>
      <c r="AS115" s="108">
        <v>0.24934875965118408</v>
      </c>
      <c r="AT115" s="108">
        <v>0.29919910430908203</v>
      </c>
      <c r="AU115" s="108">
        <v>0.20852425694465637</v>
      </c>
      <c r="AV115" s="108">
        <v>0.35209682583808899</v>
      </c>
      <c r="AW115" s="108">
        <v>0.27236932516098022</v>
      </c>
      <c r="AX115" s="108">
        <v>0.30663961172103882</v>
      </c>
      <c r="AY115" s="108">
        <v>0.25212636590003967</v>
      </c>
      <c r="AZ115" s="108">
        <v>0.28317952156066895</v>
      </c>
      <c r="BA115" s="108">
        <v>0.19257932901382446</v>
      </c>
      <c r="BB115" s="108">
        <v>0.24251319468021393</v>
      </c>
      <c r="BC115" s="108">
        <v>0.22014941275119781</v>
      </c>
      <c r="BD115" s="108">
        <v>0.29335376620292664</v>
      </c>
      <c r="BE115" s="108">
        <v>0.26530089974403381</v>
      </c>
      <c r="BF115" s="108">
        <v>0.15648332238197327</v>
      </c>
      <c r="BG115" s="108">
        <v>0.194645956158638</v>
      </c>
      <c r="BH115" s="108">
        <v>0.24112395942211151</v>
      </c>
      <c r="BI115" s="108">
        <v>0.193574458360672</v>
      </c>
      <c r="BJ115" s="108">
        <v>0.20299112796783447</v>
      </c>
      <c r="BK115" s="108">
        <v>0.30558034777641296</v>
      </c>
      <c r="BL115" s="108">
        <v>0.17473277449607849</v>
      </c>
    </row>
    <row r="116" spans="1:64" x14ac:dyDescent="0.2">
      <c r="A116" t="s">
        <v>533</v>
      </c>
      <c r="B116" s="108">
        <v>3.8327674865722656</v>
      </c>
      <c r="C116" s="108">
        <v>3.7174246311187744</v>
      </c>
      <c r="D116" s="108">
        <v>3.6505732536315918</v>
      </c>
      <c r="E116" s="108">
        <v>3.9085612297058105</v>
      </c>
      <c r="F116" s="108">
        <v>3.7932009696960449</v>
      </c>
      <c r="G116" s="108">
        <v>3.6814141273498535</v>
      </c>
      <c r="H116" s="108">
        <v>3.5365567207336426</v>
      </c>
      <c r="I116" s="108">
        <v>3.7793889045715332</v>
      </c>
      <c r="J116" s="108">
        <v>3.7599081993103027</v>
      </c>
      <c r="K116" s="108">
        <v>3.66339111328125</v>
      </c>
      <c r="L116" s="108">
        <v>3.7289581298828125</v>
      </c>
      <c r="M116" s="108">
        <v>3.7483093738555908</v>
      </c>
      <c r="N116" s="108">
        <v>3.8345627784729004</v>
      </c>
      <c r="O116" s="108">
        <v>3.9809262752532959</v>
      </c>
      <c r="P116" s="109"/>
      <c r="Q116" s="108">
        <v>3.8749525547027588</v>
      </c>
      <c r="R116" s="108">
        <v>3.8444437980651855</v>
      </c>
      <c r="S116" s="109">
        <v>3.7374763488769531</v>
      </c>
      <c r="T116" s="108">
        <v>3.7983522415161133</v>
      </c>
      <c r="U116" s="108">
        <v>3.9150931835174561</v>
      </c>
      <c r="V116" s="108">
        <v>3.9191792011260986</v>
      </c>
      <c r="W116" s="108">
        <v>3.6979086399078369</v>
      </c>
      <c r="X116" s="108">
        <v>3.7989108562469482</v>
      </c>
      <c r="Y116" s="108">
        <v>3.7674925327301025</v>
      </c>
      <c r="Z116" s="108">
        <v>3.8782110214233398</v>
      </c>
      <c r="AA116" s="108">
        <v>3.8534178733825684</v>
      </c>
      <c r="AB116" s="108">
        <v>3.8070423603057861</v>
      </c>
      <c r="AC116" s="108">
        <v>3.8460826873779297</v>
      </c>
      <c r="AD116" s="108">
        <v>3.8333332538604736</v>
      </c>
      <c r="AE116" s="108">
        <v>3.7934184074401855</v>
      </c>
      <c r="AF116" s="108">
        <v>3.8657300472259521</v>
      </c>
      <c r="AG116" s="108">
        <v>3.8658475875854492</v>
      </c>
      <c r="AH116" s="108">
        <v>3.8689260482788086</v>
      </c>
      <c r="AI116" s="108">
        <v>3.851508617401123</v>
      </c>
      <c r="AJ116" s="108">
        <v>3.9295597076416016</v>
      </c>
      <c r="AK116" s="108">
        <v>3.7585382461547852</v>
      </c>
      <c r="AL116" s="108">
        <v>3.8919076919555664</v>
      </c>
      <c r="AM116" s="108">
        <v>3.8367724418640137</v>
      </c>
      <c r="AN116" s="108">
        <v>3.8869509696960449</v>
      </c>
      <c r="AO116" s="108">
        <v>3.7720305919647217</v>
      </c>
      <c r="AP116" s="108">
        <v>3.4937396049499512</v>
      </c>
      <c r="AQ116" s="108">
        <v>3.8263125419616699</v>
      </c>
      <c r="AR116" s="108">
        <v>3.7467184066772461</v>
      </c>
      <c r="AS116" s="108">
        <v>3.7252037525177002</v>
      </c>
      <c r="AT116" s="108">
        <v>3.9419155120849609</v>
      </c>
      <c r="AU116" s="108">
        <v>3.6029131412506104</v>
      </c>
      <c r="AV116" s="108">
        <v>3.9684762954711914</v>
      </c>
      <c r="AW116" s="108">
        <v>3.7366340160369873</v>
      </c>
      <c r="AX116" s="108">
        <v>3.7800681591033936</v>
      </c>
      <c r="AY116" s="108">
        <v>3.8934011459350586</v>
      </c>
      <c r="AZ116" s="108">
        <v>3.8181416988372803</v>
      </c>
      <c r="BA116" s="108">
        <v>3.7692019939422607</v>
      </c>
      <c r="BB116" s="108">
        <v>3.8599786758422852</v>
      </c>
      <c r="BC116" s="108">
        <v>3.7876265048980713</v>
      </c>
      <c r="BD116" s="108">
        <v>3.7685451507568359</v>
      </c>
      <c r="BE116" s="108">
        <v>3.9416294097900391</v>
      </c>
      <c r="BF116" s="108">
        <v>3.8817718029022217</v>
      </c>
      <c r="BG116" s="108">
        <v>3.8887972831726074</v>
      </c>
      <c r="BH116" s="108">
        <v>3.7029476165771484</v>
      </c>
      <c r="BI116" s="108">
        <v>3.8318579196929932</v>
      </c>
      <c r="BJ116" s="108">
        <v>3.9179122447967529</v>
      </c>
      <c r="BK116" s="108">
        <v>3.9221320152282715</v>
      </c>
      <c r="BL116" s="108">
        <v>3.8641588687896729</v>
      </c>
    </row>
    <row r="117" spans="1:64" x14ac:dyDescent="0.2">
      <c r="A117" t="s">
        <v>534</v>
      </c>
      <c r="B117" s="108">
        <v>8.7197877466678619E-2</v>
      </c>
      <c r="C117" s="108">
        <v>9.8947241902351379E-2</v>
      </c>
      <c r="D117" s="108">
        <v>0.11733118444681168</v>
      </c>
      <c r="E117" s="108">
        <v>0.20596522092819214</v>
      </c>
      <c r="F117" s="108">
        <v>0.11111123859882355</v>
      </c>
      <c r="G117" s="108">
        <v>9.9237427115440369E-2</v>
      </c>
      <c r="H117" s="108">
        <v>7.2131656110286713E-2</v>
      </c>
      <c r="I117" s="108">
        <v>8.1228233873844147E-2</v>
      </c>
      <c r="J117" s="108">
        <v>5.6420266628265381E-2</v>
      </c>
      <c r="K117" s="108">
        <v>0.10740858316421509</v>
      </c>
      <c r="L117" s="108">
        <v>4.2577516287565231E-2</v>
      </c>
      <c r="M117" s="108">
        <v>0.22871515154838562</v>
      </c>
      <c r="N117" s="108">
        <v>0.11048033088445663</v>
      </c>
      <c r="O117" s="108">
        <v>0.15217027068138123</v>
      </c>
      <c r="P117" s="109"/>
      <c r="Q117" s="108">
        <v>0.15377576649188995</v>
      </c>
      <c r="R117" s="108">
        <v>0.12122929096221924</v>
      </c>
      <c r="S117" s="109">
        <v>0.10347582399845123</v>
      </c>
      <c r="T117" s="108">
        <v>0.15454673767089844</v>
      </c>
      <c r="U117" s="108">
        <v>7.2701491415500641E-2</v>
      </c>
      <c r="V117" s="108">
        <v>6.7826859652996063E-2</v>
      </c>
      <c r="W117" s="108">
        <v>0.15217973291873932</v>
      </c>
      <c r="X117" s="108">
        <v>0.10412587970495224</v>
      </c>
      <c r="Y117" s="108">
        <v>0.15402884781360626</v>
      </c>
      <c r="Z117" s="108">
        <v>0.13226594030857086</v>
      </c>
      <c r="AA117" s="108">
        <v>0.15254083275794983</v>
      </c>
      <c r="AB117" s="108">
        <v>0.12964248657226563</v>
      </c>
      <c r="AC117" s="108">
        <v>0.20666605234146118</v>
      </c>
      <c r="AD117" s="108">
        <v>0.14821097254753113</v>
      </c>
      <c r="AE117" s="108">
        <v>0.14651978015899658</v>
      </c>
      <c r="AF117" s="108">
        <v>0.1242842823266983</v>
      </c>
      <c r="AG117" s="108">
        <v>9.6892565488815308E-2</v>
      </c>
      <c r="AH117" s="108">
        <v>0.14243356883525848</v>
      </c>
      <c r="AI117" s="108">
        <v>0.16943074762821198</v>
      </c>
      <c r="AJ117" s="108">
        <v>5.1256094127893448E-2</v>
      </c>
      <c r="AK117" s="108">
        <v>0.11182467639446259</v>
      </c>
      <c r="AL117" s="108">
        <v>0.1347123384475708</v>
      </c>
      <c r="AM117" s="108">
        <v>0.15960554778575897</v>
      </c>
      <c r="AN117" s="108">
        <v>7.5860731303691864E-2</v>
      </c>
      <c r="AO117" s="108">
        <v>0.10457441955804825</v>
      </c>
      <c r="AP117" s="108">
        <v>0.19890196621417999</v>
      </c>
      <c r="AQ117" s="108">
        <v>0.24671526253223419</v>
      </c>
      <c r="AR117" s="108">
        <v>0.17471645772457123</v>
      </c>
      <c r="AS117" s="108">
        <v>0.16167736053466797</v>
      </c>
      <c r="AT117" s="108">
        <v>0.30426764488220215</v>
      </c>
      <c r="AU117" s="108">
        <v>0.18031556904315948</v>
      </c>
      <c r="AV117" s="108">
        <v>5.8010391891002655E-2</v>
      </c>
      <c r="AW117" s="108">
        <v>0.16309691965579987</v>
      </c>
      <c r="AX117" s="108">
        <v>0.11797487735748291</v>
      </c>
      <c r="AY117" s="108">
        <v>2.7415566146373749E-2</v>
      </c>
      <c r="AZ117" s="108">
        <v>9.6021436154842377E-2</v>
      </c>
      <c r="BA117" s="108">
        <v>0.17523147165775299</v>
      </c>
      <c r="BB117" s="108">
        <v>6.8958580493927002E-2</v>
      </c>
      <c r="BC117" s="108">
        <v>0.17759837210178375</v>
      </c>
      <c r="BD117" s="108">
        <v>0.15662282705307007</v>
      </c>
      <c r="BE117" s="108">
        <v>0.11022384464740753</v>
      </c>
      <c r="BF117" s="108">
        <v>9.9012255668640137E-2</v>
      </c>
      <c r="BG117" s="108">
        <v>0.13157956302165985</v>
      </c>
      <c r="BH117" s="108">
        <v>6.5595142543315887E-2</v>
      </c>
      <c r="BI117" s="108">
        <v>0.13906800746917725</v>
      </c>
      <c r="BJ117" s="108">
        <v>5.9037499129772186E-2</v>
      </c>
      <c r="BK117" s="108">
        <v>8.6537078022956848E-2</v>
      </c>
      <c r="BL117" s="108">
        <v>0.1482185423374176</v>
      </c>
    </row>
    <row r="118" spans="1:64" x14ac:dyDescent="0.2">
      <c r="A118" t="s">
        <v>535</v>
      </c>
      <c r="B118" s="108">
        <v>0.90569847822189331</v>
      </c>
      <c r="C118" s="108">
        <v>0.92332983016967773</v>
      </c>
      <c r="D118" s="108">
        <v>0.78830820322036743</v>
      </c>
      <c r="E118" s="108">
        <v>0.95781385898590088</v>
      </c>
      <c r="F118" s="108">
        <v>0.787128746509552</v>
      </c>
      <c r="G118" s="108">
        <v>0.86047166585922241</v>
      </c>
      <c r="H118" s="108">
        <v>0.86387258768081665</v>
      </c>
      <c r="I118" s="108">
        <v>0.86700528860092163</v>
      </c>
      <c r="J118" s="108">
        <v>0.8676726222038269</v>
      </c>
      <c r="K118" s="108">
        <v>0.75037431716918945</v>
      </c>
      <c r="L118" s="108">
        <v>0.41395238041877747</v>
      </c>
      <c r="M118" s="108">
        <v>0.74502122402191162</v>
      </c>
      <c r="N118" s="108">
        <v>0.9042741060256958</v>
      </c>
      <c r="O118" s="108">
        <v>0.94660234451293945</v>
      </c>
      <c r="P118" s="109"/>
      <c r="Q118" s="108">
        <v>0.80482697486877441</v>
      </c>
      <c r="R118" s="108">
        <v>0.8599008321762085</v>
      </c>
      <c r="S118" s="109">
        <v>0.85234415531158447</v>
      </c>
      <c r="T118" s="108">
        <v>0.85730224847793579</v>
      </c>
      <c r="U118" s="108">
        <v>0.80098980665206909</v>
      </c>
      <c r="V118" s="108">
        <v>1</v>
      </c>
      <c r="W118" s="108">
        <v>0.83932340145111084</v>
      </c>
      <c r="X118" s="108">
        <v>0.85502529144287109</v>
      </c>
      <c r="Y118" s="108">
        <v>0.84423184394836426</v>
      </c>
      <c r="Z118" s="108">
        <v>0.89013129472732544</v>
      </c>
      <c r="AA118" s="108">
        <v>0.9525752067565918</v>
      </c>
      <c r="AB118" s="108">
        <v>0.85781395435333252</v>
      </c>
      <c r="AC118" s="108">
        <v>0.76575905084609985</v>
      </c>
      <c r="AD118" s="108">
        <v>0.87999570369720459</v>
      </c>
      <c r="AE118" s="108">
        <v>0.67437005043029785</v>
      </c>
      <c r="AF118" s="108">
        <v>0.74113768339157104</v>
      </c>
      <c r="AG118" s="108">
        <v>0.9213520884513855</v>
      </c>
      <c r="AH118" s="108">
        <v>0.63543754816055298</v>
      </c>
      <c r="AI118" s="108">
        <v>0.82844048738479614</v>
      </c>
      <c r="AJ118" s="108">
        <v>0.691581130027771</v>
      </c>
      <c r="AK118" s="108">
        <v>0.81096172332763672</v>
      </c>
      <c r="AL118" s="108">
        <v>1</v>
      </c>
      <c r="AM118" s="108">
        <v>0.9031975269317627</v>
      </c>
      <c r="AN118" s="108">
        <v>0.8484838604927063</v>
      </c>
      <c r="AO118" s="108">
        <v>0.76337271928787231</v>
      </c>
      <c r="AP118" s="108">
        <v>0.74080443382263184</v>
      </c>
      <c r="AQ118" s="108">
        <v>0.78662765026092529</v>
      </c>
      <c r="AR118" s="108">
        <v>0.82893002033233643</v>
      </c>
      <c r="AS118" s="108">
        <v>0.7695164680480957</v>
      </c>
      <c r="AT118" s="108">
        <v>0.55929869413375854</v>
      </c>
      <c r="AU118" s="108">
        <v>0.5113486647605896</v>
      </c>
      <c r="AV118" s="108">
        <v>0.96616244316101074</v>
      </c>
      <c r="AW118" s="108">
        <v>0.90326970815658569</v>
      </c>
      <c r="AX118" s="108">
        <v>0.83969438076019287</v>
      </c>
      <c r="AY118" s="108">
        <v>0.91461092233657837</v>
      </c>
      <c r="AZ118" s="108">
        <v>0.9246029257774353</v>
      </c>
      <c r="BA118" s="108">
        <v>0.82192981243133545</v>
      </c>
      <c r="BB118" s="108">
        <v>0.87982046604156494</v>
      </c>
      <c r="BC118" s="108">
        <v>0.86288213729858398</v>
      </c>
      <c r="BD118" s="108">
        <v>0.86225259304046631</v>
      </c>
      <c r="BE118" s="108">
        <v>0.79891622066497803</v>
      </c>
      <c r="BF118" s="108">
        <v>0.77127975225448608</v>
      </c>
      <c r="BG118" s="108">
        <v>0.5448993444442749</v>
      </c>
      <c r="BH118" s="108">
        <v>0.60947465896606445</v>
      </c>
      <c r="BI118" s="108">
        <v>0.88414686918258667</v>
      </c>
      <c r="BJ118" s="108">
        <v>0.86039799451828003</v>
      </c>
      <c r="BK118" s="108">
        <v>0.78521668910980225</v>
      </c>
      <c r="BL118" s="108">
        <v>0.76871073246002197</v>
      </c>
    </row>
    <row r="119" spans="1:64" x14ac:dyDescent="0.2">
      <c r="A119" t="s">
        <v>536</v>
      </c>
      <c r="B119" s="108">
        <v>0.82506585121154785</v>
      </c>
      <c r="C119" s="108">
        <v>0.67903858423233032</v>
      </c>
      <c r="D119" s="108">
        <v>0.90068161487579346</v>
      </c>
      <c r="E119" s="108">
        <v>0.69277328252792358</v>
      </c>
      <c r="F119" s="108">
        <v>0.59406018257141113</v>
      </c>
      <c r="G119" s="108">
        <v>0.76458680629730225</v>
      </c>
      <c r="H119" s="108">
        <v>0.7722548246383667</v>
      </c>
      <c r="I119" s="108">
        <v>0.86700528860092163</v>
      </c>
      <c r="J119" s="108">
        <v>0.98771530389785767</v>
      </c>
      <c r="K119" s="108">
        <v>0.65309745073318481</v>
      </c>
      <c r="L119" s="108">
        <v>0.97727447748184204</v>
      </c>
      <c r="M119" s="108">
        <v>0.79234886169433594</v>
      </c>
      <c r="N119" s="108">
        <v>0.86857688426971436</v>
      </c>
      <c r="O119" s="108">
        <v>0.90412646532058716</v>
      </c>
      <c r="P119" s="109"/>
      <c r="Q119" s="108">
        <v>0.88230115175247192</v>
      </c>
      <c r="R119" s="108">
        <v>0.80492991209030151</v>
      </c>
      <c r="S119" s="109">
        <v>0.86846864223480225</v>
      </c>
      <c r="T119" s="108">
        <v>0.8637816309928894</v>
      </c>
      <c r="U119" s="108">
        <v>0.80098980665206909</v>
      </c>
      <c r="V119" s="108">
        <v>0.98878055810928345</v>
      </c>
      <c r="W119" s="108">
        <v>0.76186287403106689</v>
      </c>
      <c r="X119" s="108">
        <v>0.78994941711425781</v>
      </c>
      <c r="Y119" s="108">
        <v>0.89134782552719116</v>
      </c>
      <c r="Z119" s="108">
        <v>0.94506567716598511</v>
      </c>
      <c r="AA119" s="108">
        <v>0.72563260793685913</v>
      </c>
      <c r="AB119" s="108">
        <v>0.72340059280395508</v>
      </c>
      <c r="AC119" s="108">
        <v>0.85514938831329346</v>
      </c>
      <c r="AD119" s="108">
        <v>0.76446586847305298</v>
      </c>
      <c r="AE119" s="108">
        <v>0.89335912466049194</v>
      </c>
      <c r="AF119" s="108">
        <v>0.93921798467636108</v>
      </c>
      <c r="AG119" s="108">
        <v>0.96322226524353027</v>
      </c>
      <c r="AH119" s="108">
        <v>0.89782100915908813</v>
      </c>
      <c r="AI119" s="108">
        <v>0.87369900941848755</v>
      </c>
      <c r="AJ119" s="108">
        <v>0.73278778791427612</v>
      </c>
      <c r="AK119" s="108">
        <v>0.81096172332763672</v>
      </c>
      <c r="AL119" s="108">
        <v>0.83803433179855347</v>
      </c>
      <c r="AM119" s="108">
        <v>0.88348585367202759</v>
      </c>
      <c r="AN119" s="108">
        <v>0.89802712202072144</v>
      </c>
      <c r="AO119" s="108">
        <v>0.82252955436706543</v>
      </c>
      <c r="AP119" s="108">
        <v>0.79854577779769897</v>
      </c>
      <c r="AQ119" s="108">
        <v>0.83449381589889526</v>
      </c>
      <c r="AR119" s="108">
        <v>0.89808499813079834</v>
      </c>
      <c r="AS119" s="108">
        <v>0.9066542387008667</v>
      </c>
      <c r="AT119" s="108">
        <v>0.72896271944046021</v>
      </c>
      <c r="AU119" s="108">
        <v>0.75260812044143677</v>
      </c>
      <c r="AV119" s="108">
        <v>0.92225593328475952</v>
      </c>
      <c r="AW119" s="108">
        <v>0.8642202615737915</v>
      </c>
      <c r="AX119" s="108">
        <v>0.77557212114334106</v>
      </c>
      <c r="AY119" s="108">
        <v>0.84924942255020142</v>
      </c>
      <c r="AZ119" s="108">
        <v>0.79941445589065552</v>
      </c>
      <c r="BA119" s="108">
        <v>0.83029592037200928</v>
      </c>
      <c r="BB119" s="108">
        <v>0.89271402359008789</v>
      </c>
      <c r="BC119" s="108">
        <v>0.90622031688690186</v>
      </c>
      <c r="BD119" s="108">
        <v>0.82439965009689331</v>
      </c>
      <c r="BE119" s="108">
        <v>0.93297207355499268</v>
      </c>
      <c r="BF119" s="108">
        <v>0.80850839614868164</v>
      </c>
      <c r="BG119" s="108">
        <v>0.82528918981552124</v>
      </c>
      <c r="BH119" s="108">
        <v>0.91284531354904175</v>
      </c>
      <c r="BI119" s="108">
        <v>0.84393370151519775</v>
      </c>
      <c r="BJ119" s="108">
        <v>0.86166650056838989</v>
      </c>
      <c r="BK119" s="108">
        <v>0.9666258692741394</v>
      </c>
      <c r="BL119" s="108">
        <v>0.85940772294998169</v>
      </c>
    </row>
    <row r="120" spans="1:64" x14ac:dyDescent="0.2">
      <c r="A120" t="s">
        <v>537</v>
      </c>
      <c r="B120" s="108">
        <v>3.4729099273681641</v>
      </c>
      <c r="C120" s="108">
        <v>3.1949453353881836</v>
      </c>
      <c r="D120" s="108">
        <v>3.1335089206695557</v>
      </c>
      <c r="E120" s="108">
        <v>3.3140368461608887</v>
      </c>
      <c r="F120" s="108">
        <v>2.9504983425140381</v>
      </c>
      <c r="G120" s="108">
        <v>3.9166667461395264</v>
      </c>
      <c r="H120" s="108">
        <v>2.6669111251831055</v>
      </c>
      <c r="I120" s="108">
        <v>3.6010158061981201</v>
      </c>
      <c r="J120" s="108">
        <v>3.6030178070068359</v>
      </c>
      <c r="K120" s="108">
        <v>3.2198436260223389</v>
      </c>
      <c r="L120" s="108">
        <v>3.1681842803955078</v>
      </c>
      <c r="M120" s="108">
        <v>3.5971012115478516</v>
      </c>
      <c r="N120" s="108">
        <v>3.3128700256347656</v>
      </c>
      <c r="O120" s="108">
        <v>3.6601929664611816</v>
      </c>
      <c r="P120" s="109"/>
      <c r="Q120" s="108">
        <v>3.6096539497375488</v>
      </c>
      <c r="R120" s="108">
        <v>3.0336449146270752</v>
      </c>
      <c r="S120" s="109">
        <v>3.2206869125366211</v>
      </c>
      <c r="T120" s="108">
        <v>3.3576755523681641</v>
      </c>
      <c r="U120" s="108">
        <v>2.7064337730407715</v>
      </c>
      <c r="V120" s="108">
        <v>3.668658971786499</v>
      </c>
      <c r="W120" s="108">
        <v>3.2976274490356445</v>
      </c>
      <c r="X120" s="108">
        <v>3.2899494171142578</v>
      </c>
      <c r="Y120" s="108">
        <v>3.6158623695373535</v>
      </c>
      <c r="Z120" s="108">
        <v>3.6703939437866211</v>
      </c>
      <c r="AA120" s="108">
        <v>3.553001880645752</v>
      </c>
      <c r="AB120" s="108">
        <v>3.5428352355957031</v>
      </c>
      <c r="AC120" s="108">
        <v>3.3812050819396973</v>
      </c>
      <c r="AD120" s="108">
        <v>3.6925604343414307</v>
      </c>
      <c r="AE120" s="108">
        <v>3.3460996150970459</v>
      </c>
      <c r="AF120" s="108">
        <v>3.4529616832733154</v>
      </c>
      <c r="AG120" s="108">
        <v>3.5364425182342529</v>
      </c>
      <c r="AH120" s="108">
        <v>3.5554473400115967</v>
      </c>
      <c r="AI120" s="108">
        <v>3.5408334732055664</v>
      </c>
      <c r="AJ120" s="108">
        <v>3.1983633041381836</v>
      </c>
      <c r="AK120" s="108">
        <v>3.1808340549468994</v>
      </c>
      <c r="AL120" s="108">
        <v>3.4921574592590332</v>
      </c>
      <c r="AM120" s="108">
        <v>3.6512999534606934</v>
      </c>
      <c r="AN120" s="108">
        <v>3.4238839149475098</v>
      </c>
      <c r="AO120" s="108">
        <v>3.5267455577850342</v>
      </c>
      <c r="AP120" s="108">
        <v>2.9575364589691162</v>
      </c>
      <c r="AQ120" s="108">
        <v>3.4438745975494385</v>
      </c>
      <c r="AR120" s="108">
        <v>3.547785758972168</v>
      </c>
      <c r="AS120" s="108">
        <v>3.5178689956665039</v>
      </c>
      <c r="AT120" s="108">
        <v>2.7941808700561523</v>
      </c>
      <c r="AU120" s="108">
        <v>2.8893446922302246</v>
      </c>
      <c r="AV120" s="108">
        <v>3.6415109634399414</v>
      </c>
      <c r="AW120" s="108">
        <v>3.2403371334075928</v>
      </c>
      <c r="AX120" s="108">
        <v>3.2946553230285645</v>
      </c>
      <c r="AY120" s="108">
        <v>3.51564621925354</v>
      </c>
      <c r="AZ120" s="108">
        <v>3.2211806774139404</v>
      </c>
      <c r="BA120" s="108">
        <v>3.6075348854064941</v>
      </c>
      <c r="BB120" s="108">
        <v>3.34480881690979</v>
      </c>
      <c r="BC120" s="108">
        <v>3.0625832080841064</v>
      </c>
      <c r="BD120" s="108">
        <v>3.2097983360290527</v>
      </c>
      <c r="BE120" s="108">
        <v>3.791215181350708</v>
      </c>
      <c r="BF120" s="108">
        <v>3.2449972629547119</v>
      </c>
      <c r="BG120" s="108">
        <v>3.5080440044403076</v>
      </c>
      <c r="BH120" s="108">
        <v>3.4735352993011475</v>
      </c>
      <c r="BI120" s="108">
        <v>3.2312164306640625</v>
      </c>
      <c r="BJ120" s="108">
        <v>3.0474984645843506</v>
      </c>
      <c r="BK120" s="108">
        <v>3.4348244667053223</v>
      </c>
      <c r="BL120" s="108">
        <v>3.7656795978546143</v>
      </c>
    </row>
    <row r="121" spans="1:64" x14ac:dyDescent="0.2">
      <c r="A121" t="s">
        <v>301</v>
      </c>
      <c r="B121" s="108">
        <v>0.99418604373931885</v>
      </c>
      <c r="C121" s="108">
        <v>0.92857140302658081</v>
      </c>
      <c r="D121" s="108">
        <v>0.9375</v>
      </c>
      <c r="E121" s="108">
        <v>1</v>
      </c>
      <c r="F121" s="108">
        <v>0.97560977935791016</v>
      </c>
      <c r="G121" s="108">
        <v>0.90163934230804443</v>
      </c>
      <c r="H121" s="108">
        <v>0.875</v>
      </c>
      <c r="I121" s="108">
        <v>0.95161288976669312</v>
      </c>
      <c r="J121" s="108">
        <v>0.98113209009170532</v>
      </c>
      <c r="K121" s="108">
        <v>1</v>
      </c>
      <c r="L121" s="108">
        <v>0.96666663885116577</v>
      </c>
      <c r="M121" s="108">
        <v>0.94545453786849976</v>
      </c>
      <c r="N121" s="108">
        <v>0.94642859697341919</v>
      </c>
      <c r="O121" s="108">
        <v>1</v>
      </c>
      <c r="P121" s="109"/>
      <c r="Q121" s="108">
        <v>0.97619044780731201</v>
      </c>
      <c r="R121" s="108">
        <v>0.94444441795349121</v>
      </c>
      <c r="S121" s="109">
        <v>0.97647058963775635</v>
      </c>
      <c r="T121" s="108">
        <v>0.97674417495727539</v>
      </c>
      <c r="U121" s="108">
        <v>0.97435897588729858</v>
      </c>
      <c r="V121" s="108">
        <v>1</v>
      </c>
      <c r="W121" s="108">
        <v>1</v>
      </c>
      <c r="X121" s="108">
        <v>0.9047619104385376</v>
      </c>
      <c r="Y121" s="108">
        <v>0.97777777910232544</v>
      </c>
      <c r="Z121" s="108">
        <v>0.93181818723678589</v>
      </c>
      <c r="AA121" s="108">
        <v>0.95652174949645996</v>
      </c>
      <c r="AB121" s="108">
        <v>0.94999998807907104</v>
      </c>
      <c r="AC121" s="108">
        <v>0.90909093618392944</v>
      </c>
      <c r="AD121" s="108">
        <v>0.94642859697341919</v>
      </c>
      <c r="AE121" s="108">
        <v>0.89705884456634521</v>
      </c>
      <c r="AF121" s="108">
        <v>0.95555555820465088</v>
      </c>
      <c r="AG121" s="108">
        <v>0.98148149251937866</v>
      </c>
      <c r="AH121" s="108">
        <v>0.97916668653488159</v>
      </c>
      <c r="AI121" s="108">
        <v>0.90697675943374634</v>
      </c>
      <c r="AJ121" s="108">
        <v>1</v>
      </c>
      <c r="AK121" s="108">
        <v>0.94230771064758301</v>
      </c>
      <c r="AL121" s="108">
        <v>0.9523809552192688</v>
      </c>
      <c r="AM121" s="108">
        <v>0.94444441795349121</v>
      </c>
      <c r="AN121" s="108">
        <v>0.95918369293212891</v>
      </c>
      <c r="AO121" s="108">
        <v>0.96774190664291382</v>
      </c>
      <c r="AP121" s="108">
        <v>0.837837815284729</v>
      </c>
      <c r="AQ121" s="108">
        <v>0.97872340679168701</v>
      </c>
      <c r="AR121" s="108">
        <v>0.953125</v>
      </c>
      <c r="AS121" s="108">
        <v>0.98181819915771484</v>
      </c>
      <c r="AT121" s="108">
        <v>0.95945948362350464</v>
      </c>
      <c r="AU121" s="108">
        <v>0.95999997854232788</v>
      </c>
      <c r="AV121" s="108">
        <v>0.95081967115402222</v>
      </c>
      <c r="AW121" s="108">
        <v>0.94573640823364258</v>
      </c>
      <c r="AX121" s="108">
        <v>0.96153843402862549</v>
      </c>
      <c r="AY121" s="108">
        <v>0.96428573131561279</v>
      </c>
      <c r="AZ121" s="108">
        <v>1</v>
      </c>
      <c r="BA121" s="108">
        <v>0.93548387289047241</v>
      </c>
      <c r="BB121" s="108">
        <v>1</v>
      </c>
      <c r="BC121" s="108">
        <v>0.953125</v>
      </c>
      <c r="BD121" s="108">
        <v>0.93617022037506104</v>
      </c>
      <c r="BE121" s="108">
        <v>0.97014927864074707</v>
      </c>
      <c r="BF121" s="108">
        <v>0.91735535860061646</v>
      </c>
      <c r="BG121" s="108">
        <v>0.953125</v>
      </c>
      <c r="BH121" s="108">
        <v>0.95348834991455078</v>
      </c>
      <c r="BI121" s="108">
        <v>0.9298245906829834</v>
      </c>
      <c r="BJ121" s="108">
        <v>0.93589740991592407</v>
      </c>
      <c r="BK121" s="108">
        <v>0.953125</v>
      </c>
      <c r="BL121" s="108">
        <v>0.89090907573699951</v>
      </c>
    </row>
    <row r="122" spans="1:64" x14ac:dyDescent="0.2">
      <c r="A122" t="s">
        <v>303</v>
      </c>
      <c r="B122" s="108">
        <v>3.8163995742797852</v>
      </c>
      <c r="C122" s="108">
        <v>3.3975257873535156</v>
      </c>
      <c r="D122" s="108">
        <v>3.1131477355957031</v>
      </c>
      <c r="E122" s="108">
        <v>3.409369945526123</v>
      </c>
      <c r="F122" s="108">
        <v>3.6783792972564697</v>
      </c>
      <c r="G122" s="108">
        <v>3.3449268341064453</v>
      </c>
      <c r="H122" s="108">
        <v>2.7454543113708496</v>
      </c>
      <c r="I122" s="108">
        <v>3.3356533050537109</v>
      </c>
      <c r="J122" s="108">
        <v>3.2244441509246826</v>
      </c>
      <c r="K122" s="108">
        <v>3.3867831230163574</v>
      </c>
      <c r="L122" s="108">
        <v>2.8817315101623535</v>
      </c>
      <c r="M122" s="108">
        <v>3.3772659301757813</v>
      </c>
      <c r="N122" s="108">
        <v>3.3741576671600342</v>
      </c>
      <c r="O122" s="108">
        <v>3.7378318309783936</v>
      </c>
      <c r="P122" s="109"/>
      <c r="Q122" s="108">
        <v>3.7458257675170898</v>
      </c>
      <c r="R122" s="108">
        <v>3.8967959880828857</v>
      </c>
      <c r="S122" s="109">
        <v>3.785269021987915</v>
      </c>
      <c r="T122" s="108">
        <v>3.6635684967041016</v>
      </c>
      <c r="U122" s="108">
        <v>3.695401668548584</v>
      </c>
      <c r="V122" s="108">
        <v>3.5520803928375244</v>
      </c>
      <c r="W122" s="108">
        <v>3.6516382694244385</v>
      </c>
      <c r="X122" s="108">
        <v>3.6484601497650146</v>
      </c>
      <c r="Y122" s="108">
        <v>3.5235872268676758</v>
      </c>
      <c r="Z122" s="108">
        <v>3.5044937133789062</v>
      </c>
      <c r="AA122" s="108">
        <v>3.6916000843048096</v>
      </c>
      <c r="AB122" s="108">
        <v>3.6067631244659424</v>
      </c>
      <c r="AC122" s="108">
        <v>3.8673012256622314</v>
      </c>
      <c r="AD122" s="108">
        <v>3.2216639518737793</v>
      </c>
      <c r="AE122" s="108">
        <v>3.10504150390625</v>
      </c>
      <c r="AF122" s="108">
        <v>3.4427881240844727</v>
      </c>
      <c r="AG122" s="108">
        <v>3.6292984485626221</v>
      </c>
      <c r="AH122" s="108">
        <v>3.6290414333343506</v>
      </c>
      <c r="AI122" s="108">
        <v>3.2022168636322021</v>
      </c>
      <c r="AJ122" s="108">
        <v>3.6967618465423584</v>
      </c>
      <c r="AK122" s="108">
        <v>3.1531848907470703</v>
      </c>
      <c r="AL122" s="108">
        <v>3.5511734485626221</v>
      </c>
      <c r="AM122" s="108">
        <v>3.4324893951416016</v>
      </c>
      <c r="AN122" s="108">
        <v>3.5591988563537598</v>
      </c>
      <c r="AO122" s="108">
        <v>3.0999174118041992</v>
      </c>
      <c r="AP122" s="108">
        <v>3.2485466003417969</v>
      </c>
      <c r="AQ122" s="108">
        <v>3.6382088661193848</v>
      </c>
      <c r="AR122" s="108">
        <v>3.4567062854766846</v>
      </c>
      <c r="AS122" s="108">
        <v>3.5214147567749023</v>
      </c>
      <c r="AT122" s="108">
        <v>3.2002134323120117</v>
      </c>
      <c r="AU122" s="108">
        <v>3.1786601543426514</v>
      </c>
      <c r="AV122" s="108">
        <v>3.8397717475891113</v>
      </c>
      <c r="AW122" s="108">
        <v>3.5103232860565186</v>
      </c>
      <c r="AX122" s="108">
        <v>3.2092223167419434</v>
      </c>
      <c r="AY122" s="108">
        <v>3.5047657489776611</v>
      </c>
      <c r="AZ122" s="108">
        <v>3.1104068756103516</v>
      </c>
      <c r="BA122" s="108">
        <v>3.2718441486358643</v>
      </c>
      <c r="BB122" s="108">
        <v>3.3221521377563477</v>
      </c>
      <c r="BC122" s="108">
        <v>3.2322571277618408</v>
      </c>
      <c r="BD122" s="108">
        <v>3.4200122356414795</v>
      </c>
      <c r="BE122" s="108">
        <v>3.2604377269744873</v>
      </c>
      <c r="BF122" s="108">
        <v>3.5588369369506836</v>
      </c>
      <c r="BG122" s="108">
        <v>3.7552917003631592</v>
      </c>
      <c r="BH122" s="108">
        <v>3.2857069969177246</v>
      </c>
      <c r="BI122" s="108">
        <v>3.3586955070495605</v>
      </c>
      <c r="BJ122" s="108">
        <v>3.7314934730529785</v>
      </c>
      <c r="BK122" s="108">
        <v>3.7650494575500488</v>
      </c>
      <c r="BL122" s="108">
        <v>3.5168056488037109</v>
      </c>
    </row>
    <row r="123" spans="1:64" x14ac:dyDescent="0.2">
      <c r="A123" t="s">
        <v>299</v>
      </c>
      <c r="B123" s="108">
        <v>0.15148293972015381</v>
      </c>
      <c r="C123" s="108">
        <v>0.30321604013442993</v>
      </c>
      <c r="D123" s="108">
        <v>0.27909880876541138</v>
      </c>
      <c r="E123" s="108">
        <v>0.23112280666828156</v>
      </c>
      <c r="F123" s="108">
        <v>0.20352047681808472</v>
      </c>
      <c r="G123" s="108">
        <v>0.30328783392906189</v>
      </c>
      <c r="H123" s="108">
        <v>0.33992424607276917</v>
      </c>
      <c r="I123" s="108">
        <v>0.23187358677387238</v>
      </c>
      <c r="J123" s="108">
        <v>0.2791706919670105</v>
      </c>
      <c r="K123" s="108">
        <v>0.3291059136390686</v>
      </c>
      <c r="L123" s="108">
        <v>0.16527989506721497</v>
      </c>
      <c r="M123" s="108">
        <v>0.15521402657032013</v>
      </c>
      <c r="N123" s="108">
        <v>0.28346067667007446</v>
      </c>
      <c r="O123" s="108">
        <v>0.16694365441799164</v>
      </c>
      <c r="P123" s="109"/>
      <c r="Q123" s="108">
        <v>0.17558634281158447</v>
      </c>
      <c r="R123" s="108">
        <v>0.15276023745536804</v>
      </c>
      <c r="S123" s="109">
        <v>0.29155996441841125</v>
      </c>
      <c r="T123" s="108">
        <v>0.22078105807304382</v>
      </c>
      <c r="U123" s="108">
        <v>0.2137487381696701</v>
      </c>
      <c r="V123" s="108">
        <v>0.25058320164680481</v>
      </c>
      <c r="W123" s="108">
        <v>0.20020730793476105</v>
      </c>
      <c r="X123" s="108">
        <v>0.23226922750473022</v>
      </c>
      <c r="Y123" s="108">
        <v>0.25896155834197998</v>
      </c>
      <c r="Z123" s="108">
        <v>0.20749746263027191</v>
      </c>
      <c r="AA123" s="108">
        <v>0.2243804931640625</v>
      </c>
      <c r="AB123" s="108">
        <v>0.25269266963005066</v>
      </c>
      <c r="AC123" s="108">
        <v>0.24539998173713684</v>
      </c>
      <c r="AD123" s="108">
        <v>0.29066532850265503</v>
      </c>
      <c r="AE123" s="108">
        <v>0.35092326998710632</v>
      </c>
      <c r="AF123" s="108">
        <v>0.23884905874729156</v>
      </c>
      <c r="AG123" s="108">
        <v>0.20130138099193573</v>
      </c>
      <c r="AH123" s="108">
        <v>0.23037658631801605</v>
      </c>
      <c r="AI123" s="108">
        <v>0.20795603096485138</v>
      </c>
      <c r="AJ123" s="108">
        <v>0.18613959848880768</v>
      </c>
      <c r="AK123" s="108">
        <v>0.24203617870807648</v>
      </c>
      <c r="AL123" s="108">
        <v>0.22142520546913147</v>
      </c>
      <c r="AM123" s="108">
        <v>0.2860335111618042</v>
      </c>
      <c r="AN123" s="108">
        <v>0.21422146260738373</v>
      </c>
      <c r="AO123" s="108">
        <v>0.28584989905357361</v>
      </c>
      <c r="AP123" s="108">
        <v>0.188935786485672</v>
      </c>
      <c r="AQ123" s="108">
        <v>0.24831989407539368</v>
      </c>
      <c r="AR123" s="108">
        <v>0.21078701317310333</v>
      </c>
      <c r="AS123" s="108">
        <v>0.2267773300409317</v>
      </c>
      <c r="AT123" s="108">
        <v>0.39857745170593262</v>
      </c>
      <c r="AU123" s="108">
        <v>0.23527050018310547</v>
      </c>
      <c r="AV123" s="108">
        <v>0.18332211673259735</v>
      </c>
      <c r="AW123" s="108">
        <v>0.23956029117107391</v>
      </c>
      <c r="AX123" s="108">
        <v>0.22717852890491486</v>
      </c>
      <c r="AY123" s="108">
        <v>0.14056606590747833</v>
      </c>
      <c r="AZ123" s="108">
        <v>0.28407219052314758</v>
      </c>
      <c r="BA123" s="108">
        <v>0.34279659390449524</v>
      </c>
      <c r="BB123" s="108">
        <v>0.22879429161548615</v>
      </c>
      <c r="BC123" s="108">
        <v>0.31083932518959045</v>
      </c>
      <c r="BD123" s="108">
        <v>0.24448809027671814</v>
      </c>
      <c r="BE123" s="108">
        <v>0.35767731070518494</v>
      </c>
      <c r="BF123" s="108">
        <v>0.31980440020561218</v>
      </c>
      <c r="BG123" s="108">
        <v>0.32138523459434509</v>
      </c>
      <c r="BH123" s="108">
        <v>0.28025084733963013</v>
      </c>
      <c r="BI123" s="108">
        <v>0.29581937193870544</v>
      </c>
      <c r="BJ123" s="108">
        <v>0.38148167729377747</v>
      </c>
      <c r="BK123" s="108">
        <v>0.30418774485588074</v>
      </c>
      <c r="BL123" s="108">
        <v>0.2899402379989624</v>
      </c>
    </row>
    <row r="124" spans="1:64" x14ac:dyDescent="0.2">
      <c r="A124" t="s">
        <v>538</v>
      </c>
      <c r="B124" s="108">
        <v>4.1863031387329102</v>
      </c>
      <c r="C124" s="108">
        <v>4.1239914894104004</v>
      </c>
      <c r="D124" s="108">
        <v>4.0254344940185547</v>
      </c>
      <c r="E124" s="108">
        <v>4.1089563369750977</v>
      </c>
      <c r="F124" s="108">
        <v>4.1029019355773926</v>
      </c>
      <c r="G124" s="108">
        <v>3.8726263046264648</v>
      </c>
      <c r="H124" s="108">
        <v>3.9743633270263672</v>
      </c>
      <c r="I124" s="108">
        <v>4.0335955619812012</v>
      </c>
      <c r="J124" s="108">
        <v>4.030522346496582</v>
      </c>
      <c r="K124" s="108">
        <v>4.0992307662963867</v>
      </c>
      <c r="L124" s="108">
        <v>4.1247539520263672</v>
      </c>
      <c r="M124" s="108">
        <v>3.9763081073760986</v>
      </c>
      <c r="N124" s="108">
        <v>4.1422505378723145</v>
      </c>
      <c r="O124" s="108">
        <v>4.5633649826049805</v>
      </c>
      <c r="P124" s="109"/>
      <c r="Q124" s="108">
        <v>4.1100559234619141</v>
      </c>
      <c r="R124" s="108">
        <v>4.2333345413208008</v>
      </c>
      <c r="S124" s="109">
        <v>4.303919792175293</v>
      </c>
      <c r="T124" s="108">
        <v>4.1996421813964844</v>
      </c>
      <c r="U124" s="108">
        <v>4.1457138061523437</v>
      </c>
      <c r="V124" s="108">
        <v>4.3916707038879395</v>
      </c>
      <c r="W124" s="108">
        <v>3.9796919822692871</v>
      </c>
      <c r="X124" s="108">
        <v>4.2601394653320313</v>
      </c>
      <c r="Y124" s="108">
        <v>4.0699930191040039</v>
      </c>
      <c r="Z124" s="108">
        <v>4.084681510925293</v>
      </c>
      <c r="AA124" s="108">
        <v>4.4200491905212402</v>
      </c>
      <c r="AB124" s="108">
        <v>4.0252866744995117</v>
      </c>
      <c r="AC124" s="108">
        <v>3.9729161262512207</v>
      </c>
      <c r="AD124" s="108">
        <v>3.9224798679351807</v>
      </c>
      <c r="AE124" s="108">
        <v>4.040496826171875</v>
      </c>
      <c r="AF124" s="108">
        <v>4.3515081405639648</v>
      </c>
      <c r="AG124" s="108">
        <v>4.0835871696472168</v>
      </c>
      <c r="AH124" s="108">
        <v>4.3071441650390625</v>
      </c>
      <c r="AI124" s="108">
        <v>4.0475234985351562</v>
      </c>
      <c r="AJ124" s="108">
        <v>4.2274961471557617</v>
      </c>
      <c r="AK124" s="108">
        <v>4.0204696655273437</v>
      </c>
      <c r="AL124" s="108">
        <v>4.1810793876647949</v>
      </c>
      <c r="AM124" s="108">
        <v>4.4429740905761719</v>
      </c>
      <c r="AN124" s="108">
        <v>4.308049201965332</v>
      </c>
      <c r="AO124" s="108">
        <v>3.9571800231933594</v>
      </c>
      <c r="AP124" s="108">
        <v>3.930497407913208</v>
      </c>
      <c r="AQ124" s="108">
        <v>4.1871242523193359</v>
      </c>
      <c r="AR124" s="108">
        <v>4.1489052772521973</v>
      </c>
      <c r="AS124" s="108">
        <v>4.1653246879577637</v>
      </c>
      <c r="AT124" s="108">
        <v>4.1515583992004395</v>
      </c>
      <c r="AU124" s="108">
        <v>3.9219841957092285</v>
      </c>
      <c r="AV124" s="108">
        <v>4.3763132095336914</v>
      </c>
      <c r="AW124" s="108">
        <v>4.0234103202819824</v>
      </c>
      <c r="AX124" s="108">
        <v>4.1454644203186035</v>
      </c>
      <c r="AY124" s="108">
        <v>4.2796673774719238</v>
      </c>
      <c r="AZ124" s="108">
        <v>4.1185464859008789</v>
      </c>
      <c r="BA124" s="108">
        <v>4.2305140495300293</v>
      </c>
      <c r="BB124" s="108">
        <v>4.3103647232055664</v>
      </c>
      <c r="BC124" s="108">
        <v>4.1454429626464844</v>
      </c>
      <c r="BD124" s="108">
        <v>4.4371528625488281</v>
      </c>
      <c r="BE124" s="108">
        <v>4.3901853561401367</v>
      </c>
      <c r="BF124" s="108">
        <v>4.3396968841552734</v>
      </c>
      <c r="BG124" s="108">
        <v>4.2665119171142578</v>
      </c>
      <c r="BH124" s="108">
        <v>4.009739875793457</v>
      </c>
      <c r="BI124" s="108">
        <v>4.4425539970397949</v>
      </c>
      <c r="BJ124" s="108">
        <v>4.4677667617797852</v>
      </c>
      <c r="BK124" s="108">
        <v>4.5941014289855957</v>
      </c>
      <c r="BL124" s="108">
        <v>4.5282793045043945</v>
      </c>
    </row>
    <row r="125" spans="1:64" x14ac:dyDescent="0.2">
      <c r="A125" t="s">
        <v>539</v>
      </c>
      <c r="B125" s="108">
        <v>3.781501293182373</v>
      </c>
      <c r="C125" s="108">
        <v>3.2712090015411377</v>
      </c>
      <c r="D125" s="108">
        <v>3.6782069206237793</v>
      </c>
      <c r="E125" s="108">
        <v>3.8429815769195557</v>
      </c>
      <c r="F125" s="108">
        <v>3.2910072803497314</v>
      </c>
      <c r="G125" s="108">
        <v>3.6312813758850098</v>
      </c>
      <c r="H125" s="108">
        <v>3.4985337257385254</v>
      </c>
      <c r="I125" s="108">
        <v>3.6337344646453857</v>
      </c>
      <c r="J125" s="108">
        <v>3.8676726818084717</v>
      </c>
      <c r="K125" s="108">
        <v>3.103710412979126</v>
      </c>
      <c r="L125" s="108">
        <v>3.8863725662231445</v>
      </c>
      <c r="M125" s="108">
        <v>3.7880966663360596</v>
      </c>
      <c r="N125" s="108">
        <v>3.6871299743652344</v>
      </c>
      <c r="O125" s="108">
        <v>3.9466023445129395</v>
      </c>
      <c r="P125" s="109"/>
      <c r="Q125" s="108">
        <v>3.5387370586395264</v>
      </c>
      <c r="R125" s="108">
        <v>3.8497662544250488</v>
      </c>
      <c r="S125" s="109">
        <v>3.7839689254760742</v>
      </c>
      <c r="T125" s="108">
        <v>3.6500284671783447</v>
      </c>
      <c r="U125" s="108">
        <v>3</v>
      </c>
      <c r="V125" s="108">
        <v>4.370976448059082</v>
      </c>
      <c r="W125" s="108">
        <v>3.5893235206604004</v>
      </c>
      <c r="X125" s="108">
        <v>4.0854601860046387</v>
      </c>
      <c r="Y125" s="108">
        <v>3.6701884269714355</v>
      </c>
      <c r="Z125" s="108">
        <v>3.793724536895752</v>
      </c>
      <c r="AA125" s="108">
        <v>3.8810145854949951</v>
      </c>
      <c r="AB125" s="108">
        <v>3.681605339050293</v>
      </c>
      <c r="AC125" s="108">
        <v>3.7890834808349609</v>
      </c>
      <c r="AD125" s="108">
        <v>4.0305743217468262</v>
      </c>
      <c r="AE125" s="108">
        <v>3.6213052272796631</v>
      </c>
      <c r="AF125" s="108">
        <v>3.676422119140625</v>
      </c>
      <c r="AG125" s="108">
        <v>3.9278361797332764</v>
      </c>
      <c r="AH125" s="108">
        <v>3.75980544090271</v>
      </c>
      <c r="AI125" s="108">
        <v>3.8068451881408691</v>
      </c>
      <c r="AJ125" s="108">
        <v>3.7289528846740723</v>
      </c>
      <c r="AK125" s="108">
        <v>3.5726127624511719</v>
      </c>
      <c r="AL125" s="108">
        <v>3.85323166847229</v>
      </c>
      <c r="AM125" s="108">
        <v>4.1707191467285156</v>
      </c>
      <c r="AN125" s="108">
        <v>3.8567192554473877</v>
      </c>
      <c r="AO125" s="108">
        <v>3.2690386772155762</v>
      </c>
      <c r="AP125" s="108">
        <v>3.3557901382446289</v>
      </c>
      <c r="AQ125" s="108">
        <v>3.4372177124023438</v>
      </c>
      <c r="AR125" s="108">
        <v>3.9359586238861084</v>
      </c>
      <c r="AS125" s="108">
        <v>3.6380183696746826</v>
      </c>
      <c r="AT125" s="108">
        <v>3.4984986782073975</v>
      </c>
      <c r="AU125" s="108">
        <v>3.1736767292022705</v>
      </c>
      <c r="AV125" s="108">
        <v>3.99519944190979</v>
      </c>
      <c r="AW125" s="108">
        <v>3.9768400192260742</v>
      </c>
      <c r="AX125" s="108">
        <v>3.6778748035430908</v>
      </c>
      <c r="AY125" s="108">
        <v>4.0387253761291504</v>
      </c>
      <c r="AZ125" s="108">
        <v>3.8870046138763428</v>
      </c>
      <c r="BA125" s="108">
        <v>4.1478676795959473</v>
      </c>
      <c r="BB125" s="108">
        <v>4.417668342590332</v>
      </c>
      <c r="BC125" s="108">
        <v>4.0114130973815918</v>
      </c>
      <c r="BD125" s="108">
        <v>3.7434389591217041</v>
      </c>
      <c r="BE125" s="108">
        <v>4.5439248085021973</v>
      </c>
      <c r="BF125" s="108">
        <v>4.0051488876342773</v>
      </c>
      <c r="BG125" s="108">
        <v>3.9919559955596924</v>
      </c>
      <c r="BH125" s="108">
        <v>3.7087705135345459</v>
      </c>
      <c r="BI125" s="108">
        <v>3.8150396347045898</v>
      </c>
      <c r="BJ125" s="108">
        <v>4.1244711875915527</v>
      </c>
      <c r="BK125" s="108">
        <v>4.1633052825927734</v>
      </c>
      <c r="BL125" s="108">
        <v>4.1734671592712402</v>
      </c>
    </row>
    <row r="126" spans="1:64" x14ac:dyDescent="0.2">
      <c r="A126" t="s">
        <v>305</v>
      </c>
      <c r="B126" s="108">
        <v>4.2226719856262207</v>
      </c>
      <c r="C126" s="108">
        <v>4.0334129333496094</v>
      </c>
      <c r="D126" s="108">
        <v>3.9069321155548096</v>
      </c>
      <c r="E126" s="108">
        <v>4.0798373222351074</v>
      </c>
      <c r="F126" s="108">
        <v>4.2891898155212402</v>
      </c>
      <c r="G126" s="108">
        <v>3.805727481842041</v>
      </c>
      <c r="H126" s="108">
        <v>3.9380118846893311</v>
      </c>
      <c r="I126" s="108">
        <v>4.1567840576171875</v>
      </c>
      <c r="J126" s="108">
        <v>4.0273098945617676</v>
      </c>
      <c r="K126" s="108">
        <v>3.9453568458557129</v>
      </c>
      <c r="L126" s="108">
        <v>3.8362698554992676</v>
      </c>
      <c r="M126" s="108">
        <v>4.1088361740112305</v>
      </c>
      <c r="N126" s="108">
        <v>4.2142786979675293</v>
      </c>
      <c r="O126" s="108">
        <v>4.4006199836730957</v>
      </c>
      <c r="P126" s="109"/>
      <c r="Q126" s="108">
        <v>4.2230839729309082</v>
      </c>
      <c r="R126" s="108">
        <v>4.2833914756774902</v>
      </c>
      <c r="S126" s="109">
        <v>4.4272079467773437</v>
      </c>
      <c r="T126" s="108">
        <v>4.1260218620300293</v>
      </c>
      <c r="U126" s="108">
        <v>4.3807034492492676</v>
      </c>
      <c r="V126" s="108">
        <v>4.3335623741149902</v>
      </c>
      <c r="W126" s="108">
        <v>3.9909830093383789</v>
      </c>
      <c r="X126" s="108">
        <v>4.3028345108032227</v>
      </c>
      <c r="Y126" s="108">
        <v>4.1572756767272949</v>
      </c>
      <c r="Z126" s="108">
        <v>3.9217019081115723</v>
      </c>
      <c r="AA126" s="108">
        <v>4.3333864212036133</v>
      </c>
      <c r="AB126" s="108">
        <v>3.9661355018615723</v>
      </c>
      <c r="AC126" s="108">
        <v>4.0382232666015625</v>
      </c>
      <c r="AD126" s="108">
        <v>3.8854057788848877</v>
      </c>
      <c r="AE126" s="108">
        <v>3.78839111328125</v>
      </c>
      <c r="AF126" s="108">
        <v>4.0653214454650879</v>
      </c>
      <c r="AG126" s="108">
        <v>4.0500226020812988</v>
      </c>
      <c r="AH126" s="108">
        <v>4.1787276268005371</v>
      </c>
      <c r="AI126" s="108">
        <v>4.1490898132324219</v>
      </c>
      <c r="AJ126" s="108">
        <v>4.0088372230529785</v>
      </c>
      <c r="AK126" s="108">
        <v>3.8868050575256348</v>
      </c>
      <c r="AL126" s="108">
        <v>4.2218050956726074</v>
      </c>
      <c r="AM126" s="108">
        <v>4.4072685241699219</v>
      </c>
      <c r="AN126" s="108">
        <v>4.3980298042297363</v>
      </c>
      <c r="AO126" s="108">
        <v>3.850283145904541</v>
      </c>
      <c r="AP126" s="108">
        <v>3.7446997165679932</v>
      </c>
      <c r="AQ126" s="108">
        <v>4.1503663063049316</v>
      </c>
      <c r="AR126" s="108">
        <v>4.1003389358520508</v>
      </c>
      <c r="AS126" s="108">
        <v>4.2025079727172852</v>
      </c>
      <c r="AT126" s="108">
        <v>4.2410736083984375</v>
      </c>
      <c r="AU126" s="108">
        <v>4.0985045433044434</v>
      </c>
      <c r="AV126" s="108">
        <v>4.3180837631225586</v>
      </c>
      <c r="AW126" s="108">
        <v>4.1556968688964844</v>
      </c>
      <c r="AX126" s="108">
        <v>4.1227750778198242</v>
      </c>
      <c r="AY126" s="108">
        <v>4.1733908653259277</v>
      </c>
      <c r="AZ126" s="108">
        <v>4.0549502372741699</v>
      </c>
      <c r="BA126" s="108">
        <v>4.3292865753173828</v>
      </c>
      <c r="BB126" s="108">
        <v>4.4519252777099609</v>
      </c>
      <c r="BC126" s="108">
        <v>4.2866730690002441</v>
      </c>
      <c r="BD126" s="108">
        <v>4.2458858489990234</v>
      </c>
      <c r="BE126" s="108">
        <v>4.2586607933044434</v>
      </c>
      <c r="BF126" s="108">
        <v>4.1406188011169434</v>
      </c>
      <c r="BG126" s="108">
        <v>4.3944172859191895</v>
      </c>
      <c r="BH126" s="108">
        <v>4.2765021324157715</v>
      </c>
      <c r="BI126" s="108">
        <v>4.3439135551452637</v>
      </c>
      <c r="BJ126" s="108">
        <v>4.5212182998657227</v>
      </c>
      <c r="BK126" s="108">
        <v>4.4003963470458984</v>
      </c>
      <c r="BL126" s="108">
        <v>4.4328937530517578</v>
      </c>
    </row>
    <row r="127" spans="1:64" x14ac:dyDescent="0.2">
      <c r="A127" s="104" t="s">
        <v>306</v>
      </c>
      <c r="B127" s="110">
        <v>7.2294011116027832</v>
      </c>
      <c r="C127" s="110">
        <v>7.0711503028869629</v>
      </c>
      <c r="D127" s="110">
        <v>6.6897745132446289</v>
      </c>
      <c r="E127" s="110">
        <v>7.1490535736083984</v>
      </c>
      <c r="F127" s="110">
        <v>7.3078618049621582</v>
      </c>
      <c r="G127" s="110">
        <v>7.1087312698364258</v>
      </c>
      <c r="H127" s="110">
        <v>6.8792991638183594</v>
      </c>
      <c r="I127" s="110">
        <v>7.5264163017272949</v>
      </c>
      <c r="J127" s="110">
        <v>7.0744414329528809</v>
      </c>
      <c r="K127" s="110">
        <v>7.0694618225097656</v>
      </c>
      <c r="L127" s="110">
        <v>7.3873591423034668</v>
      </c>
      <c r="M127" s="110">
        <v>7.6107926368713379</v>
      </c>
      <c r="N127" s="110">
        <v>7.7902917861938477</v>
      </c>
      <c r="O127" s="110">
        <v>8.2584390640258789</v>
      </c>
      <c r="P127" s="109">
        <v>8.0849838256835938</v>
      </c>
      <c r="Q127" s="110">
        <v>7.537661075592041</v>
      </c>
      <c r="R127" s="110">
        <v>8.3147811889648438</v>
      </c>
      <c r="S127" s="109">
        <v>8.0850286483764648</v>
      </c>
      <c r="T127" s="110">
        <v>7.8048596382141113</v>
      </c>
      <c r="U127" s="110">
        <v>7.5640640258789062</v>
      </c>
      <c r="V127" s="110">
        <v>7.5081648826599121</v>
      </c>
      <c r="W127" s="110">
        <v>8.2383460998535156</v>
      </c>
      <c r="X127" s="110">
        <v>7.3287496566772461</v>
      </c>
      <c r="Y127" s="110">
        <v>7.4107065200805664</v>
      </c>
      <c r="Z127" s="110">
        <v>7.3283786773681641</v>
      </c>
      <c r="AA127" s="110">
        <v>7.9436860084533691</v>
      </c>
      <c r="AB127" s="110">
        <v>7.5846266746520996</v>
      </c>
      <c r="AC127" s="110">
        <v>8.0633621215820312</v>
      </c>
      <c r="AD127" s="110">
        <v>7.2321500778198242</v>
      </c>
      <c r="AE127" s="110">
        <v>7.2275285720825195</v>
      </c>
      <c r="AF127" s="110">
        <v>7.9557685852050781</v>
      </c>
      <c r="AG127" s="110">
        <v>8.2000370025634766</v>
      </c>
      <c r="AH127" s="110">
        <v>8.0581121444702148</v>
      </c>
      <c r="AI127" s="110">
        <v>7.5196456909179687</v>
      </c>
      <c r="AJ127" s="110">
        <v>7.8058738708496094</v>
      </c>
      <c r="AK127" s="110">
        <v>7.6972818374633789</v>
      </c>
      <c r="AL127" s="110">
        <v>7.8071823120117187</v>
      </c>
      <c r="AM127" s="110">
        <v>8.0621366500854492</v>
      </c>
      <c r="AN127" s="110">
        <v>7.6982717514038086</v>
      </c>
      <c r="AO127" s="110">
        <v>7.4359235763549805</v>
      </c>
      <c r="AP127" s="110">
        <v>6.8515644073486328</v>
      </c>
      <c r="AQ127" s="110">
        <v>7.4911584854125977</v>
      </c>
      <c r="AR127" s="110">
        <v>6.6208195686340332</v>
      </c>
      <c r="AS127" s="110">
        <v>6.6599292755126953</v>
      </c>
      <c r="AT127" s="110">
        <v>6.4132356643676758</v>
      </c>
      <c r="AU127" s="110">
        <v>7.5188827514648438</v>
      </c>
      <c r="AV127" s="110">
        <v>8.2064723968505859</v>
      </c>
      <c r="AW127" s="110">
        <v>7.661888599395752</v>
      </c>
      <c r="AX127" s="110">
        <v>7.8578519821166992</v>
      </c>
      <c r="AY127" s="110">
        <v>7.5172891616821289</v>
      </c>
      <c r="AZ127" s="110">
        <v>6.8348021507263184</v>
      </c>
      <c r="BA127" s="110">
        <v>7.2705001831054687</v>
      </c>
      <c r="BB127" s="110">
        <v>7.7081160545349121</v>
      </c>
      <c r="BC127" s="110">
        <v>8.0594654083251953</v>
      </c>
      <c r="BD127" s="110">
        <v>8.2717876434326172</v>
      </c>
      <c r="BE127" s="110">
        <v>7.3747692108154297</v>
      </c>
      <c r="BF127" s="110">
        <v>7.6138014793395996</v>
      </c>
      <c r="BG127" s="110">
        <v>7.1472673416137695</v>
      </c>
      <c r="BH127" s="110">
        <v>7.1980834007263184</v>
      </c>
      <c r="BI127" s="110">
        <v>7.2057046890258789</v>
      </c>
      <c r="BJ127" s="110">
        <v>7.2743773460388184</v>
      </c>
      <c r="BK127" s="110">
        <v>7.86895751953125</v>
      </c>
      <c r="BL127" s="110">
        <v>7.2511734962463379</v>
      </c>
    </row>
    <row r="128" spans="1:64" x14ac:dyDescent="0.2">
      <c r="A128" t="s">
        <v>540</v>
      </c>
      <c r="B128" s="108">
        <v>3.0794837512075901E-3</v>
      </c>
      <c r="C128" s="108">
        <v>1.6297841211780906E-3</v>
      </c>
      <c r="D128" s="108">
        <v>1.8258105963468552E-2</v>
      </c>
      <c r="E128" s="108">
        <v>3.5103488713502884E-2</v>
      </c>
      <c r="F128" s="108">
        <v>5.2959856111556292E-4</v>
      </c>
      <c r="G128" s="108">
        <v>6.2817055732011795E-3</v>
      </c>
      <c r="H128" s="108">
        <v>1.4408825896680355E-2</v>
      </c>
      <c r="I128" s="108">
        <v>5.0522256642580032E-3</v>
      </c>
      <c r="J128" s="108">
        <v>2.3611487820744514E-2</v>
      </c>
      <c r="K128" s="108">
        <v>2.3863213136792183E-2</v>
      </c>
      <c r="L128" s="108">
        <v>8.4274150431156158E-3</v>
      </c>
      <c r="M128" s="108">
        <v>1.9974005408585072E-3</v>
      </c>
      <c r="N128" s="108">
        <v>6.7758294753730297E-3</v>
      </c>
      <c r="O128" s="108">
        <v>4.7779330634512007E-4</v>
      </c>
      <c r="P128" s="109">
        <v>5.9324270114302635E-3</v>
      </c>
      <c r="Q128" s="108">
        <v>2.4830764159560204E-2</v>
      </c>
      <c r="R128" s="108">
        <v>2.8532808646559715E-3</v>
      </c>
      <c r="S128" s="109">
        <v>4.34896006481722E-4</v>
      </c>
      <c r="T128" s="108">
        <v>2.8269588947296143E-2</v>
      </c>
      <c r="U128" s="108">
        <v>1.0278157889842987E-2</v>
      </c>
      <c r="V128" s="108">
        <v>2.0875127520412207E-3</v>
      </c>
      <c r="W128" s="108">
        <v>1.1042283149436116E-3</v>
      </c>
      <c r="X128" s="108">
        <v>1.9000444561243057E-2</v>
      </c>
      <c r="Y128" s="108">
        <v>2.3041397798806429E-3</v>
      </c>
      <c r="Z128" s="108">
        <v>6.3657709397375584E-3</v>
      </c>
      <c r="AA128" s="108">
        <v>1.899133319966495E-3</v>
      </c>
      <c r="AB128" s="108">
        <v>2.7377638034522533E-3</v>
      </c>
      <c r="AC128" s="108">
        <v>1.7346397507935762E-3</v>
      </c>
      <c r="AD128" s="108">
        <v>1.2275427579879761E-3</v>
      </c>
      <c r="AE128" s="108">
        <v>4.3909568339586258E-2</v>
      </c>
      <c r="AF128" s="108">
        <v>4.6114935539662838E-3</v>
      </c>
      <c r="AG128" s="108">
        <v>2.8596252668648958E-3</v>
      </c>
      <c r="AH128" s="108">
        <v>1.1043020524084568E-2</v>
      </c>
      <c r="AI128" s="108">
        <v>1.2997881509363651E-2</v>
      </c>
      <c r="AJ128" s="108">
        <v>4.6247296268120408E-4</v>
      </c>
      <c r="AK128" s="108">
        <v>4.876391589641571E-2</v>
      </c>
      <c r="AL128" s="108">
        <v>4.179956391453743E-3</v>
      </c>
      <c r="AM128" s="108">
        <v>8.6290426552295685E-3</v>
      </c>
      <c r="AN128" s="108">
        <v>1.4360641362145543E-3</v>
      </c>
      <c r="AO128" s="108">
        <v>3.0223384965211153E-3</v>
      </c>
      <c r="AP128" s="108">
        <v>1.4594238251447678E-2</v>
      </c>
      <c r="AQ128" s="108">
        <v>4.6319179236888885E-3</v>
      </c>
      <c r="AR128" s="108">
        <v>2.1150328684598207E-3</v>
      </c>
      <c r="AS128" s="108">
        <v>2.9949152376502752E-3</v>
      </c>
      <c r="AT128" s="108">
        <v>8.7007391266524792E-4</v>
      </c>
      <c r="AU128" s="108">
        <v>3.6918462719768286E-3</v>
      </c>
      <c r="AV128" s="108">
        <v>8.4074689075350761E-3</v>
      </c>
      <c r="AW128" s="108">
        <v>3.0863729771226645E-3</v>
      </c>
      <c r="AX128" s="108">
        <v>1.663298811763525E-3</v>
      </c>
      <c r="AY128" s="108">
        <v>4.5454646460711956E-3</v>
      </c>
      <c r="AZ128" s="108">
        <v>6.1382134445011616E-3</v>
      </c>
      <c r="BA128" s="108">
        <v>9.7239548340439796E-3</v>
      </c>
      <c r="BB128" s="108">
        <v>3.1152676790952682E-2</v>
      </c>
      <c r="BC128" s="108">
        <v>8.445102721452713E-3</v>
      </c>
      <c r="BD128" s="108">
        <v>1.1042344849556684E-3</v>
      </c>
      <c r="BE128" s="108">
        <v>3.4768378827720881E-3</v>
      </c>
      <c r="BF128" s="108">
        <v>1.9151836168020964E-3</v>
      </c>
      <c r="BG128" s="108">
        <v>8.9639043435454369E-3</v>
      </c>
      <c r="BH128" s="108">
        <v>7.2809229604899883E-3</v>
      </c>
      <c r="BI128" s="108">
        <v>2.2498870268464088E-2</v>
      </c>
      <c r="BJ128" s="108"/>
      <c r="BK128" s="108"/>
      <c r="BL128" s="108"/>
    </row>
    <row r="129" spans="1:64" x14ac:dyDescent="0.2">
      <c r="A129" t="s">
        <v>541</v>
      </c>
      <c r="B129" s="108">
        <v>1102</v>
      </c>
      <c r="C129" s="108">
        <v>193</v>
      </c>
      <c r="D129" s="108">
        <v>192</v>
      </c>
      <c r="E129" s="108">
        <v>195</v>
      </c>
      <c r="F129" s="108">
        <v>194</v>
      </c>
      <c r="G129" s="108">
        <v>197</v>
      </c>
      <c r="H129" s="108">
        <v>192</v>
      </c>
      <c r="I129" s="108">
        <v>294</v>
      </c>
      <c r="J129" s="108">
        <v>192</v>
      </c>
      <c r="K129" s="108">
        <v>193</v>
      </c>
      <c r="L129" s="108">
        <v>195</v>
      </c>
      <c r="M129" s="108">
        <v>300</v>
      </c>
      <c r="N129" s="108">
        <v>192</v>
      </c>
      <c r="O129" s="108">
        <v>203</v>
      </c>
      <c r="P129" s="109">
        <v>192</v>
      </c>
      <c r="Q129" s="108">
        <v>192</v>
      </c>
      <c r="R129" s="108">
        <v>199</v>
      </c>
      <c r="S129" s="109">
        <v>314</v>
      </c>
      <c r="T129" s="108">
        <v>198</v>
      </c>
      <c r="U129" s="108">
        <v>200</v>
      </c>
      <c r="V129" s="108">
        <v>192</v>
      </c>
      <c r="W129" s="108">
        <v>194</v>
      </c>
      <c r="X129" s="108">
        <v>197</v>
      </c>
      <c r="Y129" s="108">
        <v>192</v>
      </c>
      <c r="Z129" s="108">
        <v>192</v>
      </c>
      <c r="AA129" s="108">
        <v>395</v>
      </c>
      <c r="AB129" s="108">
        <v>391</v>
      </c>
      <c r="AC129" s="108">
        <v>192</v>
      </c>
      <c r="AD129" s="108">
        <v>196</v>
      </c>
      <c r="AE129" s="108">
        <v>192</v>
      </c>
      <c r="AF129" s="108">
        <v>197</v>
      </c>
      <c r="AG129" s="108">
        <v>300</v>
      </c>
      <c r="AH129" s="108">
        <v>206</v>
      </c>
      <c r="AI129" s="108">
        <v>201</v>
      </c>
      <c r="AJ129" s="108">
        <v>193</v>
      </c>
      <c r="AK129" s="108">
        <v>192</v>
      </c>
      <c r="AL129" s="108">
        <v>192</v>
      </c>
      <c r="AM129" s="108">
        <v>200</v>
      </c>
      <c r="AN129" s="108">
        <v>192</v>
      </c>
      <c r="AO129" s="108">
        <v>200</v>
      </c>
      <c r="AP129" s="108">
        <v>192</v>
      </c>
      <c r="AQ129" s="108">
        <v>204</v>
      </c>
      <c r="AR129" s="108">
        <v>295</v>
      </c>
      <c r="AS129" s="108">
        <v>197</v>
      </c>
      <c r="AT129" s="108">
        <v>194</v>
      </c>
      <c r="AU129" s="108">
        <v>194</v>
      </c>
      <c r="AV129" s="108">
        <v>319</v>
      </c>
      <c r="AW129" s="108">
        <v>593</v>
      </c>
      <c r="AX129" s="108">
        <v>428</v>
      </c>
      <c r="AY129" s="108">
        <v>1024</v>
      </c>
      <c r="AZ129" s="108">
        <v>289</v>
      </c>
      <c r="BA129" s="108">
        <v>194</v>
      </c>
      <c r="BB129" s="108">
        <v>195</v>
      </c>
      <c r="BC129" s="108">
        <v>192</v>
      </c>
      <c r="BD129" s="108">
        <v>202</v>
      </c>
      <c r="BE129" s="108">
        <v>192</v>
      </c>
      <c r="BF129" s="108">
        <v>390</v>
      </c>
      <c r="BG129" s="108">
        <v>198</v>
      </c>
      <c r="BH129" s="108">
        <v>313</v>
      </c>
      <c r="BI129" s="108">
        <v>196</v>
      </c>
      <c r="BJ129" s="108">
        <v>194</v>
      </c>
      <c r="BK129" s="108">
        <v>197</v>
      </c>
      <c r="BL129" s="108">
        <v>193</v>
      </c>
    </row>
    <row r="130" spans="1:64" x14ac:dyDescent="0.2">
      <c r="A130" t="s">
        <v>308</v>
      </c>
      <c r="B130" s="108">
        <v>1.7344385385513306</v>
      </c>
      <c r="C130" s="108">
        <v>2.0005133152008057</v>
      </c>
      <c r="D130" s="108">
        <v>1.8266651630401611</v>
      </c>
      <c r="E130" s="108">
        <v>2.077965259552002</v>
      </c>
      <c r="F130" s="108">
        <v>2.020263671875</v>
      </c>
      <c r="G130" s="108">
        <v>1.8228981494903564</v>
      </c>
      <c r="H130" s="108">
        <v>1.976102352142334</v>
      </c>
      <c r="I130" s="108">
        <v>1.8812037706375122</v>
      </c>
      <c r="J130" s="108">
        <v>1.8815690279006958</v>
      </c>
      <c r="K130" s="108">
        <v>1.9315230846405029</v>
      </c>
      <c r="L130" s="108">
        <v>2.0445866584777832</v>
      </c>
      <c r="M130" s="108">
        <v>1.8976337909698486</v>
      </c>
      <c r="N130" s="108">
        <v>1.900079607963562</v>
      </c>
      <c r="O130" s="108">
        <v>2.0752325057983398</v>
      </c>
      <c r="P130" s="109">
        <v>2.1459083557128906</v>
      </c>
      <c r="Q130" s="108">
        <v>1.9888483285903931</v>
      </c>
      <c r="R130" s="108">
        <v>2.0846941471099854</v>
      </c>
      <c r="S130" s="109">
        <v>2.1088063716888428</v>
      </c>
      <c r="T130" s="108">
        <v>1.9172227382659912</v>
      </c>
      <c r="U130" s="108">
        <v>1.9685796499252319</v>
      </c>
      <c r="V130" s="108">
        <v>1.9800204038619995</v>
      </c>
      <c r="W130" s="108">
        <v>2.0173978805541992</v>
      </c>
      <c r="X130" s="108">
        <v>1.9012398719787598</v>
      </c>
      <c r="Y130" s="108">
        <v>2.0351624488830566</v>
      </c>
      <c r="Z130" s="108">
        <v>1.9793684482574463</v>
      </c>
      <c r="AA130" s="108">
        <v>2.0697262287139893</v>
      </c>
      <c r="AB130" s="108">
        <v>1.9809277057647705</v>
      </c>
      <c r="AC130" s="108">
        <v>1.987227201461792</v>
      </c>
      <c r="AD130" s="108">
        <v>2.0263359546661377</v>
      </c>
      <c r="AE130" s="108">
        <v>1.9780130386352539</v>
      </c>
      <c r="AF130" s="108">
        <v>2.1084036827087402</v>
      </c>
      <c r="AG130" s="108">
        <v>1.989223837852478</v>
      </c>
      <c r="AH130" s="108">
        <v>1.9720717668533325</v>
      </c>
      <c r="AI130" s="108">
        <v>1.8975759744644165</v>
      </c>
      <c r="AJ130" s="108">
        <v>1.9961612224578857</v>
      </c>
      <c r="AK130" s="108">
        <v>1.9355987310409546</v>
      </c>
      <c r="AL130" s="108">
        <v>1.8538877964019775</v>
      </c>
      <c r="AM130" s="108">
        <v>1.9930185079574585</v>
      </c>
      <c r="AN130" s="108">
        <v>2.0089788436889648</v>
      </c>
      <c r="AO130" s="108">
        <v>1.8528509140014648</v>
      </c>
      <c r="AP130" s="108">
        <v>1.8769270181655884</v>
      </c>
      <c r="AQ130" s="108">
        <v>1.8938504457473755</v>
      </c>
      <c r="AR130" s="108">
        <v>1.8794499635696411</v>
      </c>
      <c r="AS130" s="108">
        <v>1.8769916296005249</v>
      </c>
      <c r="AT130" s="108">
        <v>1.7696183919906616</v>
      </c>
      <c r="AU130" s="108">
        <v>1.7817748785018921</v>
      </c>
      <c r="AV130" s="108">
        <v>1.9765661954879761</v>
      </c>
      <c r="AW130" s="108">
        <v>1.7566142082214355</v>
      </c>
      <c r="AX130" s="108">
        <v>1.793134331703186</v>
      </c>
      <c r="AY130" s="108">
        <v>1.8233405351638794</v>
      </c>
      <c r="AZ130" s="108">
        <v>1.7664878368377686</v>
      </c>
      <c r="BA130" s="108">
        <v>1.8679795265197754</v>
      </c>
      <c r="BB130" s="108">
        <v>1.9493021965026855</v>
      </c>
      <c r="BC130" s="108">
        <v>1.9364694356918335</v>
      </c>
      <c r="BD130" s="108">
        <v>1.9988871812820435</v>
      </c>
      <c r="BE130" s="108">
        <v>2.022435188293457</v>
      </c>
      <c r="BF130" s="108">
        <v>1.9392154216766357</v>
      </c>
      <c r="BG130" s="108">
        <v>1.9228136539459229</v>
      </c>
      <c r="BH130" s="108">
        <v>1.8861147165298462</v>
      </c>
      <c r="BI130" s="108">
        <v>2.0232555866241455</v>
      </c>
      <c r="BJ130" s="108">
        <v>1.906895637512207</v>
      </c>
      <c r="BK130" s="108">
        <v>2.0083825588226318</v>
      </c>
      <c r="BL130" s="108">
        <v>1.8723834753036499</v>
      </c>
    </row>
    <row r="131" spans="1:64" x14ac:dyDescent="0.2">
      <c r="A131" t="s">
        <v>322</v>
      </c>
      <c r="B131" s="108">
        <v>1.4109086990356445</v>
      </c>
      <c r="C131" s="108">
        <v>1.404863715171814</v>
      </c>
      <c r="D131" s="108">
        <v>1.3714556694030762</v>
      </c>
      <c r="E131" s="108">
        <v>1.4149250984191895</v>
      </c>
      <c r="F131" s="108">
        <v>1.2808796167373657</v>
      </c>
      <c r="G131" s="108">
        <v>1.5015063285827637</v>
      </c>
      <c r="H131" s="108">
        <v>1.3366025686264038</v>
      </c>
      <c r="I131" s="108">
        <v>1.9632786512374878</v>
      </c>
      <c r="J131" s="108">
        <v>1.4099735021591187</v>
      </c>
      <c r="K131" s="108">
        <v>1.4233748912811279</v>
      </c>
      <c r="L131" s="108">
        <v>1.6833490133285522</v>
      </c>
      <c r="M131" s="108">
        <v>1.8088802099227905</v>
      </c>
      <c r="N131" s="108">
        <v>1.9722753763198853</v>
      </c>
      <c r="O131" s="108">
        <v>2.0022544860839844</v>
      </c>
      <c r="P131" s="109">
        <v>1.893425464630127</v>
      </c>
      <c r="Q131" s="108">
        <v>1.4838325977325439</v>
      </c>
      <c r="R131" s="108">
        <v>2.0378551483154297</v>
      </c>
      <c r="S131" s="109">
        <v>1.7873020172119141</v>
      </c>
      <c r="T131" s="108">
        <v>1.826646089553833</v>
      </c>
      <c r="U131" s="108">
        <v>1.4605032205581665</v>
      </c>
      <c r="V131" s="108">
        <v>1.4236644506454468</v>
      </c>
      <c r="W131" s="108">
        <v>2.0413150787353516</v>
      </c>
      <c r="X131" s="108">
        <v>1.575487494468689</v>
      </c>
      <c r="Y131" s="108">
        <v>1.4566601514816284</v>
      </c>
      <c r="Z131" s="108">
        <v>1.3974771499633789</v>
      </c>
      <c r="AA131" s="108">
        <v>1.8869117498397827</v>
      </c>
      <c r="AB131" s="108">
        <v>1.7524404525756836</v>
      </c>
      <c r="AC131" s="108">
        <v>2.1278157234191895</v>
      </c>
      <c r="AD131" s="108">
        <v>1.4708094596862793</v>
      </c>
      <c r="AE131" s="108">
        <v>1.5499125719070435</v>
      </c>
      <c r="AF131" s="108">
        <v>1.7664910554885864</v>
      </c>
      <c r="AG131" s="108">
        <v>1.9475895166397095</v>
      </c>
      <c r="AH131" s="108">
        <v>1.9804396629333496</v>
      </c>
      <c r="AI131" s="108">
        <v>1.9330029487609863</v>
      </c>
      <c r="AJ131" s="108">
        <v>1.9835939407348633</v>
      </c>
      <c r="AK131" s="108">
        <v>1.9956691265106201</v>
      </c>
      <c r="AL131" s="108">
        <v>1.9863438606262207</v>
      </c>
      <c r="AM131" s="108">
        <v>2.0168325901031494</v>
      </c>
      <c r="AN131" s="108">
        <v>1.8158670663833618</v>
      </c>
      <c r="AO131" s="108">
        <v>1.949077844619751</v>
      </c>
      <c r="AP131" s="108">
        <v>1.3734829425811768</v>
      </c>
      <c r="AQ131" s="108">
        <v>1.9617375135421753</v>
      </c>
      <c r="AR131" s="108">
        <v>1.2039531469345093</v>
      </c>
      <c r="AS131" s="108">
        <v>1.0309848785400391</v>
      </c>
      <c r="AT131" s="108">
        <v>0.91579824686050415</v>
      </c>
      <c r="AU131" s="108">
        <v>1.9430941343307495</v>
      </c>
      <c r="AV131" s="108">
        <v>2.0143511295318604</v>
      </c>
      <c r="AW131" s="108">
        <v>1.9411081075668335</v>
      </c>
      <c r="AX131" s="108">
        <v>1.9040751457214355</v>
      </c>
      <c r="AY131" s="108">
        <v>1.6378493309020996</v>
      </c>
      <c r="AZ131" s="108">
        <v>1.310291051864624</v>
      </c>
      <c r="BA131" s="108">
        <v>1.4146884679794312</v>
      </c>
      <c r="BB131" s="108">
        <v>1.9603936672210693</v>
      </c>
      <c r="BC131" s="108">
        <v>2.0402600765228271</v>
      </c>
      <c r="BD131" s="108">
        <v>1.9675650596618652</v>
      </c>
      <c r="BE131" s="108">
        <v>1.3425654172897339</v>
      </c>
      <c r="BF131" s="108">
        <v>1.4152387380599976</v>
      </c>
      <c r="BG131" s="108">
        <v>1.3925349712371826</v>
      </c>
      <c r="BH131" s="108">
        <v>1.4127250909805298</v>
      </c>
      <c r="BI131" s="108">
        <v>1.212882399559021</v>
      </c>
      <c r="BJ131" s="108">
        <v>1.3780530691146851</v>
      </c>
      <c r="BK131" s="108">
        <v>1.7965576648712158</v>
      </c>
      <c r="BL131" s="108">
        <v>1.4505795240402222</v>
      </c>
    </row>
    <row r="132" spans="1:64" x14ac:dyDescent="0.2">
      <c r="A132" t="s">
        <v>334</v>
      </c>
      <c r="B132" s="108">
        <v>2.1302833557128906</v>
      </c>
      <c r="C132" s="108">
        <v>1.780265212059021</v>
      </c>
      <c r="D132" s="108">
        <v>1.632235050201416</v>
      </c>
      <c r="E132" s="108">
        <v>1.7925642728805542</v>
      </c>
      <c r="F132" s="108">
        <v>1.9834616184234619</v>
      </c>
      <c r="G132" s="108">
        <v>1.9084000587463379</v>
      </c>
      <c r="H132" s="108">
        <v>1.6142944097518921</v>
      </c>
      <c r="I132" s="108">
        <v>1.8135931491851807</v>
      </c>
      <c r="J132" s="108">
        <v>1.8391205072402954</v>
      </c>
      <c r="K132" s="108">
        <v>1.7324806451797485</v>
      </c>
      <c r="L132" s="108">
        <v>1.7100588083267212</v>
      </c>
      <c r="M132" s="108">
        <v>1.9867088794708252</v>
      </c>
      <c r="N132" s="108">
        <v>1.9164919853210449</v>
      </c>
      <c r="O132" s="108">
        <v>2.057328462600708</v>
      </c>
      <c r="P132" s="109">
        <v>2.0311203002929687</v>
      </c>
      <c r="Q132" s="108">
        <v>2.0601871013641357</v>
      </c>
      <c r="R132" s="108">
        <v>2.1780142784118652</v>
      </c>
      <c r="S132" s="109">
        <v>2.1365749835968018</v>
      </c>
      <c r="T132" s="108">
        <v>2.0780408382415771</v>
      </c>
      <c r="U132" s="108">
        <v>2.1880753040313721</v>
      </c>
      <c r="V132" s="108">
        <v>2.0971784591674805</v>
      </c>
      <c r="W132" s="108">
        <v>2.2495288848876953</v>
      </c>
      <c r="X132" s="108">
        <v>1.856285572052002</v>
      </c>
      <c r="Y132" s="108">
        <v>1.9034264087677002</v>
      </c>
      <c r="Z132" s="108">
        <v>1.9683910608291626</v>
      </c>
      <c r="AA132" s="108">
        <v>1.9615596532821655</v>
      </c>
      <c r="AB132" s="108">
        <v>1.9180744886398315</v>
      </c>
      <c r="AC132" s="108">
        <v>2.0195658206939697</v>
      </c>
      <c r="AD132" s="108">
        <v>1.8500369787216187</v>
      </c>
      <c r="AE132" s="108">
        <v>1.8793889284133911</v>
      </c>
      <c r="AF132" s="108">
        <v>2.0959928035736084</v>
      </c>
      <c r="AG132" s="108">
        <v>2.3017189502716064</v>
      </c>
      <c r="AH132" s="108">
        <v>2.1385340690612793</v>
      </c>
      <c r="AI132" s="108">
        <v>1.7275117635726929</v>
      </c>
      <c r="AJ132" s="108">
        <v>1.8428293466567993</v>
      </c>
      <c r="AK132" s="108">
        <v>1.8328298330307007</v>
      </c>
      <c r="AL132" s="108">
        <v>2.0508110523223877</v>
      </c>
      <c r="AM132" s="108">
        <v>2.0430948734283447</v>
      </c>
      <c r="AN132" s="108">
        <v>1.9650084972381592</v>
      </c>
      <c r="AO132" s="108">
        <v>1.760209321975708</v>
      </c>
      <c r="AP132" s="108">
        <v>1.7457574605941772</v>
      </c>
      <c r="AQ132" s="108">
        <v>1.733687162399292</v>
      </c>
      <c r="AR132" s="108">
        <v>1.6315338611602783</v>
      </c>
      <c r="AS132" s="108">
        <v>1.8753570318222046</v>
      </c>
      <c r="AT132" s="108">
        <v>1.831947922706604</v>
      </c>
      <c r="AU132" s="108">
        <v>1.8809703588485718</v>
      </c>
      <c r="AV132" s="108">
        <v>2.2211489677429199</v>
      </c>
      <c r="AW132" s="108">
        <v>2.0638444423675537</v>
      </c>
      <c r="AX132" s="108">
        <v>2.2294814586639404</v>
      </c>
      <c r="AY132" s="108">
        <v>2.1668522357940674</v>
      </c>
      <c r="AZ132" s="108">
        <v>1.8977806568145752</v>
      </c>
      <c r="BA132" s="108">
        <v>2.1360650062561035</v>
      </c>
      <c r="BB132" s="108">
        <v>1.8980640172958374</v>
      </c>
      <c r="BC132" s="108">
        <v>2.1557142734527588</v>
      </c>
      <c r="BD132" s="108">
        <v>2.279672384262085</v>
      </c>
      <c r="BE132" s="108">
        <v>2.1066679954528809</v>
      </c>
      <c r="BF132" s="108">
        <v>2.3245551586151123</v>
      </c>
      <c r="BG132" s="108">
        <v>1.8961840867996216</v>
      </c>
      <c r="BH132" s="108">
        <v>2.0042102336883545</v>
      </c>
      <c r="BI132" s="108">
        <v>2.0249781608581543</v>
      </c>
      <c r="BJ132" s="108">
        <v>2.0142092704772949</v>
      </c>
      <c r="BK132" s="108">
        <v>2.0546772480010986</v>
      </c>
      <c r="BL132" s="108">
        <v>2.0038328170776367</v>
      </c>
    </row>
    <row r="133" spans="1:64" x14ac:dyDescent="0.2">
      <c r="A133" t="s">
        <v>349</v>
      </c>
      <c r="B133" s="108">
        <v>1.9537707567214966</v>
      </c>
      <c r="C133" s="108">
        <v>1.8855080604553223</v>
      </c>
      <c r="D133" s="108">
        <v>1.8594188690185547</v>
      </c>
      <c r="E133" s="108">
        <v>1.8635988235473633</v>
      </c>
      <c r="F133" s="108">
        <v>2.0232570171356201</v>
      </c>
      <c r="G133" s="108">
        <v>1.8759266138076782</v>
      </c>
      <c r="H133" s="108">
        <v>1.9523000717163086</v>
      </c>
      <c r="I133" s="108">
        <v>1.8683407306671143</v>
      </c>
      <c r="J133" s="108">
        <v>1.9437782764434814</v>
      </c>
      <c r="K133" s="108">
        <v>1.9820832014083862</v>
      </c>
      <c r="L133" s="108">
        <v>1.9493649005889893</v>
      </c>
      <c r="M133" s="108">
        <v>1.9175695180892944</v>
      </c>
      <c r="N133" s="108">
        <v>2.0014450550079346</v>
      </c>
      <c r="O133" s="108">
        <v>2.1236240863800049</v>
      </c>
      <c r="P133" s="109">
        <v>2.0145294666290283</v>
      </c>
      <c r="Q133" s="108">
        <v>2.0047931671142578</v>
      </c>
      <c r="R133" s="108">
        <v>2.0142176151275635</v>
      </c>
      <c r="S133" s="109">
        <v>2.052344799041748</v>
      </c>
      <c r="T133" s="108">
        <v>1.9829500913619995</v>
      </c>
      <c r="U133" s="108">
        <v>1.9469059705734253</v>
      </c>
      <c r="V133" s="108">
        <v>2.0073015689849854</v>
      </c>
      <c r="W133" s="108">
        <v>1.9301048517227173</v>
      </c>
      <c r="X133" s="108">
        <v>1.9957367181777954</v>
      </c>
      <c r="Y133" s="108">
        <v>2.0154573917388916</v>
      </c>
      <c r="Z133" s="108">
        <v>1.9831421375274658</v>
      </c>
      <c r="AA133" s="108">
        <v>2.0254886150360107</v>
      </c>
      <c r="AB133" s="108">
        <v>1.9331841468811035</v>
      </c>
      <c r="AC133" s="108">
        <v>1.928753137588501</v>
      </c>
      <c r="AD133" s="108">
        <v>1.8849678039550781</v>
      </c>
      <c r="AE133" s="108">
        <v>1.820213794708252</v>
      </c>
      <c r="AF133" s="108">
        <v>1.9848809242248535</v>
      </c>
      <c r="AG133" s="108">
        <v>1.961504340171814</v>
      </c>
      <c r="AH133" s="108">
        <v>1.9670665264129639</v>
      </c>
      <c r="AI133" s="108">
        <v>1.9615547657012939</v>
      </c>
      <c r="AJ133" s="108">
        <v>1.9832892417907715</v>
      </c>
      <c r="AK133" s="108">
        <v>1.9331841468811035</v>
      </c>
      <c r="AL133" s="108">
        <v>1.9161394834518433</v>
      </c>
      <c r="AM133" s="108">
        <v>2.0091907978057861</v>
      </c>
      <c r="AN133" s="108">
        <v>1.9084172248840332</v>
      </c>
      <c r="AO133" s="108">
        <v>1.8737856149673462</v>
      </c>
      <c r="AP133" s="108">
        <v>1.8553966283798218</v>
      </c>
      <c r="AQ133" s="108">
        <v>1.9018833637237549</v>
      </c>
      <c r="AR133" s="108">
        <v>1.905882716178894</v>
      </c>
      <c r="AS133" s="108">
        <v>1.8765957355499268</v>
      </c>
      <c r="AT133" s="108">
        <v>1.8958709239959717</v>
      </c>
      <c r="AU133" s="108">
        <v>1.9130433797836304</v>
      </c>
      <c r="AV133" s="108">
        <v>1.9944062232971191</v>
      </c>
      <c r="AW133" s="108">
        <v>1.9003217220306396</v>
      </c>
      <c r="AX133" s="108">
        <v>1.9311609268188477</v>
      </c>
      <c r="AY133" s="108">
        <v>1.889246940612793</v>
      </c>
      <c r="AZ133" s="108">
        <v>1.8602426052093506</v>
      </c>
      <c r="BA133" s="108">
        <v>1.8517671823501587</v>
      </c>
      <c r="BB133" s="108">
        <v>1.9003561735153198</v>
      </c>
      <c r="BC133" s="108">
        <v>1.927021861076355</v>
      </c>
      <c r="BD133" s="108">
        <v>2.0256626605987549</v>
      </c>
      <c r="BE133" s="108">
        <v>1.9031001329421997</v>
      </c>
      <c r="BF133" s="108">
        <v>1.9347922801971436</v>
      </c>
      <c r="BG133" s="108">
        <v>1.935734748840332</v>
      </c>
      <c r="BH133" s="108">
        <v>1.8950333595275879</v>
      </c>
      <c r="BI133" s="108">
        <v>1.9445886611938477</v>
      </c>
      <c r="BJ133" s="108">
        <v>1.9752192497253418</v>
      </c>
      <c r="BK133" s="108">
        <v>2.0093402862548828</v>
      </c>
      <c r="BL133" s="108">
        <v>1.9243777990341187</v>
      </c>
    </row>
    <row r="134" spans="1:64" x14ac:dyDescent="0.2">
      <c r="A134" t="s">
        <v>324</v>
      </c>
      <c r="B134" s="108">
        <v>1</v>
      </c>
      <c r="C134" s="108">
        <v>1</v>
      </c>
      <c r="D134" s="108">
        <v>1</v>
      </c>
      <c r="E134" s="108">
        <v>1</v>
      </c>
      <c r="F134" s="108">
        <v>1.5</v>
      </c>
      <c r="G134" s="108">
        <v>1</v>
      </c>
      <c r="H134" s="108">
        <v>1</v>
      </c>
      <c r="I134" s="108">
        <v>1</v>
      </c>
      <c r="J134" s="108">
        <v>1</v>
      </c>
      <c r="K134" s="108">
        <v>1</v>
      </c>
      <c r="L134" s="108">
        <v>1</v>
      </c>
      <c r="M134" s="108">
        <v>1</v>
      </c>
      <c r="N134" s="108">
        <v>1</v>
      </c>
      <c r="O134" s="108">
        <v>0.5</v>
      </c>
      <c r="P134" s="109">
        <v>1</v>
      </c>
      <c r="Q134" s="108">
        <v>1</v>
      </c>
      <c r="R134" s="108">
        <v>1</v>
      </c>
      <c r="S134" s="109">
        <v>1</v>
      </c>
      <c r="T134" s="108">
        <v>0.89999997615814209</v>
      </c>
      <c r="U134" s="108">
        <v>1</v>
      </c>
      <c r="V134" s="108">
        <v>1</v>
      </c>
      <c r="W134" s="108">
        <v>0.85000002384185791</v>
      </c>
      <c r="X134" s="108">
        <v>0.60000002384185791</v>
      </c>
      <c r="Y134" s="108">
        <v>1</v>
      </c>
      <c r="Z134" s="108">
        <v>1</v>
      </c>
      <c r="AA134" s="108">
        <v>1</v>
      </c>
      <c r="AB134" s="108">
        <v>1</v>
      </c>
      <c r="AC134" s="108">
        <v>0.5</v>
      </c>
      <c r="AD134" s="108">
        <v>1</v>
      </c>
      <c r="AE134" s="108">
        <v>1</v>
      </c>
      <c r="AF134" s="108">
        <v>1</v>
      </c>
      <c r="AG134" s="108">
        <v>1</v>
      </c>
      <c r="AH134" s="108">
        <v>1</v>
      </c>
      <c r="AI134" s="108">
        <v>1</v>
      </c>
      <c r="AJ134" s="108">
        <v>1</v>
      </c>
      <c r="AK134" s="108">
        <v>1</v>
      </c>
      <c r="AL134" s="108">
        <v>1</v>
      </c>
      <c r="AM134" s="108">
        <v>1</v>
      </c>
      <c r="AN134" s="108">
        <v>1</v>
      </c>
      <c r="AO134" s="108">
        <v>0.75</v>
      </c>
      <c r="AP134" s="108">
        <v>1</v>
      </c>
      <c r="AQ134" s="108">
        <v>1</v>
      </c>
      <c r="AR134" s="108">
        <v>1.3500000238418579</v>
      </c>
      <c r="AS134" s="108">
        <v>2</v>
      </c>
      <c r="AT134" s="108">
        <v>2</v>
      </c>
      <c r="AU134" s="108">
        <v>1</v>
      </c>
      <c r="AV134" s="108">
        <v>1</v>
      </c>
      <c r="AW134" s="108">
        <v>1</v>
      </c>
      <c r="AX134" s="108">
        <v>1</v>
      </c>
      <c r="AY134" s="108">
        <v>1</v>
      </c>
      <c r="AZ134" s="108">
        <v>1</v>
      </c>
      <c r="BA134" s="108">
        <v>1</v>
      </c>
      <c r="BB134" s="108">
        <v>1</v>
      </c>
      <c r="BC134" s="108">
        <v>1</v>
      </c>
      <c r="BD134" s="108">
        <v>1</v>
      </c>
      <c r="BE134" s="108">
        <v>1</v>
      </c>
      <c r="BF134" s="108">
        <v>1</v>
      </c>
      <c r="BG134" s="108">
        <v>1</v>
      </c>
      <c r="BH134" s="108">
        <v>1</v>
      </c>
      <c r="BI134" s="108">
        <v>1.5</v>
      </c>
      <c r="BJ134" s="108">
        <v>1</v>
      </c>
      <c r="BK134" s="108">
        <v>1</v>
      </c>
      <c r="BL134" s="108">
        <v>1</v>
      </c>
    </row>
    <row r="135" spans="1:64" x14ac:dyDescent="0.2">
      <c r="A135" t="s">
        <v>327</v>
      </c>
      <c r="B135" s="108">
        <v>10</v>
      </c>
      <c r="C135" s="108">
        <v>10</v>
      </c>
      <c r="D135" s="108">
        <v>10</v>
      </c>
      <c r="E135" s="108">
        <v>10</v>
      </c>
      <c r="F135" s="108">
        <v>10</v>
      </c>
      <c r="G135" s="108">
        <v>9</v>
      </c>
      <c r="H135" s="108">
        <v>10</v>
      </c>
      <c r="I135" s="108">
        <v>5</v>
      </c>
      <c r="J135" s="108">
        <v>10</v>
      </c>
      <c r="K135" s="108">
        <v>10</v>
      </c>
      <c r="L135" s="108">
        <v>7</v>
      </c>
      <c r="M135" s="108">
        <v>7</v>
      </c>
      <c r="N135" s="108">
        <v>5</v>
      </c>
      <c r="O135" s="108">
        <v>7</v>
      </c>
      <c r="P135" s="109">
        <v>7</v>
      </c>
      <c r="Q135" s="108">
        <v>10</v>
      </c>
      <c r="R135" s="108">
        <v>5</v>
      </c>
      <c r="S135" s="109">
        <v>7</v>
      </c>
      <c r="T135" s="108">
        <v>7</v>
      </c>
      <c r="U135" s="108">
        <v>10</v>
      </c>
      <c r="V135" s="108">
        <v>10</v>
      </c>
      <c r="W135" s="108">
        <v>5</v>
      </c>
      <c r="X135" s="108">
        <v>10</v>
      </c>
      <c r="Y135" s="108">
        <v>10</v>
      </c>
      <c r="Z135" s="108">
        <v>10</v>
      </c>
      <c r="AA135" s="108">
        <v>6</v>
      </c>
      <c r="AB135" s="108">
        <v>7</v>
      </c>
      <c r="AC135" s="108">
        <v>5</v>
      </c>
      <c r="AD135" s="108">
        <v>10</v>
      </c>
      <c r="AE135" s="108">
        <v>8.75</v>
      </c>
      <c r="AF135" s="108">
        <v>7</v>
      </c>
      <c r="AG135" s="108">
        <v>5</v>
      </c>
      <c r="AH135" s="108">
        <v>5</v>
      </c>
      <c r="AI135" s="108">
        <v>5</v>
      </c>
      <c r="AJ135" s="108">
        <v>5</v>
      </c>
      <c r="AK135" s="108">
        <v>5</v>
      </c>
      <c r="AL135" s="108">
        <v>5</v>
      </c>
      <c r="AM135" s="108">
        <v>5</v>
      </c>
      <c r="AN135" s="108">
        <v>6</v>
      </c>
      <c r="AO135" s="108">
        <v>6</v>
      </c>
      <c r="AP135" s="108">
        <v>10</v>
      </c>
      <c r="AQ135" s="108">
        <v>5</v>
      </c>
      <c r="AR135" s="108">
        <v>10</v>
      </c>
      <c r="AS135" s="108">
        <v>10</v>
      </c>
      <c r="AT135" s="108">
        <v>10</v>
      </c>
      <c r="AU135" s="108">
        <v>5</v>
      </c>
      <c r="AV135" s="108">
        <v>5</v>
      </c>
      <c r="AW135" s="108">
        <v>5</v>
      </c>
      <c r="AX135" s="108">
        <v>5</v>
      </c>
      <c r="AY135" s="108">
        <v>8</v>
      </c>
      <c r="AZ135" s="108">
        <v>10</v>
      </c>
      <c r="BA135" s="108">
        <v>10</v>
      </c>
      <c r="BB135" s="108">
        <v>5</v>
      </c>
      <c r="BC135" s="108">
        <v>5</v>
      </c>
      <c r="BD135" s="108">
        <v>5</v>
      </c>
      <c r="BE135" s="108">
        <v>10</v>
      </c>
      <c r="BF135" s="108">
        <v>10</v>
      </c>
      <c r="BG135" s="108">
        <v>10</v>
      </c>
      <c r="BH135" s="108">
        <v>10</v>
      </c>
      <c r="BI135" s="108">
        <v>10</v>
      </c>
      <c r="BJ135" s="108">
        <v>10</v>
      </c>
      <c r="BK135" s="108">
        <v>7</v>
      </c>
      <c r="BL135" s="108">
        <v>10</v>
      </c>
    </row>
    <row r="136" spans="1:64" x14ac:dyDescent="0.2">
      <c r="A136" t="s">
        <v>351</v>
      </c>
      <c r="B136" s="108">
        <v>2.3222136497497559</v>
      </c>
      <c r="C136" s="108">
        <v>2.2874689102172852</v>
      </c>
      <c r="D136" s="108">
        <v>2.1066808700561523</v>
      </c>
      <c r="E136" s="108">
        <v>2.1401174068450928</v>
      </c>
      <c r="F136" s="108">
        <v>2.4444444179534912</v>
      </c>
      <c r="G136" s="108">
        <v>2.2048814296722412</v>
      </c>
      <c r="H136" s="108">
        <v>2.3711421489715576</v>
      </c>
      <c r="I136" s="108">
        <v>2.1678032875061035</v>
      </c>
      <c r="J136" s="108">
        <v>2.3223891258239746</v>
      </c>
      <c r="K136" s="108">
        <v>2.357621431350708</v>
      </c>
      <c r="L136" s="108">
        <v>2.2862393856048584</v>
      </c>
      <c r="M136" s="108">
        <v>2.2434065341949463</v>
      </c>
      <c r="N136" s="108">
        <v>2.4007234573364258</v>
      </c>
      <c r="O136" s="108">
        <v>2.6585400104522705</v>
      </c>
      <c r="P136" s="109">
        <v>2.4610533714294434</v>
      </c>
      <c r="Q136" s="108">
        <v>2.371164083480835</v>
      </c>
      <c r="R136" s="108">
        <v>2.4468603134155273</v>
      </c>
      <c r="S136" s="109">
        <v>2.5198967456817627</v>
      </c>
      <c r="T136" s="108">
        <v>2.3255095481872559</v>
      </c>
      <c r="U136" s="108">
        <v>2.2921617031097412</v>
      </c>
      <c r="V136" s="108">
        <v>2.3826098442077637</v>
      </c>
      <c r="W136" s="108">
        <v>2.1983485221862793</v>
      </c>
      <c r="X136" s="108">
        <v>2.4445490837097168</v>
      </c>
      <c r="Y136" s="108">
        <v>2.4201204776763916</v>
      </c>
      <c r="Z136" s="108">
        <v>2.3517715930938721</v>
      </c>
      <c r="AA136" s="108">
        <v>2.4591107368469238</v>
      </c>
      <c r="AB136" s="108">
        <v>2.236337423324585</v>
      </c>
      <c r="AC136" s="108">
        <v>2.2851929664611816</v>
      </c>
      <c r="AD136" s="108">
        <v>2.0927002429962158</v>
      </c>
      <c r="AE136" s="108">
        <v>2.0735599994659424</v>
      </c>
      <c r="AF136" s="108">
        <v>2.367701530456543</v>
      </c>
      <c r="AG136" s="108">
        <v>2.3462560176849365</v>
      </c>
      <c r="AH136" s="108">
        <v>2.3475656509399414</v>
      </c>
      <c r="AI136" s="108">
        <v>2.392298698425293</v>
      </c>
      <c r="AJ136" s="108">
        <v>2.3955135345458984</v>
      </c>
      <c r="AK136" s="108">
        <v>2.3261752128601074</v>
      </c>
      <c r="AL136" s="108">
        <v>2.2756185531616211</v>
      </c>
      <c r="AM136" s="108">
        <v>2.4442110061645508</v>
      </c>
      <c r="AN136" s="108">
        <v>2.2649459838867187</v>
      </c>
      <c r="AO136" s="108">
        <v>2.2393991947174072</v>
      </c>
      <c r="AP136" s="108">
        <v>2.1293916702270508</v>
      </c>
      <c r="AQ136" s="108">
        <v>2.209280252456665</v>
      </c>
      <c r="AR136" s="108">
        <v>2.2680830955505371</v>
      </c>
      <c r="AS136" s="108">
        <v>2.206852912902832</v>
      </c>
      <c r="AT136" s="108">
        <v>2.2173542976379395</v>
      </c>
      <c r="AU136" s="108">
        <v>2.2542827129364014</v>
      </c>
      <c r="AV136" s="108">
        <v>2.4150362014770508</v>
      </c>
      <c r="AW136" s="108">
        <v>2.2536027431488037</v>
      </c>
      <c r="AX136" s="108">
        <v>2.3564577102661133</v>
      </c>
      <c r="AY136" s="108">
        <v>2.2407989501953125</v>
      </c>
      <c r="AZ136" s="108">
        <v>2.1728839874267578</v>
      </c>
      <c r="BA136" s="108">
        <v>2.1449706554412842</v>
      </c>
      <c r="BB136" s="108">
        <v>2.2379529476165771</v>
      </c>
      <c r="BC136" s="108">
        <v>2.2907950878143311</v>
      </c>
      <c r="BD136" s="108">
        <v>2.5085322856903076</v>
      </c>
      <c r="BE136" s="108">
        <v>2.3093562126159668</v>
      </c>
      <c r="BF136" s="108">
        <v>2.3669307231903076</v>
      </c>
      <c r="BG136" s="108">
        <v>2.3321242332458496</v>
      </c>
      <c r="BH136" s="108">
        <v>2.2546865940093994</v>
      </c>
      <c r="BI136" s="108">
        <v>2.374596118927002</v>
      </c>
      <c r="BJ136" s="108">
        <v>2.4176127910614014</v>
      </c>
      <c r="BK136" s="108">
        <v>2.5394828319549561</v>
      </c>
      <c r="BL136" s="108">
        <v>2.3131284713745117</v>
      </c>
    </row>
    <row r="137" spans="1:64" x14ac:dyDescent="0.2">
      <c r="A137" t="s">
        <v>357</v>
      </c>
      <c r="B137" s="108">
        <v>2.3218538761138916</v>
      </c>
      <c r="C137" s="108">
        <v>2.231952428817749</v>
      </c>
      <c r="D137" s="108">
        <v>2.1605033874511719</v>
      </c>
      <c r="E137" s="108">
        <v>2.2162911891937256</v>
      </c>
      <c r="F137" s="108">
        <v>2.5346534252166748</v>
      </c>
      <c r="G137" s="108">
        <v>2.2383761405944824</v>
      </c>
      <c r="H137" s="108">
        <v>2.3725705146789551</v>
      </c>
      <c r="I137" s="108">
        <v>2.2106900215148926</v>
      </c>
      <c r="J137" s="108">
        <v>2.4291708469390869</v>
      </c>
      <c r="K137" s="108">
        <v>2.4786772727966309</v>
      </c>
      <c r="L137" s="108">
        <v>2.3793306350708008</v>
      </c>
      <c r="M137" s="108">
        <v>2.2441167831420898</v>
      </c>
      <c r="N137" s="108">
        <v>2.4911572933197021</v>
      </c>
      <c r="O137" s="108">
        <v>2.6714670658111572</v>
      </c>
      <c r="P137" s="109">
        <v>2.5145516395568848</v>
      </c>
      <c r="Q137" s="108">
        <v>2.4521167278289795</v>
      </c>
      <c r="R137" s="108">
        <v>2.567814826965332</v>
      </c>
      <c r="S137" s="109">
        <v>2.5534200668334961</v>
      </c>
      <c r="T137" s="108">
        <v>2.4126312732696533</v>
      </c>
      <c r="U137" s="108">
        <v>2.3332133293151855</v>
      </c>
      <c r="V137" s="108">
        <v>2.4792258739471436</v>
      </c>
      <c r="W137" s="108">
        <v>2.3369617462158203</v>
      </c>
      <c r="X137" s="108">
        <v>2.4205315113067627</v>
      </c>
      <c r="Y137" s="108">
        <v>2.4944472312927246</v>
      </c>
      <c r="Z137" s="108">
        <v>2.4240612983703613</v>
      </c>
      <c r="AA137" s="108">
        <v>2.4899623394012451</v>
      </c>
      <c r="AB137" s="108">
        <v>2.3303940296173096</v>
      </c>
      <c r="AC137" s="108">
        <v>2.2471160888671875</v>
      </c>
      <c r="AD137" s="108">
        <v>2.1603567600250244</v>
      </c>
      <c r="AE137" s="108">
        <v>2.1149022579193115</v>
      </c>
      <c r="AF137" s="108">
        <v>2.4122240543365479</v>
      </c>
      <c r="AG137" s="108">
        <v>2.3655538558959961</v>
      </c>
      <c r="AH137" s="108">
        <v>2.3551528453826904</v>
      </c>
      <c r="AI137" s="108">
        <v>2.3890244960784912</v>
      </c>
      <c r="AJ137" s="108">
        <v>2.4181370735168457</v>
      </c>
      <c r="AK137" s="108">
        <v>2.3899922370910645</v>
      </c>
      <c r="AL137" s="108">
        <v>2.3316435813903809</v>
      </c>
      <c r="AM137" s="108">
        <v>2.4962539672851562</v>
      </c>
      <c r="AN137" s="108">
        <v>2.3509693145751953</v>
      </c>
      <c r="AO137" s="108">
        <v>2.2264063358306885</v>
      </c>
      <c r="AP137" s="108">
        <v>2.2330236434936523</v>
      </c>
      <c r="AQ137" s="108">
        <v>2.3274235725402832</v>
      </c>
      <c r="AR137" s="108">
        <v>2.2909564971923828</v>
      </c>
      <c r="AS137" s="108">
        <v>2.177424430847168</v>
      </c>
      <c r="AT137" s="108">
        <v>2.2608819007873535</v>
      </c>
      <c r="AU137" s="108">
        <v>2.3162691593170166</v>
      </c>
      <c r="AV137" s="108">
        <v>2.4444019794464111</v>
      </c>
      <c r="AW137" s="108">
        <v>2.2857916355133057</v>
      </c>
      <c r="AX137" s="108">
        <v>2.3185651302337646</v>
      </c>
      <c r="AY137" s="108">
        <v>2.2173149585723877</v>
      </c>
      <c r="AZ137" s="108">
        <v>2.1966936588287354</v>
      </c>
      <c r="BA137" s="108">
        <v>2.1810297966003418</v>
      </c>
      <c r="BB137" s="108">
        <v>2.3496909141540527</v>
      </c>
      <c r="BC137" s="108">
        <v>2.296971321105957</v>
      </c>
      <c r="BD137" s="108">
        <v>2.5803837776184082</v>
      </c>
      <c r="BE137" s="108">
        <v>2.3414309024810791</v>
      </c>
      <c r="BF137" s="108">
        <v>2.3333311080932617</v>
      </c>
      <c r="BG137" s="108">
        <v>2.360187292098999</v>
      </c>
      <c r="BH137" s="108">
        <v>2.2151451110839844</v>
      </c>
      <c r="BI137" s="108">
        <v>2.3697736263275146</v>
      </c>
      <c r="BJ137" s="108">
        <v>2.5151398181915283</v>
      </c>
      <c r="BK137" s="108">
        <v>2.5426826477050781</v>
      </c>
      <c r="BL137" s="108">
        <v>2.3576045036315918</v>
      </c>
    </row>
    <row r="138" spans="1:64" x14ac:dyDescent="0.2">
      <c r="A138" t="s">
        <v>359</v>
      </c>
      <c r="B138" s="108">
        <v>2.1576709747314453</v>
      </c>
      <c r="C138" s="108">
        <v>1.8624064922332764</v>
      </c>
      <c r="D138" s="108">
        <v>1.8680844306945801</v>
      </c>
      <c r="E138" s="108">
        <v>1.8491847515106201</v>
      </c>
      <c r="F138" s="108">
        <v>2.2717752456665039</v>
      </c>
      <c r="G138" s="108">
        <v>1.9207888841629028</v>
      </c>
      <c r="H138" s="108">
        <v>2.0905730724334717</v>
      </c>
      <c r="I138" s="108">
        <v>1.9753948450088501</v>
      </c>
      <c r="J138" s="108">
        <v>2.042011022567749</v>
      </c>
      <c r="K138" s="108">
        <v>2.1649539470672607</v>
      </c>
      <c r="L138" s="108">
        <v>2.0587892532348633</v>
      </c>
      <c r="M138" s="108">
        <v>2.0622849464416504</v>
      </c>
      <c r="N138" s="108">
        <v>2.199836254119873</v>
      </c>
      <c r="O138" s="108">
        <v>2.5586521625518799</v>
      </c>
      <c r="P138" s="109">
        <v>2.2425162792205811</v>
      </c>
      <c r="Q138" s="108">
        <v>2.2666385173797607</v>
      </c>
      <c r="R138" s="108">
        <v>2.207188606262207</v>
      </c>
      <c r="S138" s="109">
        <v>2.3804159164428711</v>
      </c>
      <c r="T138" s="108">
        <v>2.2211358547210693</v>
      </c>
      <c r="U138" s="108">
        <v>2.1453864574432373</v>
      </c>
      <c r="V138" s="108">
        <v>2.228339672088623</v>
      </c>
      <c r="W138" s="108">
        <v>2.1302089691162109</v>
      </c>
      <c r="X138" s="108">
        <v>2.1633715629577637</v>
      </c>
      <c r="Y138" s="108">
        <v>2.2858102321624756</v>
      </c>
      <c r="Z138" s="108">
        <v>2.2083740234375</v>
      </c>
      <c r="AA138" s="108">
        <v>2.2775921821594238</v>
      </c>
      <c r="AB138" s="108">
        <v>2.1299934387207031</v>
      </c>
      <c r="AC138" s="108">
        <v>2.0309946537017822</v>
      </c>
      <c r="AD138" s="108">
        <v>2.0983545780181885</v>
      </c>
      <c r="AE138" s="108">
        <v>1.9091249704360962</v>
      </c>
      <c r="AF138" s="108">
        <v>2.234670877456665</v>
      </c>
      <c r="AG138" s="108">
        <v>2.1750967502593994</v>
      </c>
      <c r="AH138" s="108">
        <v>2.1522104740142822</v>
      </c>
      <c r="AI138" s="108">
        <v>2.0727119445800781</v>
      </c>
      <c r="AJ138" s="108">
        <v>2.2331798076629639</v>
      </c>
      <c r="AK138" s="108">
        <v>2.0853900909423828</v>
      </c>
      <c r="AL138" s="108">
        <v>2.0781447887420654</v>
      </c>
      <c r="AM138" s="108">
        <v>2.271195650100708</v>
      </c>
      <c r="AN138" s="108">
        <v>1.9603809118270874</v>
      </c>
      <c r="AO138" s="108">
        <v>1.9044747352600098</v>
      </c>
      <c r="AP138" s="108">
        <v>1.9240990877151489</v>
      </c>
      <c r="AQ138" s="108">
        <v>1.9768548011779785</v>
      </c>
      <c r="AR138" s="108">
        <v>1.9983878135681152</v>
      </c>
      <c r="AS138" s="108">
        <v>1.9808148145675659</v>
      </c>
      <c r="AT138" s="108">
        <v>2.0222237110137939</v>
      </c>
      <c r="AU138" s="108">
        <v>2.0382020473480225</v>
      </c>
      <c r="AV138" s="108">
        <v>2.2316689491271973</v>
      </c>
      <c r="AW138" s="108">
        <v>1.9497534036636353</v>
      </c>
      <c r="AX138" s="108">
        <v>1.9887814521789551</v>
      </c>
      <c r="AY138" s="108">
        <v>1.9595842361450195</v>
      </c>
      <c r="AZ138" s="108">
        <v>1.8836237192153931</v>
      </c>
      <c r="BA138" s="108">
        <v>1.8438141345977783</v>
      </c>
      <c r="BB138" s="108">
        <v>1.9200599193572998</v>
      </c>
      <c r="BC138" s="108">
        <v>2.0569279193878174</v>
      </c>
      <c r="BD138" s="108">
        <v>2.2359950542449951</v>
      </c>
      <c r="BE138" s="108">
        <v>1.8924429416656494</v>
      </c>
      <c r="BF138" s="108">
        <v>2.0183901786804199</v>
      </c>
      <c r="BG138" s="108">
        <v>2.0493264198303223</v>
      </c>
      <c r="BH138" s="108">
        <v>1.9912222623825073</v>
      </c>
      <c r="BI138" s="108">
        <v>2.0050861835479736</v>
      </c>
      <c r="BJ138" s="108">
        <v>2.0385589599609375</v>
      </c>
      <c r="BK138" s="108">
        <v>2.1366393566131592</v>
      </c>
      <c r="BL138" s="108">
        <v>2.0054280757904053</v>
      </c>
    </row>
    <row r="139" spans="1:64" x14ac:dyDescent="0.2">
      <c r="A139" t="s">
        <v>353</v>
      </c>
      <c r="B139" s="108">
        <v>0.15314038097858429</v>
      </c>
      <c r="C139" s="108">
        <v>8.3264186978340149E-2</v>
      </c>
      <c r="D139" s="108">
        <v>0.16401058435440063</v>
      </c>
      <c r="E139" s="108">
        <v>0.17430287599563599</v>
      </c>
      <c r="F139" s="108">
        <v>0.17546749114990234</v>
      </c>
      <c r="G139" s="108">
        <v>0.1157536581158638</v>
      </c>
      <c r="H139" s="108">
        <v>0.13562923669815063</v>
      </c>
      <c r="I139" s="108">
        <v>2.4729695171117783E-2</v>
      </c>
      <c r="J139" s="108">
        <v>7.729562371969223E-2</v>
      </c>
      <c r="K139" s="108">
        <v>0.19237756729125977</v>
      </c>
      <c r="L139" s="108">
        <v>0.25411310791969299</v>
      </c>
      <c r="M139" s="108">
        <v>0.17126695811748505</v>
      </c>
      <c r="N139" s="108">
        <v>0.18086801469326019</v>
      </c>
      <c r="O139" s="108">
        <v>0.17616155743598938</v>
      </c>
      <c r="P139" s="109">
        <v>0.15704283118247986</v>
      </c>
      <c r="Q139" s="108">
        <v>0.19592452049255371</v>
      </c>
      <c r="R139" s="108">
        <v>0.15737996995449066</v>
      </c>
      <c r="S139" s="109">
        <v>0.1286228746175766</v>
      </c>
      <c r="T139" s="108">
        <v>0.24388515949249268</v>
      </c>
      <c r="U139" s="108">
        <v>0.16477395594120026</v>
      </c>
      <c r="V139" s="108">
        <v>0.31633120775222778</v>
      </c>
      <c r="W139" s="108">
        <v>0.10773821175098419</v>
      </c>
      <c r="X139" s="108">
        <v>0.27711346745491028</v>
      </c>
      <c r="Y139" s="108">
        <v>0.1720660924911499</v>
      </c>
      <c r="Z139" s="108">
        <v>0.16370870172977448</v>
      </c>
      <c r="AA139" s="108">
        <v>0.26062947511672974</v>
      </c>
      <c r="AB139" s="108">
        <v>0.14305028319358826</v>
      </c>
      <c r="AC139" s="108">
        <v>0.2855236828327179</v>
      </c>
      <c r="AD139" s="108">
        <v>0.14035046100616455</v>
      </c>
      <c r="AE139" s="108">
        <v>3.268544003367424E-2</v>
      </c>
      <c r="AF139" s="108">
        <v>0.11463283747434616</v>
      </c>
      <c r="AG139" s="108">
        <v>7.5714573264122009E-2</v>
      </c>
      <c r="AH139" s="108">
        <v>0.22824232280254364</v>
      </c>
      <c r="AI139" s="108">
        <v>0.11804940551519394</v>
      </c>
      <c r="AJ139" s="108">
        <v>4.8056267201900482E-2</v>
      </c>
      <c r="AK139" s="108">
        <v>5.8514945209026337E-2</v>
      </c>
      <c r="AL139" s="108">
        <v>4.191993921995163E-2</v>
      </c>
      <c r="AM139" s="108">
        <v>0.18814677000045776</v>
      </c>
      <c r="AN139" s="108">
        <v>7.7080890536308289E-2</v>
      </c>
      <c r="AO139" s="108">
        <v>9.0902643278241158E-3</v>
      </c>
      <c r="AP139" s="108">
        <v>8.1496685743331909E-2</v>
      </c>
      <c r="AQ139" s="108">
        <v>0.13078603148460388</v>
      </c>
      <c r="AR139" s="108">
        <v>0.13266730308532715</v>
      </c>
      <c r="AS139" s="108">
        <v>0.110783651471138</v>
      </c>
      <c r="AT139" s="108">
        <v>4.9653574824333191E-2</v>
      </c>
      <c r="AU139" s="108">
        <v>5.7337395846843719E-2</v>
      </c>
      <c r="AV139" s="108">
        <v>0.12323529273271561</v>
      </c>
      <c r="AW139" s="108">
        <v>0.13630278408527374</v>
      </c>
      <c r="AX139" s="108">
        <v>0.10722269862890244</v>
      </c>
      <c r="AY139" s="108">
        <v>0.10416445136070251</v>
      </c>
      <c r="AZ139" s="108">
        <v>4.341018944978714E-2</v>
      </c>
      <c r="BA139" s="108">
        <v>0.11827027052640915</v>
      </c>
      <c r="BB139" s="108">
        <v>5.9768833220005035E-2</v>
      </c>
      <c r="BC139" s="108">
        <v>7.8191056847572327E-2</v>
      </c>
      <c r="BD139" s="108">
        <v>0.11260108649730682</v>
      </c>
      <c r="BE139" s="108">
        <v>8.4439225494861603E-2</v>
      </c>
      <c r="BF139" s="108">
        <v>7.4182532727718353E-2</v>
      </c>
      <c r="BG139" s="108">
        <v>0.11422616988420486</v>
      </c>
      <c r="BH139" s="108">
        <v>9.260404109954834E-2</v>
      </c>
      <c r="BI139" s="108">
        <v>0.17003847658634186</v>
      </c>
      <c r="BJ139" s="108">
        <v>9.4950124621391296E-2</v>
      </c>
      <c r="BK139" s="108">
        <v>0.16846849024295807</v>
      </c>
      <c r="BL139" s="108">
        <v>6.3683167099952698E-2</v>
      </c>
    </row>
    <row r="140" spans="1:64" x14ac:dyDescent="0.2">
      <c r="A140" t="s">
        <v>355</v>
      </c>
      <c r="B140" s="108">
        <v>3.7803468704223633</v>
      </c>
      <c r="C140" s="108">
        <v>4.5595545768737793</v>
      </c>
      <c r="D140" s="108">
        <v>5.1820921897888184</v>
      </c>
      <c r="E140" s="108">
        <v>5.8665051460266113</v>
      </c>
      <c r="F140" s="108">
        <v>2.2552235126495361</v>
      </c>
      <c r="G140" s="108">
        <v>13.438055992126465</v>
      </c>
      <c r="H140" s="108">
        <v>10.536181449890137</v>
      </c>
      <c r="I140" s="108">
        <v>12.753863334655762</v>
      </c>
      <c r="J140" s="108">
        <v>8.4204730987548828</v>
      </c>
      <c r="K140" s="108">
        <v>6.8813953399658203</v>
      </c>
      <c r="L140" s="108">
        <v>2.9611072540283203</v>
      </c>
      <c r="M140" s="108">
        <v>5.0240159034729004</v>
      </c>
      <c r="N140" s="108">
        <v>0.72598344087600708</v>
      </c>
      <c r="O140" s="108">
        <v>0</v>
      </c>
      <c r="P140" s="109">
        <v>4.4496502876281738</v>
      </c>
      <c r="Q140" s="108">
        <v>0.7193942666053772</v>
      </c>
      <c r="R140" s="108">
        <v>5.1916160583496094</v>
      </c>
      <c r="S140" s="109">
        <v>2.1670770645141602</v>
      </c>
      <c r="T140" s="108">
        <v>3.8164842128753662</v>
      </c>
      <c r="U140" s="108">
        <v>7.3061294555664062</v>
      </c>
      <c r="V140" s="108">
        <v>6.4977498054504395</v>
      </c>
      <c r="W140" s="108">
        <v>3.0797004699707031</v>
      </c>
      <c r="X140" s="108">
        <v>5.3813815116882324</v>
      </c>
      <c r="Y140" s="108">
        <v>2.2976047992706299</v>
      </c>
      <c r="Z140" s="108">
        <v>3.234311580657959</v>
      </c>
      <c r="AA140" s="108">
        <v>3.3604545593261719</v>
      </c>
      <c r="AB140" s="108">
        <v>6.8757796287536621</v>
      </c>
      <c r="AC140" s="108">
        <v>3.1289181709289551</v>
      </c>
      <c r="AD140" s="108">
        <v>5.2547669410705566</v>
      </c>
      <c r="AE140" s="108">
        <v>22.543472290039063</v>
      </c>
      <c r="AF140" s="108">
        <v>2.6563482284545898</v>
      </c>
      <c r="AG140" s="108">
        <v>4.8632302284240723</v>
      </c>
      <c r="AH140" s="108">
        <v>3.7417316436767578</v>
      </c>
      <c r="AI140" s="108">
        <v>1.3288888931274414</v>
      </c>
      <c r="AJ140" s="108">
        <v>2.9052112102508545</v>
      </c>
      <c r="AK140" s="108">
        <v>16.268157958984375</v>
      </c>
      <c r="AL140" s="108">
        <v>14.358132362365723</v>
      </c>
      <c r="AM140" s="108">
        <v>10.408552169799805</v>
      </c>
      <c r="AN140" s="108">
        <v>8.6730108261108398</v>
      </c>
      <c r="AO140" s="108">
        <v>7.6712074279785156</v>
      </c>
      <c r="AP140" s="108">
        <v>17.341218948364258</v>
      </c>
      <c r="AQ140" s="108">
        <v>8.9877662658691406</v>
      </c>
      <c r="AR140" s="108">
        <v>12.659138679504395</v>
      </c>
      <c r="AS140" s="108">
        <v>10.275426864624023</v>
      </c>
      <c r="AT140" s="108">
        <v>7.0663552284240723</v>
      </c>
      <c r="AU140" s="108">
        <v>6.7496323585510254</v>
      </c>
      <c r="AV140" s="108">
        <v>5.3174853324890137</v>
      </c>
      <c r="AW140" s="108">
        <v>8.7488870620727539</v>
      </c>
      <c r="AX140" s="108">
        <v>3.9625775814056396</v>
      </c>
      <c r="AY140" s="108">
        <v>8.0112104415893555</v>
      </c>
      <c r="AZ140" s="108">
        <v>6.630704402923584</v>
      </c>
      <c r="BA140" s="108">
        <v>8.329442024230957</v>
      </c>
      <c r="BB140" s="108">
        <v>8.3755159378051758</v>
      </c>
      <c r="BC140" s="108">
        <v>3.6097333431243896</v>
      </c>
      <c r="BD140" s="108">
        <v>6.043065071105957</v>
      </c>
      <c r="BE140" s="108">
        <v>9.8668899536132812</v>
      </c>
      <c r="BF140" s="108">
        <v>4.1087818145751953</v>
      </c>
      <c r="BG140" s="108">
        <v>9.2450418472290039</v>
      </c>
      <c r="BH140" s="108">
        <v>8.0828704833984375</v>
      </c>
      <c r="BI140" s="108">
        <v>5.5466828346252441</v>
      </c>
      <c r="BJ140" s="108">
        <v>2.8389394283294678</v>
      </c>
      <c r="BK140" s="108">
        <v>10.855315208435059</v>
      </c>
      <c r="BL140" s="108">
        <v>6.9533615112304687</v>
      </c>
    </row>
    <row r="141" spans="1:64" x14ac:dyDescent="0.2">
      <c r="A141" t="s">
        <v>310</v>
      </c>
      <c r="B141" s="108">
        <v>0.91934078931808472</v>
      </c>
      <c r="C141" s="108">
        <v>0.98294788599014282</v>
      </c>
      <c r="D141" s="108">
        <v>0.93083924055099487</v>
      </c>
      <c r="E141" s="108">
        <v>0.96886277198791504</v>
      </c>
      <c r="F141" s="108">
        <v>0.92629271745681763</v>
      </c>
      <c r="G141" s="108">
        <v>0.91627013683319092</v>
      </c>
      <c r="H141" s="108">
        <v>0.95473027229309082</v>
      </c>
      <c r="I141" s="108">
        <v>0.91336369514465332</v>
      </c>
      <c r="J141" s="108">
        <v>0.84113579988479614</v>
      </c>
      <c r="K141" s="108">
        <v>0.8364596962928772</v>
      </c>
      <c r="L141" s="108">
        <v>0.85387980937957764</v>
      </c>
      <c r="M141" s="108">
        <v>0.94764918088912964</v>
      </c>
      <c r="N141" s="108">
        <v>0.90222418308258057</v>
      </c>
      <c r="O141" s="108">
        <v>0.94330555200576782</v>
      </c>
      <c r="P141" s="109">
        <v>0.94650173187255859</v>
      </c>
      <c r="Q141" s="108">
        <v>0.84892719984054565</v>
      </c>
      <c r="R141" s="108">
        <v>0.97716754674911499</v>
      </c>
      <c r="S141" s="109">
        <v>0.91284048557281494</v>
      </c>
      <c r="T141" s="108">
        <v>0.87865275144577026</v>
      </c>
      <c r="U141" s="108">
        <v>0.92657887935638428</v>
      </c>
      <c r="V141" s="108">
        <v>0.94641321897506714</v>
      </c>
      <c r="W141" s="108">
        <v>0.93930864334106445</v>
      </c>
      <c r="X141" s="108">
        <v>0.91392379999160767</v>
      </c>
      <c r="Y141" s="108">
        <v>0.95416408777236938</v>
      </c>
      <c r="Z141" s="108">
        <v>0.92406123876571655</v>
      </c>
      <c r="AA141" s="108">
        <v>0.95188993215560913</v>
      </c>
      <c r="AB141" s="108">
        <v>0.94436407089233398</v>
      </c>
      <c r="AC141" s="108">
        <v>0.93133038282394409</v>
      </c>
      <c r="AD141" s="108">
        <v>0.93593913316726685</v>
      </c>
      <c r="AE141" s="108">
        <v>0.95278632640838623</v>
      </c>
      <c r="AF141" s="108">
        <v>0.91642254590988159</v>
      </c>
      <c r="AG141" s="108">
        <v>0.9441414475440979</v>
      </c>
      <c r="AH141" s="108">
        <v>0.95758026838302612</v>
      </c>
      <c r="AI141" s="108">
        <v>0.96852850914001465</v>
      </c>
      <c r="AJ141" s="108">
        <v>0.96928828954696655</v>
      </c>
      <c r="AK141" s="108">
        <v>0.94209671020507813</v>
      </c>
      <c r="AL141" s="108">
        <v>0.91272491216659546</v>
      </c>
      <c r="AM141" s="108">
        <v>0.89720803499221802</v>
      </c>
      <c r="AN141" s="108">
        <v>0.81557244062423706</v>
      </c>
      <c r="AO141" s="108">
        <v>0.90872788429260254</v>
      </c>
      <c r="AP141" s="108">
        <v>0.81824314594268799</v>
      </c>
      <c r="AQ141" s="108">
        <v>0.90523296594619751</v>
      </c>
      <c r="AR141" s="108">
        <v>0.8640824556350708</v>
      </c>
      <c r="AS141" s="108">
        <v>0.86890530586242676</v>
      </c>
      <c r="AT141" s="108">
        <v>0.91486483812332153</v>
      </c>
      <c r="AU141" s="108">
        <v>0.86874932050704956</v>
      </c>
      <c r="AV141" s="108">
        <v>0.90188330411911011</v>
      </c>
      <c r="AW141" s="108">
        <v>0.88125574588775635</v>
      </c>
      <c r="AX141" s="108">
        <v>0.91017431020736694</v>
      </c>
      <c r="AY141" s="108">
        <v>0.88762813806533813</v>
      </c>
      <c r="AZ141" s="108">
        <v>0.90733349323272705</v>
      </c>
      <c r="BA141" s="108">
        <v>0.78175902366638184</v>
      </c>
      <c r="BB141" s="108">
        <v>0.90488988161087036</v>
      </c>
      <c r="BC141" s="108">
        <v>0.8575361967086792</v>
      </c>
      <c r="BD141" s="108">
        <v>0.90633022785186768</v>
      </c>
      <c r="BE141" s="108">
        <v>0.91299527883529663</v>
      </c>
      <c r="BF141" s="108">
        <v>0.84905678033828735</v>
      </c>
      <c r="BG141" s="108">
        <v>0.84860736131668091</v>
      </c>
      <c r="BH141" s="108">
        <v>0.87535685300827026</v>
      </c>
      <c r="BI141" s="108">
        <v>0.87861758470535278</v>
      </c>
      <c r="BJ141" s="108">
        <v>0.78977674245834351</v>
      </c>
      <c r="BK141" s="108">
        <v>0.93024712800979614</v>
      </c>
      <c r="BL141" s="108">
        <v>0.92404186725616455</v>
      </c>
    </row>
    <row r="142" spans="1:64" x14ac:dyDescent="0.2">
      <c r="A142" t="s">
        <v>312</v>
      </c>
      <c r="B142" s="108">
        <v>3.4290027618408203</v>
      </c>
      <c r="C142" s="108">
        <v>3.6821701526641846</v>
      </c>
      <c r="D142" s="108">
        <v>3.6271123886108398</v>
      </c>
      <c r="E142" s="108">
        <v>3.7374999523162842</v>
      </c>
      <c r="F142" s="108">
        <v>3.6361966133117676</v>
      </c>
      <c r="G142" s="108">
        <v>3.3396811485290527</v>
      </c>
      <c r="H142" s="108">
        <v>3.7664103507995605</v>
      </c>
      <c r="I142" s="108">
        <v>3.633650541305542</v>
      </c>
      <c r="J142" s="108">
        <v>3.6796402931213379</v>
      </c>
      <c r="K142" s="108">
        <v>3.6814470291137695</v>
      </c>
      <c r="L142" s="108">
        <v>3.6610379219055176</v>
      </c>
      <c r="M142" s="108">
        <v>3.5175650119781494</v>
      </c>
      <c r="N142" s="108">
        <v>3.5814659595489502</v>
      </c>
      <c r="O142" s="108">
        <v>3.7690751552581787</v>
      </c>
      <c r="P142" s="109">
        <v>3.765601634979248</v>
      </c>
      <c r="Q142" s="108">
        <v>3.423187255859375</v>
      </c>
      <c r="R142" s="108">
        <v>3.5509240627288818</v>
      </c>
      <c r="S142" s="109">
        <v>3.7352659702301025</v>
      </c>
      <c r="T142" s="108">
        <v>3.5483419895172119</v>
      </c>
      <c r="U142" s="108">
        <v>3.4385578632354736</v>
      </c>
      <c r="V142" s="108">
        <v>3.5253221988677979</v>
      </c>
      <c r="W142" s="108">
        <v>3.468815803527832</v>
      </c>
      <c r="X142" s="108">
        <v>3.5336284637451172</v>
      </c>
      <c r="Y142" s="108">
        <v>3.5199248790740967</v>
      </c>
      <c r="Z142" s="108">
        <v>3.6066815853118896</v>
      </c>
      <c r="AA142" s="108">
        <v>3.6600415706634521</v>
      </c>
      <c r="AB142" s="108">
        <v>3.5973215103149414</v>
      </c>
      <c r="AC142" s="108">
        <v>3.5652570724487305</v>
      </c>
      <c r="AD142" s="108">
        <v>3.6446328163146973</v>
      </c>
      <c r="AE142" s="108">
        <v>3.5634655952453613</v>
      </c>
      <c r="AF142" s="108">
        <v>3.7198746204376221</v>
      </c>
      <c r="AG142" s="108">
        <v>3.4624924659729004</v>
      </c>
      <c r="AH142" s="108">
        <v>3.6678242683410645</v>
      </c>
      <c r="AI142" s="108">
        <v>3.4176030158996582</v>
      </c>
      <c r="AJ142" s="108">
        <v>3.6475238800048828</v>
      </c>
      <c r="AK142" s="108">
        <v>3.5017256736755371</v>
      </c>
      <c r="AL142" s="108">
        <v>3.5887851715087891</v>
      </c>
      <c r="AM142" s="108">
        <v>3.7765951156616211</v>
      </c>
      <c r="AN142" s="108">
        <v>3.5727581977844238</v>
      </c>
      <c r="AO142" s="108">
        <v>3.6287126541137695</v>
      </c>
      <c r="AP142" s="108">
        <v>3.4606053829193115</v>
      </c>
      <c r="AQ142" s="108">
        <v>3.6205043792724609</v>
      </c>
      <c r="AR142" s="108">
        <v>3.566342830657959</v>
      </c>
      <c r="AS142" s="108">
        <v>3.5893583297729492</v>
      </c>
      <c r="AT142" s="108">
        <v>3.5376112461090088</v>
      </c>
      <c r="AU142" s="108">
        <v>3.465503454208374</v>
      </c>
      <c r="AV142" s="108">
        <v>3.6901619434356689</v>
      </c>
      <c r="AW142" s="108">
        <v>3.4846160411834717</v>
      </c>
      <c r="AX142" s="108">
        <v>3.5084958076477051</v>
      </c>
      <c r="AY142" s="108">
        <v>3.5419015884399414</v>
      </c>
      <c r="AZ142" s="108">
        <v>3.4313271045684814</v>
      </c>
      <c r="BA142" s="108">
        <v>3.6171700954437256</v>
      </c>
      <c r="BB142" s="108">
        <v>3.7436282634735107</v>
      </c>
      <c r="BC142" s="108">
        <v>3.5050387382507324</v>
      </c>
      <c r="BD142" s="108">
        <v>3.7124249935150146</v>
      </c>
      <c r="BE142" s="108">
        <v>3.5587570667266846</v>
      </c>
      <c r="BF142" s="108">
        <v>3.6558837890625</v>
      </c>
      <c r="BG142" s="108">
        <v>3.6941587924957275</v>
      </c>
      <c r="BH142" s="108">
        <v>3.5374023914337158</v>
      </c>
      <c r="BI142" s="108">
        <v>3.6347701549530029</v>
      </c>
      <c r="BJ142" s="108">
        <v>3.7232842445373535</v>
      </c>
      <c r="BK142" s="108">
        <v>3.730999231338501</v>
      </c>
      <c r="BL142" s="108">
        <v>3.7131705284118652</v>
      </c>
    </row>
    <row r="143" spans="1:64" x14ac:dyDescent="0.2">
      <c r="A143" t="s">
        <v>314</v>
      </c>
      <c r="B143" s="108">
        <v>4.0432529449462891</v>
      </c>
      <c r="C143" s="108">
        <v>4.5163407325744629</v>
      </c>
      <c r="D143" s="108">
        <v>3.836397647857666</v>
      </c>
      <c r="E143" s="108">
        <v>4.3980836868286133</v>
      </c>
      <c r="F143" s="108">
        <v>4.3107695579528809</v>
      </c>
      <c r="G143" s="108">
        <v>3.9197919368743896</v>
      </c>
      <c r="H143" s="108">
        <v>4.253117561340332</v>
      </c>
      <c r="I143" s="108">
        <v>4.1278681755065918</v>
      </c>
      <c r="J143" s="108">
        <v>4.1540579795837402</v>
      </c>
      <c r="K143" s="108">
        <v>4.5371513366699219</v>
      </c>
      <c r="L143" s="108">
        <v>4.4781250953674316</v>
      </c>
      <c r="M143" s="108">
        <v>4.0971846580505371</v>
      </c>
      <c r="N143" s="108">
        <v>4.2256546020507812</v>
      </c>
      <c r="O143" s="108">
        <v>4.3968758583068848</v>
      </c>
      <c r="P143" s="109">
        <v>4.5748763084411621</v>
      </c>
      <c r="Q143" s="108">
        <v>4.317448616027832</v>
      </c>
      <c r="R143" s="108">
        <v>4.3370800018310547</v>
      </c>
      <c r="S143" s="109">
        <v>4.3152284622192383</v>
      </c>
      <c r="T143" s="108">
        <v>3.9826738834381104</v>
      </c>
      <c r="U143" s="108">
        <v>4.0070304870605469</v>
      </c>
      <c r="V143" s="108">
        <v>3.9265480041503906</v>
      </c>
      <c r="W143" s="108">
        <v>4.0197973251342773</v>
      </c>
      <c r="X143" s="108">
        <v>3.9785001277923584</v>
      </c>
      <c r="Y143" s="108">
        <v>3.8939521312713623</v>
      </c>
      <c r="Z143" s="108">
        <v>4.0090618133544922</v>
      </c>
      <c r="AA143" s="108">
        <v>4.3555712699890137</v>
      </c>
      <c r="AB143" s="108">
        <v>3.997685432434082</v>
      </c>
      <c r="AC143" s="108">
        <v>4.2065143585205078</v>
      </c>
      <c r="AD143" s="108">
        <v>3.9526240825653076</v>
      </c>
      <c r="AE143" s="108">
        <v>4.0567512512207031</v>
      </c>
      <c r="AF143" s="108">
        <v>4.3698444366455078</v>
      </c>
      <c r="AG143" s="108">
        <v>4.2440309524536133</v>
      </c>
      <c r="AH143" s="108">
        <v>4.3047256469726562</v>
      </c>
      <c r="AI143" s="108">
        <v>3.5586502552032471</v>
      </c>
      <c r="AJ143" s="108">
        <v>4.2270712852478027</v>
      </c>
      <c r="AK143" s="108">
        <v>4.1127419471740723</v>
      </c>
      <c r="AL143" s="108">
        <v>4.3751096725463867</v>
      </c>
      <c r="AM143" s="108">
        <v>4.3752422332763672</v>
      </c>
      <c r="AN143" s="108">
        <v>4.152857780456543</v>
      </c>
      <c r="AO143" s="108">
        <v>4.1305866241455078</v>
      </c>
      <c r="AP143" s="108">
        <v>3.8148369789123535</v>
      </c>
      <c r="AQ143" s="108">
        <v>4.169827938079834</v>
      </c>
      <c r="AR143" s="108">
        <v>4.1863727569580078</v>
      </c>
      <c r="AS143" s="108">
        <v>3.8876945972442627</v>
      </c>
      <c r="AT143" s="108">
        <v>4.0197534561157227</v>
      </c>
      <c r="AU143" s="108">
        <v>4</v>
      </c>
      <c r="AV143" s="108">
        <v>4.2049193382263184</v>
      </c>
      <c r="AW143" s="108">
        <v>4.1011795997619629</v>
      </c>
      <c r="AX143" s="108">
        <v>3.9007627964019775</v>
      </c>
      <c r="AY143" s="108">
        <v>4.2357258796691895</v>
      </c>
      <c r="AZ143" s="108">
        <v>4.1910405158996582</v>
      </c>
      <c r="BA143" s="108">
        <v>4.3475484848022461</v>
      </c>
      <c r="BB143" s="108">
        <v>4.3447108268737793</v>
      </c>
      <c r="BC143" s="108">
        <v>4.7162718772888184</v>
      </c>
      <c r="BD143" s="108">
        <v>4.2101116180419922</v>
      </c>
      <c r="BE143" s="108">
        <v>4.2476944923400879</v>
      </c>
      <c r="BF143" s="108">
        <v>4.1023545265197754</v>
      </c>
      <c r="BG143" s="108">
        <v>4.478792667388916</v>
      </c>
      <c r="BH143" s="108">
        <v>4.2413210868835449</v>
      </c>
      <c r="BI143" s="108">
        <v>4.4499964714050293</v>
      </c>
      <c r="BJ143" s="108">
        <v>4.4016251564025879</v>
      </c>
      <c r="BK143" s="108">
        <v>4.5857434272766113</v>
      </c>
      <c r="BL143" s="108">
        <v>4.4141731262207031</v>
      </c>
    </row>
    <row r="144" spans="1:64" x14ac:dyDescent="0.2">
      <c r="A144" t="s">
        <v>316</v>
      </c>
      <c r="B144" s="108">
        <v>0.63251322507858276</v>
      </c>
      <c r="C144" s="108">
        <v>0.73136651515960693</v>
      </c>
      <c r="D144" s="108">
        <v>0.68695026636123657</v>
      </c>
      <c r="E144" s="108">
        <v>0.7508663535118103</v>
      </c>
      <c r="F144" s="108">
        <v>0.79207891225814819</v>
      </c>
      <c r="G144" s="108">
        <v>0.65825837850570679</v>
      </c>
      <c r="H144" s="108">
        <v>0.73215454816818237</v>
      </c>
      <c r="I144" s="108">
        <v>0.67745703458786011</v>
      </c>
      <c r="J144" s="108">
        <v>0.7010456919670105</v>
      </c>
      <c r="K144" s="108">
        <v>0.62553238868713379</v>
      </c>
      <c r="L144" s="108">
        <v>0.8182709813117981</v>
      </c>
      <c r="M144" s="108">
        <v>0.74724364280700684</v>
      </c>
      <c r="N144" s="108">
        <v>0.70438069105148315</v>
      </c>
      <c r="O144" s="108">
        <v>0.85355609655380249</v>
      </c>
      <c r="P144" s="109">
        <v>0.8649248480796814</v>
      </c>
      <c r="Q144" s="108">
        <v>0.82890462875366211</v>
      </c>
      <c r="R144" s="108">
        <v>0.78988814353942871</v>
      </c>
      <c r="S144" s="109">
        <v>0.83202415704727173</v>
      </c>
      <c r="T144" s="108">
        <v>0.76501959562301636</v>
      </c>
      <c r="U144" s="108">
        <v>0.79240602254867554</v>
      </c>
      <c r="V144" s="108">
        <v>0.87768834829330444</v>
      </c>
      <c r="W144" s="108">
        <v>0.81163418292999268</v>
      </c>
      <c r="X144" s="108">
        <v>0.75752896070480347</v>
      </c>
      <c r="Y144" s="108">
        <v>0.86056256294250488</v>
      </c>
      <c r="Z144" s="108">
        <v>0.84915107488632202</v>
      </c>
      <c r="AA144" s="108">
        <v>0.81092554330825806</v>
      </c>
      <c r="AB144" s="108">
        <v>0.86632686853408813</v>
      </c>
      <c r="AC144" s="108">
        <v>0.84991961717605591</v>
      </c>
      <c r="AD144" s="108">
        <v>0.87530231475830078</v>
      </c>
      <c r="AE144" s="108">
        <v>0.79559653997421265</v>
      </c>
      <c r="AF144" s="108">
        <v>0.87932449579238892</v>
      </c>
      <c r="AG144" s="108">
        <v>0.82563942670822144</v>
      </c>
      <c r="AH144" s="108">
        <v>0.71327072381973267</v>
      </c>
      <c r="AI144" s="108">
        <v>0.81042486429214478</v>
      </c>
      <c r="AJ144" s="108">
        <v>0.83877259492874146</v>
      </c>
      <c r="AK144" s="108">
        <v>0.75919342041015625</v>
      </c>
      <c r="AL144" s="108">
        <v>0.6845436692237854</v>
      </c>
      <c r="AM144" s="108">
        <v>0.81934553384780884</v>
      </c>
      <c r="AN144" s="108">
        <v>0.83288061618804932</v>
      </c>
      <c r="AO144" s="108">
        <v>0.67601299285888672</v>
      </c>
      <c r="AP144" s="108">
        <v>0.80810832977294922</v>
      </c>
      <c r="AQ144" s="108">
        <v>0.69599038362503052</v>
      </c>
      <c r="AR144" s="108">
        <v>0.6526648998260498</v>
      </c>
      <c r="AS144" s="108">
        <v>0.65537649393081665</v>
      </c>
      <c r="AT144" s="108">
        <v>0.53435295820236206</v>
      </c>
      <c r="AU144" s="108">
        <v>0.63065707683563232</v>
      </c>
      <c r="AV144" s="108">
        <v>0.76129907369613647</v>
      </c>
      <c r="AW144" s="108">
        <v>0.61358541250228882</v>
      </c>
      <c r="AX144" s="108">
        <v>0.67569833993911743</v>
      </c>
      <c r="AY144" s="108">
        <v>0.65153753757476807</v>
      </c>
      <c r="AZ144" s="108">
        <v>0.57244026660919189</v>
      </c>
      <c r="BA144" s="108">
        <v>0.60170316696166992</v>
      </c>
      <c r="BB144" s="108">
        <v>0.69749915599822998</v>
      </c>
      <c r="BC144" s="108">
        <v>0.68362021446228027</v>
      </c>
      <c r="BD144" s="108">
        <v>0.72569185495376587</v>
      </c>
      <c r="BE144" s="108">
        <v>0.796875</v>
      </c>
      <c r="BF144" s="108">
        <v>0.76386785507202148</v>
      </c>
      <c r="BG144" s="108">
        <v>0.74606949090957642</v>
      </c>
      <c r="BH144" s="108">
        <v>0.66184598207473755</v>
      </c>
      <c r="BI144" s="108">
        <v>0.71623754501342773</v>
      </c>
      <c r="BJ144" s="108">
        <v>0.77063882350921631</v>
      </c>
      <c r="BK144" s="108">
        <v>0.7966008186340332</v>
      </c>
      <c r="BL144" s="108">
        <v>0.70373576879501343</v>
      </c>
    </row>
    <row r="145" spans="1:64" x14ac:dyDescent="0.2">
      <c r="A145" t="s">
        <v>318</v>
      </c>
      <c r="B145" s="108">
        <v>0.58361738920211792</v>
      </c>
      <c r="C145" s="108">
        <v>0.63615638017654419</v>
      </c>
      <c r="D145" s="108">
        <v>0.5306972861289978</v>
      </c>
      <c r="E145" s="108">
        <v>0.79577761888504028</v>
      </c>
      <c r="F145" s="108">
        <v>0.7973477840423584</v>
      </c>
      <c r="G145" s="108">
        <v>0.55872118473052979</v>
      </c>
      <c r="H145" s="108">
        <v>0.74015766382217407</v>
      </c>
      <c r="I145" s="108">
        <v>0.64955407381057739</v>
      </c>
      <c r="J145" s="108">
        <v>0.61338382959365845</v>
      </c>
      <c r="K145" s="108">
        <v>0.6443292498588562</v>
      </c>
      <c r="L145" s="108">
        <v>0.82705378532409668</v>
      </c>
      <c r="M145" s="108">
        <v>0.73857742547988892</v>
      </c>
      <c r="N145" s="108">
        <v>0.67613738775253296</v>
      </c>
      <c r="O145" s="108">
        <v>0.86479771137237549</v>
      </c>
      <c r="P145" s="109">
        <v>0.80223774909973145</v>
      </c>
      <c r="Q145" s="108">
        <v>0.91923099756240845</v>
      </c>
      <c r="R145" s="108">
        <v>0.77207040786743164</v>
      </c>
      <c r="S145" s="109">
        <v>0.82576894760131836</v>
      </c>
      <c r="T145" s="108">
        <v>0.68459045886993408</v>
      </c>
      <c r="U145" s="108">
        <v>0.80862557888031006</v>
      </c>
      <c r="V145" s="108">
        <v>0.84426993131637573</v>
      </c>
      <c r="W145" s="108">
        <v>0.82779449224472046</v>
      </c>
      <c r="X145" s="108">
        <v>0.73034685850143433</v>
      </c>
      <c r="Y145" s="108">
        <v>0.88047152757644653</v>
      </c>
      <c r="Z145" s="108">
        <v>0.85599547624588013</v>
      </c>
      <c r="AA145" s="108">
        <v>0.80216270685195923</v>
      </c>
      <c r="AB145" s="108">
        <v>0.8426659107208252</v>
      </c>
      <c r="AC145" s="108">
        <v>0.72797596454620361</v>
      </c>
      <c r="AD145" s="108">
        <v>0.82092440128326416</v>
      </c>
      <c r="AE145" s="108">
        <v>0.74423933029174805</v>
      </c>
      <c r="AF145" s="108">
        <v>0.90945017337799072</v>
      </c>
      <c r="AG145" s="108">
        <v>0.85063880681991577</v>
      </c>
      <c r="AH145" s="108">
        <v>0.75733798742294312</v>
      </c>
      <c r="AI145" s="108">
        <v>0.75</v>
      </c>
      <c r="AJ145" s="108">
        <v>0.84297221899032593</v>
      </c>
      <c r="AK145" s="108">
        <v>0.67441439628601074</v>
      </c>
      <c r="AL145" s="108">
        <v>0.70036405324935913</v>
      </c>
      <c r="AM145" s="108">
        <v>0.83457809686660767</v>
      </c>
      <c r="AN145" s="108">
        <v>0.93628805875778198</v>
      </c>
      <c r="AO145" s="108">
        <v>0.62100780010223389</v>
      </c>
      <c r="AP145" s="108">
        <v>0.81812411546707153</v>
      </c>
      <c r="AQ145" s="108">
        <v>0.57846462726593018</v>
      </c>
      <c r="AR145" s="108">
        <v>0.54291075468063354</v>
      </c>
      <c r="AS145" s="108">
        <v>0.64898347854614258</v>
      </c>
      <c r="AT145" s="108">
        <v>0.56766891479492188</v>
      </c>
      <c r="AU145" s="108">
        <v>0.70336180925369263</v>
      </c>
      <c r="AV145" s="108">
        <v>0.82488971948623657</v>
      </c>
      <c r="AW145" s="108">
        <v>0.53012454509735107</v>
      </c>
      <c r="AX145" s="108">
        <v>0.64828068017959595</v>
      </c>
      <c r="AY145" s="108">
        <v>0.63647693395614624</v>
      </c>
      <c r="AZ145" s="108">
        <v>0.37156930565834045</v>
      </c>
      <c r="BA145" s="108">
        <v>0.55034089088439941</v>
      </c>
      <c r="BB145" s="108">
        <v>0.6647757887840271</v>
      </c>
      <c r="BC145" s="108">
        <v>0.68299645185470581</v>
      </c>
      <c r="BD145" s="108">
        <v>0.83619153499603271</v>
      </c>
      <c r="BE145" s="108">
        <v>0.79915463924407959</v>
      </c>
      <c r="BF145" s="108">
        <v>0.76533883810043335</v>
      </c>
      <c r="BG145" s="108">
        <v>0.78552055358886719</v>
      </c>
      <c r="BH145" s="108">
        <v>0.69762128591537476</v>
      </c>
      <c r="BI145" s="108">
        <v>0.79787170886993408</v>
      </c>
      <c r="BJ145" s="108">
        <v>0.68313688039779663</v>
      </c>
      <c r="BK145" s="108">
        <v>0.74914920330047607</v>
      </c>
      <c r="BL145" s="108">
        <v>0.63733392953872681</v>
      </c>
    </row>
    <row r="146" spans="1:64" x14ac:dyDescent="0.2">
      <c r="A146" t="s">
        <v>320</v>
      </c>
      <c r="B146" s="108">
        <v>2.5078055858612061</v>
      </c>
      <c r="C146" s="108">
        <v>5.3968706130981445</v>
      </c>
      <c r="D146" s="108">
        <v>3.7839865684509277</v>
      </c>
      <c r="E146" s="108">
        <v>6.7117481231689453</v>
      </c>
      <c r="F146" s="108">
        <v>5.4507861137390137</v>
      </c>
      <c r="G146" s="108">
        <v>4.9792513847351074</v>
      </c>
      <c r="H146" s="108">
        <v>4.6858077049255371</v>
      </c>
      <c r="I146" s="108">
        <v>4.7682757377624512</v>
      </c>
      <c r="J146" s="108">
        <v>4.9449877738952637</v>
      </c>
      <c r="K146" s="108">
        <v>6.0650291442871094</v>
      </c>
      <c r="L146" s="108">
        <v>5.9578409194946289</v>
      </c>
      <c r="M146" s="108">
        <v>3.4255855083465576</v>
      </c>
      <c r="N146" s="108">
        <v>4.9070000648498535</v>
      </c>
      <c r="O146" s="108">
        <v>4.9518918991088867</v>
      </c>
      <c r="P146" s="109">
        <v>6.0634164810180664</v>
      </c>
      <c r="Q146" s="108">
        <v>4.4682192802429199</v>
      </c>
      <c r="R146" s="108">
        <v>6.7114968299865723</v>
      </c>
      <c r="S146" s="109">
        <v>5.9089345932006836</v>
      </c>
      <c r="T146" s="108">
        <v>5.2159562110900879</v>
      </c>
      <c r="U146" s="108">
        <v>4.569800853729248</v>
      </c>
      <c r="V146" s="108">
        <v>4.5787286758422852</v>
      </c>
      <c r="W146" s="108">
        <v>5.8408188819885254</v>
      </c>
      <c r="X146" s="108">
        <v>4.4979205131530762</v>
      </c>
      <c r="Y146" s="108">
        <v>5.3156709671020508</v>
      </c>
      <c r="Z146" s="108">
        <v>3.8367271423339844</v>
      </c>
      <c r="AA146" s="108">
        <v>5.8005304336547852</v>
      </c>
      <c r="AB146" s="108">
        <v>3.6600069999694824</v>
      </c>
      <c r="AC146" s="108">
        <v>4.6864428520202637</v>
      </c>
      <c r="AD146" s="108">
        <v>5.3474321365356445</v>
      </c>
      <c r="AE146" s="108">
        <v>5.2175369262695312</v>
      </c>
      <c r="AF146" s="108">
        <v>5.4822134971618652</v>
      </c>
      <c r="AG146" s="108">
        <v>4.2843303680419922</v>
      </c>
      <c r="AH146" s="108">
        <v>4.9355649948120117</v>
      </c>
      <c r="AI146" s="108">
        <v>4.2267341613769531</v>
      </c>
      <c r="AJ146" s="108">
        <v>4.1038999557495117</v>
      </c>
      <c r="AK146" s="108">
        <v>5.6998906135559082</v>
      </c>
      <c r="AL146" s="108">
        <v>3.0077774524688721</v>
      </c>
      <c r="AM146" s="108">
        <v>3.644329309463501</v>
      </c>
      <c r="AN146" s="108">
        <v>4.5493102073669434</v>
      </c>
      <c r="AO146" s="108">
        <v>4.5222411155700684</v>
      </c>
      <c r="AP146" s="108">
        <v>3.5963194370269775</v>
      </c>
      <c r="AQ146" s="108">
        <v>5.3986067771911621</v>
      </c>
      <c r="AR146" s="108">
        <v>6.9030141830444336</v>
      </c>
      <c r="AS146" s="108">
        <v>5.8291525840759277</v>
      </c>
      <c r="AT146" s="108">
        <v>3.8390138149261475</v>
      </c>
      <c r="AU146" s="108">
        <v>3.9218084812164307</v>
      </c>
      <c r="AV146" s="108">
        <v>4.337165355682373</v>
      </c>
      <c r="AW146" s="108">
        <v>4.0700664520263672</v>
      </c>
      <c r="AX146" s="108">
        <v>3.3543524742126465</v>
      </c>
      <c r="AY146" s="108">
        <v>3.8671021461486816</v>
      </c>
      <c r="AZ146" s="108">
        <v>5.9342126846313477</v>
      </c>
      <c r="BA146" s="108">
        <v>5.544914722442627</v>
      </c>
      <c r="BB146" s="108">
        <v>5.0861763954162598</v>
      </c>
      <c r="BC146" s="108">
        <v>5.6670031547546387</v>
      </c>
      <c r="BD146" s="108">
        <v>5.4595680236816406</v>
      </c>
      <c r="BE146" s="108">
        <v>5.9312396049499512</v>
      </c>
      <c r="BF146" s="108">
        <v>4.710167407989502</v>
      </c>
      <c r="BG146" s="108">
        <v>3.9637956619262695</v>
      </c>
      <c r="BH146" s="108">
        <v>5.1279654502868652</v>
      </c>
      <c r="BI146" s="108">
        <v>6.352604866027832</v>
      </c>
      <c r="BJ146" s="108">
        <v>4.9561357498168945</v>
      </c>
      <c r="BK146" s="108">
        <v>4.6559309959411621</v>
      </c>
      <c r="BL146" s="108">
        <v>3.7898216247558594</v>
      </c>
    </row>
    <row r="147" spans="1:64" x14ac:dyDescent="0.2">
      <c r="A147" t="s">
        <v>329</v>
      </c>
      <c r="B147" s="108">
        <v>4.161837100982666</v>
      </c>
      <c r="C147" s="108">
        <v>4.1860241889953613</v>
      </c>
      <c r="D147" s="108">
        <v>4.0267515182495117</v>
      </c>
      <c r="E147" s="108">
        <v>4.0523271560668945</v>
      </c>
      <c r="F147" s="108">
        <v>4.1127943992614746</v>
      </c>
      <c r="G147" s="108">
        <v>3.8474993705749512</v>
      </c>
      <c r="H147" s="108">
        <v>3.7741634845733643</v>
      </c>
      <c r="I147" s="108">
        <v>4.0257658958435059</v>
      </c>
      <c r="J147" s="108">
        <v>4.0454154014587402</v>
      </c>
      <c r="K147" s="108">
        <v>4.1382293701171875</v>
      </c>
      <c r="L147" s="108">
        <v>4.0256233215332031</v>
      </c>
      <c r="M147" s="108">
        <v>4.1809468269348145</v>
      </c>
      <c r="N147" s="108">
        <v>4.1033353805541992</v>
      </c>
      <c r="O147" s="108">
        <v>4.3135371208190918</v>
      </c>
      <c r="P147" s="109">
        <v>4.4572033882141113</v>
      </c>
      <c r="Q147" s="108">
        <v>4.3227696418762207</v>
      </c>
      <c r="R147" s="108">
        <v>4.3361673355102539</v>
      </c>
      <c r="S147" s="109">
        <v>4.3928556442260742</v>
      </c>
      <c r="T147" s="108">
        <v>4.1083989143371582</v>
      </c>
      <c r="U147" s="108">
        <v>4.0959358215332031</v>
      </c>
      <c r="V147" s="108">
        <v>4.1494102478027344</v>
      </c>
      <c r="W147" s="108">
        <v>4.0975813865661621</v>
      </c>
      <c r="X147" s="108">
        <v>4.1037869453430176</v>
      </c>
      <c r="Y147" s="108">
        <v>4.4366359710693359</v>
      </c>
      <c r="Z147" s="108">
        <v>4.2595815658569336</v>
      </c>
      <c r="AA147" s="108">
        <v>4.2989516258239746</v>
      </c>
      <c r="AB147" s="108">
        <v>4.1552248001098633</v>
      </c>
      <c r="AC147" s="108">
        <v>4.0440702438354492</v>
      </c>
      <c r="AD147" s="108">
        <v>4.2457036972045898</v>
      </c>
      <c r="AE147" s="108">
        <v>4.0335869789123535</v>
      </c>
      <c r="AF147" s="108">
        <v>4.2438087463378906</v>
      </c>
      <c r="AG147" s="108">
        <v>4.076934814453125</v>
      </c>
      <c r="AH147" s="108">
        <v>4.187678337097168</v>
      </c>
      <c r="AI147" s="108">
        <v>4.128288745880127</v>
      </c>
      <c r="AJ147" s="108">
        <v>3.969264030456543</v>
      </c>
      <c r="AK147" s="108">
        <v>4.2752575874328613</v>
      </c>
      <c r="AL147" s="108">
        <v>4.214667797088623</v>
      </c>
      <c r="AM147" s="108">
        <v>4.4727573394775391</v>
      </c>
      <c r="AN147" s="108">
        <v>4.3662419319152832</v>
      </c>
      <c r="AO147" s="108">
        <v>4.0903124809265137</v>
      </c>
      <c r="AP147" s="108">
        <v>3.8833024501800537</v>
      </c>
      <c r="AQ147" s="108">
        <v>4.3294425010681152</v>
      </c>
      <c r="AR147" s="108">
        <v>3.8959910869598389</v>
      </c>
      <c r="AS147" s="108">
        <v>4.1548213958740234</v>
      </c>
      <c r="AT147" s="108">
        <v>4.3059229850769043</v>
      </c>
      <c r="AU147" s="108">
        <v>4.110140323638916</v>
      </c>
      <c r="AV147" s="108">
        <v>4.4124069213867187</v>
      </c>
      <c r="AW147" s="108">
        <v>4.1999626159667969</v>
      </c>
      <c r="AX147" s="108">
        <v>4.0343513488769531</v>
      </c>
      <c r="AY147" s="108">
        <v>4.253511905670166</v>
      </c>
      <c r="AZ147" s="108">
        <v>3.9906325340270996</v>
      </c>
      <c r="BA147" s="108">
        <v>4.298497200012207</v>
      </c>
      <c r="BB147" s="108">
        <v>4.304389476776123</v>
      </c>
      <c r="BC147" s="108">
        <v>4.2485141754150391</v>
      </c>
      <c r="BD147" s="108">
        <v>4.4396061897277832</v>
      </c>
      <c r="BE147" s="108">
        <v>4.23406982421875</v>
      </c>
      <c r="BF147" s="108">
        <v>4.2549419403076172</v>
      </c>
      <c r="BG147" s="108">
        <v>4.3184337615966797</v>
      </c>
      <c r="BH147" s="108">
        <v>4.2458128929138184</v>
      </c>
      <c r="BI147" s="108">
        <v>4.3365707397460938</v>
      </c>
      <c r="BJ147" s="108">
        <v>4.2685399055480957</v>
      </c>
      <c r="BK147" s="108">
        <v>4.4835224151611328</v>
      </c>
      <c r="BL147" s="108">
        <v>4.2803335189819336</v>
      </c>
    </row>
    <row r="148" spans="1:64" x14ac:dyDescent="0.2">
      <c r="A148" t="s">
        <v>331</v>
      </c>
      <c r="B148" s="108">
        <v>4.861872673034668</v>
      </c>
      <c r="C148" s="108">
        <v>4.741325855255127</v>
      </c>
      <c r="D148" s="108">
        <v>4.5324029922485352</v>
      </c>
      <c r="E148" s="108">
        <v>4.9248933792114258</v>
      </c>
      <c r="F148" s="108">
        <v>5.7216372489929199</v>
      </c>
      <c r="G148" s="108">
        <v>4.9536194801330566</v>
      </c>
      <c r="H148" s="108">
        <v>4.413853645324707</v>
      </c>
      <c r="I148" s="108">
        <v>4.7405014038085937</v>
      </c>
      <c r="J148" s="108">
        <v>5.2994146347045898</v>
      </c>
      <c r="K148" s="108">
        <v>4.9622282981872559</v>
      </c>
      <c r="L148" s="108">
        <v>4.2186107635498047</v>
      </c>
      <c r="M148" s="108">
        <v>5.8005080223083496</v>
      </c>
      <c r="N148" s="108">
        <v>4.9715409278869629</v>
      </c>
      <c r="O148" s="108">
        <v>5.4294610023498535</v>
      </c>
      <c r="P148" s="109">
        <v>6.2817091941833496</v>
      </c>
      <c r="Q148" s="108">
        <v>5.719573974609375</v>
      </c>
      <c r="R148" s="108">
        <v>5.5285968780517578</v>
      </c>
      <c r="S148" s="109">
        <v>4.8550853729248047</v>
      </c>
      <c r="T148" s="108">
        <v>5.8312249183654785</v>
      </c>
      <c r="U148" s="108">
        <v>5.3215427398681641</v>
      </c>
      <c r="V148" s="108">
        <v>5.4479422569274902</v>
      </c>
      <c r="W148" s="108">
        <v>5.4464311599731445</v>
      </c>
      <c r="X148" s="108">
        <v>5.1419062614440918</v>
      </c>
      <c r="Y148" s="108">
        <v>4.7509617805480957</v>
      </c>
      <c r="Z148" s="108">
        <v>4.3298673629760742</v>
      </c>
      <c r="AA148" s="108">
        <v>5.0030879974365234</v>
      </c>
      <c r="AB148" s="108">
        <v>4.9574823379516602</v>
      </c>
      <c r="AC148" s="108">
        <v>4.6433601379394531</v>
      </c>
      <c r="AD148" s="108">
        <v>5.4521722793579102</v>
      </c>
      <c r="AE148" s="108">
        <v>5.1087594032287598</v>
      </c>
      <c r="AF148" s="108">
        <v>4.8142294883728027</v>
      </c>
      <c r="AG148" s="108">
        <v>4.6175732612609863</v>
      </c>
      <c r="AH148" s="108">
        <v>4.936741828918457</v>
      </c>
      <c r="AI148" s="108">
        <v>4.2382221221923828</v>
      </c>
      <c r="AJ148" s="108">
        <v>5.3583335876464844</v>
      </c>
      <c r="AK148" s="108">
        <v>5.0406465530395508</v>
      </c>
      <c r="AL148" s="108">
        <v>4.9741511344909668</v>
      </c>
      <c r="AM148" s="108">
        <v>4.7784743309020996</v>
      </c>
      <c r="AN148" s="108">
        <v>3.6000063419342041</v>
      </c>
      <c r="AO148" s="108">
        <v>4.9012084007263184</v>
      </c>
      <c r="AP148" s="108">
        <v>4.7978014945983887</v>
      </c>
      <c r="AQ148" s="108">
        <v>4.5342612266540527</v>
      </c>
      <c r="AR148" s="108">
        <v>4.350832462310791</v>
      </c>
      <c r="AS148" s="108">
        <v>4.8655967712402344</v>
      </c>
      <c r="AT148" s="108">
        <v>3.2147259712219238</v>
      </c>
      <c r="AU148" s="108">
        <v>4.3869051933288574</v>
      </c>
      <c r="AV148" s="108">
        <v>4.9820766448974609</v>
      </c>
      <c r="AW148" s="108">
        <v>4.4142870903015137</v>
      </c>
      <c r="AX148" s="108">
        <v>3.8757693767547607</v>
      </c>
      <c r="AY148" s="108">
        <v>4.8394303321838379</v>
      </c>
      <c r="AZ148" s="108">
        <v>3.8792333602905273</v>
      </c>
      <c r="BA148" s="108">
        <v>4.5351510047912598</v>
      </c>
      <c r="BB148" s="108">
        <v>4.194490909576416</v>
      </c>
      <c r="BC148" s="108">
        <v>5.5852847099304199</v>
      </c>
      <c r="BD148" s="108">
        <v>4.2772941589355469</v>
      </c>
      <c r="BE148" s="108">
        <v>3.423109769821167</v>
      </c>
      <c r="BF148" s="108">
        <v>4.7433538436889648</v>
      </c>
      <c r="BG148" s="108">
        <v>4.1685986518859863</v>
      </c>
      <c r="BH148" s="108">
        <v>4.750004768371582</v>
      </c>
      <c r="BI148" s="108">
        <v>4.3524394035339355</v>
      </c>
      <c r="BJ148" s="108">
        <v>4.0718479156494141</v>
      </c>
      <c r="BK148" s="108">
        <v>5.0689711570739746</v>
      </c>
      <c r="BL148" s="108">
        <v>5.2152957916259766</v>
      </c>
    </row>
    <row r="149" spans="1:64" x14ac:dyDescent="0.2">
      <c r="A149" t="s">
        <v>336</v>
      </c>
      <c r="B149" s="108">
        <v>0.99636709690093994</v>
      </c>
      <c r="C149" s="108">
        <v>0.98490786552429199</v>
      </c>
      <c r="D149" s="108">
        <v>0.86007577180862427</v>
      </c>
      <c r="E149" s="108">
        <v>0.99281728267669678</v>
      </c>
      <c r="F149" s="108">
        <v>1</v>
      </c>
      <c r="G149" s="108">
        <v>0.97953331470489502</v>
      </c>
      <c r="H149" s="108">
        <v>0.86659872531890869</v>
      </c>
      <c r="I149" s="108">
        <v>0.99453985691070557</v>
      </c>
      <c r="J149" s="108">
        <v>0.99253404140472412</v>
      </c>
      <c r="K149" s="108">
        <v>0.99275046586990356</v>
      </c>
      <c r="L149" s="108">
        <v>0.99283915758132935</v>
      </c>
      <c r="M149" s="108">
        <v>0.99549680948257446</v>
      </c>
      <c r="N149" s="108">
        <v>1</v>
      </c>
      <c r="O149" s="108">
        <v>1</v>
      </c>
      <c r="P149" s="109">
        <v>0.99841433763504028</v>
      </c>
      <c r="Q149" s="108">
        <v>1</v>
      </c>
      <c r="R149" s="108">
        <v>0.999184250831604</v>
      </c>
      <c r="S149" s="109">
        <v>1</v>
      </c>
      <c r="T149" s="108">
        <v>0.99298262596130371</v>
      </c>
      <c r="U149" s="108">
        <v>1</v>
      </c>
      <c r="V149" s="108">
        <v>1</v>
      </c>
      <c r="W149" s="108">
        <v>0.99909734725952148</v>
      </c>
      <c r="X149" s="108">
        <v>1</v>
      </c>
      <c r="Y149" s="108">
        <v>1</v>
      </c>
      <c r="Z149" s="108">
        <v>1</v>
      </c>
      <c r="AA149" s="108">
        <v>1</v>
      </c>
      <c r="AB149" s="108">
        <v>1</v>
      </c>
      <c r="AC149" s="108">
        <v>0.97754824161529541</v>
      </c>
      <c r="AD149" s="108">
        <v>0.96839755773544312</v>
      </c>
      <c r="AE149" s="108">
        <v>0.94133543968200684</v>
      </c>
      <c r="AF149" s="108">
        <v>0.97805899381637573</v>
      </c>
      <c r="AG149" s="108">
        <v>0.99883264303207397</v>
      </c>
      <c r="AH149" s="108">
        <v>1</v>
      </c>
      <c r="AI149" s="108">
        <v>0.99823653697967529</v>
      </c>
      <c r="AJ149" s="108">
        <v>0.98630374670028687</v>
      </c>
      <c r="AK149" s="108">
        <v>0.95772171020507813</v>
      </c>
      <c r="AL149" s="108">
        <v>0.99676257371902466</v>
      </c>
      <c r="AM149" s="108">
        <v>1</v>
      </c>
      <c r="AN149" s="108">
        <v>0.99298012256622314</v>
      </c>
      <c r="AO149" s="108">
        <v>1</v>
      </c>
      <c r="AP149" s="108">
        <v>0.98581081628799438</v>
      </c>
      <c r="AQ149" s="108">
        <v>1</v>
      </c>
      <c r="AR149" s="108">
        <v>0.9669032096862793</v>
      </c>
      <c r="AS149" s="108">
        <v>1</v>
      </c>
      <c r="AT149" s="108">
        <v>1</v>
      </c>
      <c r="AU149" s="108">
        <v>0.97088795900344849</v>
      </c>
      <c r="AV149" s="108">
        <v>1</v>
      </c>
      <c r="AW149" s="108">
        <v>0.98102319240570068</v>
      </c>
      <c r="AX149" s="108">
        <v>0.99227440357208252</v>
      </c>
      <c r="AY149" s="108">
        <v>0.99561518430709839</v>
      </c>
      <c r="AZ149" s="108">
        <v>0.98555880784988403</v>
      </c>
      <c r="BA149" s="108">
        <v>0.98566347360610962</v>
      </c>
      <c r="BB149" s="108">
        <v>0.97780513763427734</v>
      </c>
      <c r="BC149" s="108">
        <v>1</v>
      </c>
      <c r="BD149" s="108">
        <v>0.98624849319458008</v>
      </c>
      <c r="BE149" s="108">
        <v>0.96875</v>
      </c>
      <c r="BF149" s="108">
        <v>0.99702960252761841</v>
      </c>
      <c r="BG149" s="108">
        <v>0.9721713662147522</v>
      </c>
      <c r="BH149" s="108">
        <v>0.99533522129058838</v>
      </c>
      <c r="BI149" s="108">
        <v>0.9855307936668396</v>
      </c>
      <c r="BJ149" s="108">
        <v>1</v>
      </c>
      <c r="BK149" s="108">
        <v>0.98610389232635498</v>
      </c>
      <c r="BL149" s="108">
        <v>0.98610776662826538</v>
      </c>
    </row>
    <row r="150" spans="1:64" x14ac:dyDescent="0.2">
      <c r="A150" t="s">
        <v>338</v>
      </c>
      <c r="B150" s="108">
        <v>0.64797627925872803</v>
      </c>
      <c r="C150" s="108">
        <v>0.54993700981140137</v>
      </c>
      <c r="D150" s="108">
        <v>0.44392400979995728</v>
      </c>
      <c r="E150" s="108">
        <v>0.47781422734260559</v>
      </c>
      <c r="F150" s="108">
        <v>0.38448873162269592</v>
      </c>
      <c r="G150" s="108">
        <v>0.49452489614486694</v>
      </c>
      <c r="H150" s="108">
        <v>0.37901318073272705</v>
      </c>
      <c r="I150" s="108">
        <v>0.5469214916229248</v>
      </c>
      <c r="J150" s="108">
        <v>0.4383513331413269</v>
      </c>
      <c r="K150" s="108">
        <v>0.55858296155929565</v>
      </c>
      <c r="L150" s="108">
        <v>0.47203415632247925</v>
      </c>
      <c r="M150" s="108">
        <v>0.20663069188594818</v>
      </c>
      <c r="N150" s="108">
        <v>0.35307013988494873</v>
      </c>
      <c r="O150" s="108">
        <v>0.53333312273025513</v>
      </c>
      <c r="P150" s="109">
        <v>0.32280683517456055</v>
      </c>
      <c r="Q150" s="108">
        <v>0.2214529812335968</v>
      </c>
      <c r="R150" s="108">
        <v>0.42348676919937134</v>
      </c>
      <c r="S150" s="109">
        <v>0.48457711935043335</v>
      </c>
      <c r="T150" s="108">
        <v>0.31541410088539124</v>
      </c>
      <c r="U150" s="108">
        <v>0.43721213936805725</v>
      </c>
      <c r="V150" s="108">
        <v>0.30905067920684814</v>
      </c>
      <c r="W150" s="108">
        <v>0.2853236198425293</v>
      </c>
      <c r="X150" s="108">
        <v>0.30499926209449768</v>
      </c>
      <c r="Y150" s="108">
        <v>0.35715386271476746</v>
      </c>
      <c r="Z150" s="108">
        <v>0.48804020881652832</v>
      </c>
      <c r="AA150" s="108">
        <v>0.45700868964195251</v>
      </c>
      <c r="AB150" s="108">
        <v>0.19617454707622528</v>
      </c>
      <c r="AC150" s="108">
        <v>0.36528930068016052</v>
      </c>
      <c r="AD150" s="108">
        <v>0.6842271089553833</v>
      </c>
      <c r="AE150" s="108">
        <v>0.39602220058441162</v>
      </c>
      <c r="AF150" s="108">
        <v>0.54299187660217285</v>
      </c>
      <c r="AG150" s="108">
        <v>0.2738611102104187</v>
      </c>
      <c r="AH150" s="108">
        <v>7.276858389377594E-2</v>
      </c>
      <c r="AI150" s="108">
        <v>0.38444060087203979</v>
      </c>
      <c r="AJ150" s="108">
        <v>0.37330964207649231</v>
      </c>
      <c r="AK150" s="108">
        <v>0.65410298109054565</v>
      </c>
      <c r="AL150" s="108">
        <v>0.41540011763572693</v>
      </c>
      <c r="AM150" s="108">
        <v>0.37370645999908447</v>
      </c>
      <c r="AN150" s="108">
        <v>0.23980969190597534</v>
      </c>
      <c r="AO150" s="108">
        <v>0.40618628263473511</v>
      </c>
      <c r="AP150" s="108">
        <v>0.34822601079940796</v>
      </c>
      <c r="AQ150" s="108">
        <v>0.4084799587726593</v>
      </c>
      <c r="AR150" s="108">
        <v>0.5344855785369873</v>
      </c>
      <c r="AS150" s="108">
        <v>0.29252412915229797</v>
      </c>
      <c r="AT150" s="108">
        <v>0.4995364248752594</v>
      </c>
      <c r="AU150" s="108">
        <v>0.24631080031394958</v>
      </c>
      <c r="AV150" s="108">
        <v>0.17616462707519531</v>
      </c>
      <c r="AW150" s="108">
        <v>0.25231227278709412</v>
      </c>
      <c r="AX150" s="108">
        <v>0.1595367044210434</v>
      </c>
      <c r="AY150" s="108">
        <v>0.52908039093017578</v>
      </c>
      <c r="AZ150" s="108">
        <v>0.20524291694164276</v>
      </c>
      <c r="BA150" s="108">
        <v>0.1110004261136055</v>
      </c>
      <c r="BB150" s="108">
        <v>0.12786857783794403</v>
      </c>
      <c r="BC150" s="108">
        <v>0.12584242224693298</v>
      </c>
      <c r="BD150" s="108">
        <v>0.17134639620780945</v>
      </c>
      <c r="BE150" s="108">
        <v>0.26078346371650696</v>
      </c>
      <c r="BF150" s="108">
        <v>9.6041858196258545E-2</v>
      </c>
      <c r="BG150" s="108">
        <v>7.8039154410362244E-2</v>
      </c>
      <c r="BH150" s="108">
        <v>0.22638872265815735</v>
      </c>
      <c r="BI150" s="108">
        <v>0.15916365385055542</v>
      </c>
      <c r="BJ150" s="108">
        <v>0.197628453373909</v>
      </c>
      <c r="BK150" s="108">
        <v>0.12939734756946564</v>
      </c>
      <c r="BL150" s="108">
        <v>0.13577763736248016</v>
      </c>
    </row>
    <row r="151" spans="1:64" x14ac:dyDescent="0.2">
      <c r="A151" t="s">
        <v>340</v>
      </c>
      <c r="B151" s="108">
        <v>3.3949837684631348</v>
      </c>
      <c r="C151" s="108">
        <v>3.1154122352600098</v>
      </c>
      <c r="D151" s="108">
        <v>2.3625321388244629</v>
      </c>
      <c r="E151" s="108">
        <v>3.3221282958984375</v>
      </c>
      <c r="F151" s="108">
        <v>3.3756880760192871</v>
      </c>
      <c r="G151" s="108">
        <v>3.1120798587799072</v>
      </c>
      <c r="H151" s="108">
        <v>2.7187514305114746</v>
      </c>
      <c r="I151" s="108">
        <v>3.1033415794372559</v>
      </c>
      <c r="J151" s="108">
        <v>3.013862133026123</v>
      </c>
      <c r="K151" s="108">
        <v>3.1131629943847656</v>
      </c>
      <c r="L151" s="108">
        <v>3.1136445999145508</v>
      </c>
      <c r="M151" s="108">
        <v>3.3445866107940674</v>
      </c>
      <c r="N151" s="108">
        <v>3.0560448169708252</v>
      </c>
      <c r="O151" s="108">
        <v>3.2561402320861816</v>
      </c>
      <c r="P151" s="109">
        <v>3.2327404022216797</v>
      </c>
      <c r="Q151" s="108">
        <v>3.2703447341918945</v>
      </c>
      <c r="R151" s="108">
        <v>3.5204005241394043</v>
      </c>
      <c r="S151" s="109">
        <v>3.481034517288208</v>
      </c>
      <c r="T151" s="108">
        <v>3.3857524394989014</v>
      </c>
      <c r="U151" s="108">
        <v>3.5242164134979248</v>
      </c>
      <c r="V151" s="108">
        <v>3.3762943744659424</v>
      </c>
      <c r="W151" s="108">
        <v>3.4691762924194336</v>
      </c>
      <c r="X151" s="108">
        <v>3.3379385471343994</v>
      </c>
      <c r="Y151" s="108">
        <v>3.4066245555877686</v>
      </c>
      <c r="Z151" s="108">
        <v>3.4375643730163574</v>
      </c>
      <c r="AA151" s="108">
        <v>3.3370959758758545</v>
      </c>
      <c r="AB151" s="108">
        <v>3.2423207759857178</v>
      </c>
      <c r="AC151" s="108">
        <v>3.2961089611053467</v>
      </c>
      <c r="AD151" s="108">
        <v>3.2266044616699219</v>
      </c>
      <c r="AE151" s="108">
        <v>3.2115323543548584</v>
      </c>
      <c r="AF151" s="108">
        <v>3.5388596057891846</v>
      </c>
      <c r="AG151" s="108">
        <v>3.5028963088989258</v>
      </c>
      <c r="AH151" s="108">
        <v>3.3365976810455322</v>
      </c>
      <c r="AI151" s="108">
        <v>3.072777271270752</v>
      </c>
      <c r="AJ151" s="108">
        <v>3.353184700012207</v>
      </c>
      <c r="AK151" s="108">
        <v>3.2631752490997314</v>
      </c>
      <c r="AL151" s="108">
        <v>3.1666605472564697</v>
      </c>
      <c r="AM151" s="108">
        <v>2.7314872741699219</v>
      </c>
      <c r="AN151" s="108">
        <v>3.1718771457672119</v>
      </c>
      <c r="AO151" s="108">
        <v>3.2053325176239014</v>
      </c>
      <c r="AP151" s="108">
        <v>3.2929048538208008</v>
      </c>
      <c r="AQ151" s="108">
        <v>3.434795618057251</v>
      </c>
      <c r="AR151" s="108">
        <v>3.1309230327606201</v>
      </c>
      <c r="AS151" s="108">
        <v>3.4467310905456543</v>
      </c>
      <c r="AT151" s="108">
        <v>3.3865935802459717</v>
      </c>
      <c r="AU151" s="108">
        <v>3.4773259162902832</v>
      </c>
      <c r="AV151" s="108">
        <v>3.6176140308380127</v>
      </c>
      <c r="AW151" s="108">
        <v>3.4506087303161621</v>
      </c>
      <c r="AX151" s="108">
        <v>3.6442835330963135</v>
      </c>
      <c r="AY151" s="108">
        <v>3.6453421115875244</v>
      </c>
      <c r="AZ151" s="108">
        <v>3.1423332691192627</v>
      </c>
      <c r="BA151" s="108">
        <v>3.1798410415649414</v>
      </c>
      <c r="BB151" s="108">
        <v>3.2434494495391846</v>
      </c>
      <c r="BC151" s="108">
        <v>3.3996891975402832</v>
      </c>
      <c r="BD151" s="108">
        <v>3.5980935096740723</v>
      </c>
      <c r="BE151" s="108">
        <v>3.4690957069396973</v>
      </c>
      <c r="BF151" s="108">
        <v>3.5831711292266846</v>
      </c>
      <c r="BG151" s="108">
        <v>3.2087030410766602</v>
      </c>
      <c r="BH151" s="108">
        <v>3.2812197208404541</v>
      </c>
      <c r="BI151" s="108">
        <v>3.2644708156585693</v>
      </c>
      <c r="BJ151" s="108">
        <v>3.2900047302246094</v>
      </c>
      <c r="BK151" s="108">
        <v>3.3949737548828125</v>
      </c>
      <c r="BL151" s="108">
        <v>3.3521096706390381</v>
      </c>
    </row>
    <row r="152" spans="1:64" x14ac:dyDescent="0.2">
      <c r="A152" t="s">
        <v>343</v>
      </c>
      <c r="B152" s="108">
        <v>3.7792377471923828</v>
      </c>
      <c r="C152" s="108">
        <v>2.0652117729187012</v>
      </c>
      <c r="D152" s="108">
        <v>1.7508310079574585</v>
      </c>
      <c r="E152" s="108">
        <v>1.5686743259429932</v>
      </c>
      <c r="F152" s="108">
        <v>2.9722690582275391</v>
      </c>
      <c r="G152" s="108">
        <v>2.4697515964508057</v>
      </c>
      <c r="H152" s="108">
        <v>1.688773512840271</v>
      </c>
      <c r="I152" s="108">
        <v>2.22377610206604</v>
      </c>
      <c r="J152" s="108">
        <v>2.4281275272369385</v>
      </c>
      <c r="K152" s="108">
        <v>1.8041104078292847</v>
      </c>
      <c r="L152" s="108">
        <v>2.0976204872131348</v>
      </c>
      <c r="M152" s="108">
        <v>2.8152728080749512</v>
      </c>
      <c r="N152" s="108">
        <v>2.5043518543243408</v>
      </c>
      <c r="O152" s="108">
        <v>3.8511536121368408</v>
      </c>
      <c r="P152" s="109">
        <v>2.5893790721893311</v>
      </c>
      <c r="Q152" s="108">
        <v>2.7843751907348633</v>
      </c>
      <c r="R152" s="108">
        <v>3.5515167713165283</v>
      </c>
      <c r="S152" s="109">
        <v>3.7138116359710693</v>
      </c>
      <c r="T152" s="108">
        <v>2.7562150955200195</v>
      </c>
      <c r="U152" s="108">
        <v>3.6628689765930176</v>
      </c>
      <c r="V152" s="108">
        <v>3.0470123291015625</v>
      </c>
      <c r="W152" s="108">
        <v>3.4989962577819824</v>
      </c>
      <c r="X152" s="108">
        <v>2.622291088104248</v>
      </c>
      <c r="Y152" s="108">
        <v>2.7000365257263184</v>
      </c>
      <c r="Z152" s="108">
        <v>2.7147490978240967</v>
      </c>
      <c r="AA152" s="108">
        <v>2.7471015453338623</v>
      </c>
      <c r="AB152" s="108">
        <v>2.6203277111053467</v>
      </c>
      <c r="AC152" s="108">
        <v>2.5922181606292725</v>
      </c>
      <c r="AD152" s="108">
        <v>2.8838081359863281</v>
      </c>
      <c r="AE152" s="108">
        <v>2.5604641437530518</v>
      </c>
      <c r="AF152" s="108">
        <v>3.0709538459777832</v>
      </c>
      <c r="AG152" s="108">
        <v>3.754845142364502</v>
      </c>
      <c r="AH152" s="108">
        <v>2.8978948593139648</v>
      </c>
      <c r="AI152" s="108">
        <v>1.5134755373001099</v>
      </c>
      <c r="AJ152" s="108">
        <v>2.2174797058105469</v>
      </c>
      <c r="AK152" s="108">
        <v>2.2194840908050537</v>
      </c>
      <c r="AL152" s="108">
        <v>2.9064309597015381</v>
      </c>
      <c r="AM152" s="108">
        <v>2.4350810050964355</v>
      </c>
      <c r="AN152" s="108">
        <v>1.6468051671981812</v>
      </c>
      <c r="AO152" s="108">
        <v>2.1910538673400879</v>
      </c>
      <c r="AP152" s="108">
        <v>1.7722396850585937</v>
      </c>
      <c r="AQ152" s="108">
        <v>1.7476671934127808</v>
      </c>
      <c r="AR152" s="108">
        <v>1.5469152927398682</v>
      </c>
      <c r="AS152" s="108">
        <v>2.4111247062683105</v>
      </c>
      <c r="AT152" s="108">
        <v>2.5864157676696777</v>
      </c>
      <c r="AU152" s="108">
        <v>2.3681323528289795</v>
      </c>
      <c r="AV152" s="108">
        <v>3.1584784984588623</v>
      </c>
      <c r="AW152" s="108">
        <v>2.6544106006622314</v>
      </c>
      <c r="AX152" s="108">
        <v>3.0652859210968018</v>
      </c>
      <c r="AY152" s="108">
        <v>3.345379114151001</v>
      </c>
      <c r="AZ152" s="108">
        <v>2.4966874122619629</v>
      </c>
      <c r="BA152" s="108">
        <v>2.5012421607971191</v>
      </c>
      <c r="BB152" s="108">
        <v>1.960781455039978</v>
      </c>
      <c r="BC152" s="108">
        <v>2.802131175994873</v>
      </c>
      <c r="BD152" s="108">
        <v>3.3924939632415771</v>
      </c>
      <c r="BE152" s="108">
        <v>2.2566807270050049</v>
      </c>
      <c r="BF152" s="108">
        <v>3.5908105373382568</v>
      </c>
      <c r="BG152" s="108">
        <v>1.8028489351272583</v>
      </c>
      <c r="BH152" s="108">
        <v>1.6516518592834473</v>
      </c>
      <c r="BI152" s="108">
        <v>2.3432722091674805</v>
      </c>
      <c r="BJ152" s="108">
        <v>2.3542530536651611</v>
      </c>
      <c r="BK152" s="108">
        <v>1.7365003824234009</v>
      </c>
      <c r="BL152" s="108">
        <v>2.1412997245788574</v>
      </c>
    </row>
    <row r="153" spans="1:64" x14ac:dyDescent="0.2">
      <c r="A153" t="s">
        <v>345</v>
      </c>
      <c r="B153" s="108">
        <v>0.92983293533325195</v>
      </c>
      <c r="C153" s="108">
        <v>0.51043158769607544</v>
      </c>
      <c r="D153" s="108">
        <v>0.37402331829071045</v>
      </c>
      <c r="E153" s="108">
        <v>0.43107244372367859</v>
      </c>
      <c r="F153" s="108">
        <v>0.47194644808769226</v>
      </c>
      <c r="G153" s="108">
        <v>0.6185716986656189</v>
      </c>
      <c r="H153" s="108">
        <v>0.14030300080776215</v>
      </c>
      <c r="I153" s="108">
        <v>0.45966035127639771</v>
      </c>
      <c r="J153" s="108">
        <v>0.42773628234863281</v>
      </c>
      <c r="K153" s="108">
        <v>0.35932523012161255</v>
      </c>
      <c r="L153" s="108">
        <v>0.19082178175449371</v>
      </c>
      <c r="M153" s="108">
        <v>0.36102399230003357</v>
      </c>
      <c r="N153" s="108">
        <v>0.51595211029052734</v>
      </c>
      <c r="O153" s="108">
        <v>0.68328523635864258</v>
      </c>
      <c r="P153" s="109">
        <v>0.68852448463439941</v>
      </c>
      <c r="Q153" s="108">
        <v>0.61624681949615479</v>
      </c>
      <c r="R153" s="108">
        <v>0.8515932559967041</v>
      </c>
      <c r="S153" s="109">
        <v>0.79304826259613037</v>
      </c>
      <c r="T153" s="108">
        <v>0.76842683553695679</v>
      </c>
      <c r="U153" s="108">
        <v>0.89872163534164429</v>
      </c>
      <c r="V153" s="108">
        <v>0.77686190605163574</v>
      </c>
      <c r="W153" s="108">
        <v>0.94926446676254272</v>
      </c>
      <c r="X153" s="108">
        <v>0.5274808406829834</v>
      </c>
      <c r="Y153" s="108">
        <v>0.64439654350280762</v>
      </c>
      <c r="Z153" s="108">
        <v>0.70936232805252075</v>
      </c>
      <c r="AA153" s="108">
        <v>0.58473223447799683</v>
      </c>
      <c r="AB153" s="108">
        <v>0.42537334561347961</v>
      </c>
      <c r="AC153" s="108">
        <v>0.775482177734375</v>
      </c>
      <c r="AD153" s="108">
        <v>0.52524113655090332</v>
      </c>
      <c r="AE153" s="108">
        <v>0.48224666714668274</v>
      </c>
      <c r="AF153" s="108">
        <v>0.87229949235916138</v>
      </c>
      <c r="AG153" s="108">
        <v>0.97298151254653931</v>
      </c>
      <c r="AH153" s="108">
        <v>0.60553103685379028</v>
      </c>
      <c r="AI153" s="108">
        <v>0.25631570816040039</v>
      </c>
      <c r="AJ153" s="108">
        <v>0.29361245036125183</v>
      </c>
      <c r="AK153" s="108">
        <v>0.60570526123046875</v>
      </c>
      <c r="AL153" s="108">
        <v>0.77083027362823486</v>
      </c>
      <c r="AM153" s="108">
        <v>0.96900618076324463</v>
      </c>
      <c r="AN153" s="108">
        <v>0.70131272077560425</v>
      </c>
      <c r="AO153" s="108">
        <v>0.15034402906894684</v>
      </c>
      <c r="AP153" s="108">
        <v>0.14797258377075195</v>
      </c>
      <c r="AQ153" s="108">
        <v>0.14583146572113037</v>
      </c>
      <c r="AR153" s="108">
        <v>0.15896093845367432</v>
      </c>
      <c r="AS153" s="108">
        <v>0.20845142006874084</v>
      </c>
      <c r="AT153" s="108">
        <v>0.28104743361473083</v>
      </c>
      <c r="AU153" s="108">
        <v>0.20362913608551025</v>
      </c>
      <c r="AV153" s="108">
        <v>0.76975357532501221</v>
      </c>
      <c r="AW153" s="108">
        <v>0.63203895092010498</v>
      </c>
      <c r="AX153" s="108">
        <v>0.79744982719421387</v>
      </c>
      <c r="AY153" s="108">
        <v>0.92679733037948608</v>
      </c>
      <c r="AZ153" s="108">
        <v>0.29012662172317505</v>
      </c>
      <c r="BA153" s="108">
        <v>0.83910501003265381</v>
      </c>
      <c r="BB153" s="108">
        <v>0.57699120044708252</v>
      </c>
      <c r="BC153" s="108">
        <v>0.71693044900894165</v>
      </c>
      <c r="BD153" s="108">
        <v>0.90373939275741577</v>
      </c>
      <c r="BE153" s="108">
        <v>0.85623115301132202</v>
      </c>
      <c r="BF153" s="108">
        <v>0.88118398189544678</v>
      </c>
      <c r="BG153" s="108">
        <v>0.51254671812057495</v>
      </c>
      <c r="BH153" s="108">
        <v>0.81403261423110962</v>
      </c>
      <c r="BI153" s="108">
        <v>0.62942224740982056</v>
      </c>
      <c r="BJ153" s="108">
        <v>0.62156820297241211</v>
      </c>
      <c r="BK153" s="108">
        <v>0.78117746114730835</v>
      </c>
      <c r="BL153" s="108">
        <v>0.57673555612564087</v>
      </c>
    </row>
    <row r="154" spans="1:64" x14ac:dyDescent="0.2">
      <c r="A154" t="s">
        <v>347</v>
      </c>
      <c r="B154" s="108">
        <v>7.2657926939427853E-3</v>
      </c>
      <c r="C154" s="108">
        <v>9.0552955865859985E-2</v>
      </c>
      <c r="D154" s="108">
        <v>7.3644313961267471E-3</v>
      </c>
      <c r="E154" s="108">
        <v>0</v>
      </c>
      <c r="F154" s="108">
        <v>0</v>
      </c>
      <c r="G154" s="108">
        <v>6.8222279660403728E-3</v>
      </c>
      <c r="H154" s="108">
        <v>0</v>
      </c>
      <c r="I154" s="108">
        <v>5.4601444862782955E-3</v>
      </c>
      <c r="J154" s="108">
        <v>2.3784052580595016E-2</v>
      </c>
      <c r="K154" s="108">
        <v>0</v>
      </c>
      <c r="L154" s="108">
        <v>5.0126083195209503E-2</v>
      </c>
      <c r="M154" s="108">
        <v>4.5032077468931675E-3</v>
      </c>
      <c r="N154" s="108">
        <v>3.125E-2</v>
      </c>
      <c r="O154" s="108">
        <v>4.5244969427585602E-2</v>
      </c>
      <c r="P154" s="109">
        <v>7.4160834774374962E-3</v>
      </c>
      <c r="Q154" s="108">
        <v>2.1581828594207764E-2</v>
      </c>
      <c r="R154" s="108">
        <v>1.413397304713726E-2</v>
      </c>
      <c r="S154" s="109">
        <v>3.3284932374954224E-2</v>
      </c>
      <c r="T154" s="108">
        <v>5.6138947606086731E-2</v>
      </c>
      <c r="U154" s="108">
        <v>5.0639186054468155E-2</v>
      </c>
      <c r="V154" s="108">
        <v>9.6793919801712036E-2</v>
      </c>
      <c r="W154" s="108">
        <v>2.8991717845201492E-2</v>
      </c>
      <c r="X154" s="108">
        <v>0.37456703186035156</v>
      </c>
      <c r="Y154" s="108">
        <v>0.35560342669487</v>
      </c>
      <c r="Z154" s="108">
        <v>0.1307869553565979</v>
      </c>
      <c r="AA154" s="108">
        <v>2.9661981388926506E-2</v>
      </c>
      <c r="AB154" s="108">
        <v>0.18353621661663055</v>
      </c>
      <c r="AC154" s="108">
        <v>8.232320100069046E-2</v>
      </c>
      <c r="AD154" s="108">
        <v>6.9817476905882359E-3</v>
      </c>
      <c r="AE154" s="108">
        <v>6.455935537815094E-2</v>
      </c>
      <c r="AF154" s="108">
        <v>0</v>
      </c>
      <c r="AG154" s="108">
        <v>0</v>
      </c>
      <c r="AH154" s="108">
        <v>0</v>
      </c>
      <c r="AI154" s="108">
        <v>0</v>
      </c>
      <c r="AJ154" s="108">
        <v>0</v>
      </c>
      <c r="AK154" s="108">
        <v>0</v>
      </c>
      <c r="AL154" s="108">
        <v>0</v>
      </c>
      <c r="AM154" s="108">
        <v>0</v>
      </c>
      <c r="AN154" s="108">
        <v>2.1059688180685043E-2</v>
      </c>
      <c r="AO154" s="108">
        <v>0</v>
      </c>
      <c r="AP154" s="108">
        <v>7.0946067571640015E-3</v>
      </c>
      <c r="AQ154" s="108">
        <v>3.2658778131008148E-2</v>
      </c>
      <c r="AR154" s="108">
        <v>5.8500855229794979E-3</v>
      </c>
      <c r="AS154" s="108">
        <v>0</v>
      </c>
      <c r="AT154" s="108">
        <v>7.2545991279184818E-3</v>
      </c>
      <c r="AU154" s="108">
        <v>0</v>
      </c>
      <c r="AV154" s="108">
        <v>0</v>
      </c>
      <c r="AW154" s="108">
        <v>4.3138903565704823E-3</v>
      </c>
      <c r="AX154" s="108">
        <v>0</v>
      </c>
      <c r="AY154" s="108">
        <v>0</v>
      </c>
      <c r="AZ154" s="108">
        <v>1.8737904727458954E-2</v>
      </c>
      <c r="BA154" s="108">
        <v>4.3009497225284576E-2</v>
      </c>
      <c r="BB154" s="108">
        <v>0.27373665571212769</v>
      </c>
      <c r="BC154" s="108">
        <v>1.5726085752248764E-2</v>
      </c>
      <c r="BD154" s="108">
        <v>2.0627269521355629E-2</v>
      </c>
      <c r="BE154" s="108">
        <v>8.4884639363735914E-4</v>
      </c>
      <c r="BF154" s="108">
        <v>8.9112007990479469E-3</v>
      </c>
      <c r="BG154" s="108">
        <v>0.20871485769748688</v>
      </c>
      <c r="BH154" s="108">
        <v>8.396591991186142E-2</v>
      </c>
      <c r="BI154" s="108">
        <v>6.350553035736084E-2</v>
      </c>
      <c r="BJ154" s="108">
        <v>7.6060250401496887E-2</v>
      </c>
      <c r="BK154" s="108">
        <v>5.9916682541370392E-2</v>
      </c>
      <c r="BL154" s="108">
        <v>7.1085475385189056E-2</v>
      </c>
    </row>
    <row r="155" spans="1:64" x14ac:dyDescent="0.2">
      <c r="A155" s="104" t="s">
        <v>361</v>
      </c>
      <c r="B155" s="110">
        <v>2.9338438510894775</v>
      </c>
      <c r="C155" s="110">
        <v>3.4070343971252441</v>
      </c>
      <c r="D155" s="110">
        <v>3.3074367046356201</v>
      </c>
      <c r="E155" s="110">
        <v>3.3577826023101807</v>
      </c>
      <c r="F155" s="110">
        <v>3.5237131118774414</v>
      </c>
      <c r="G155" s="110">
        <v>3.097465991973877</v>
      </c>
      <c r="H155" s="110">
        <v>3.8075313568115234</v>
      </c>
      <c r="I155" s="110">
        <v>3.7025070190429687</v>
      </c>
      <c r="J155" s="110">
        <v>3.4020705223083496</v>
      </c>
      <c r="K155" s="110">
        <v>3.4248044490814209</v>
      </c>
      <c r="L155" s="110">
        <v>3.425501823425293</v>
      </c>
      <c r="M155" s="110">
        <v>3.0424830913543701</v>
      </c>
      <c r="N155" s="110">
        <v>3.4365346431732178</v>
      </c>
      <c r="O155" s="110">
        <v>4.121368408203125</v>
      </c>
      <c r="P155" s="109">
        <v>4.2021245956420898</v>
      </c>
      <c r="Q155" s="110">
        <v>3.390373706817627</v>
      </c>
      <c r="R155" s="110">
        <v>3.0371861457824707</v>
      </c>
      <c r="S155" s="109">
        <v>3.7651064395904541</v>
      </c>
      <c r="T155" s="110">
        <v>2.8194525241851807</v>
      </c>
      <c r="U155" s="110">
        <v>3.3740978240966797</v>
      </c>
      <c r="V155" s="110">
        <v>3.3398995399475098</v>
      </c>
      <c r="W155" s="110">
        <v>3.0780808925628662</v>
      </c>
      <c r="X155" s="110">
        <v>3.3729515075683594</v>
      </c>
      <c r="Y155" s="110">
        <v>3.3993537425994873</v>
      </c>
      <c r="Z155" s="110">
        <v>3.4722006320953369</v>
      </c>
      <c r="AA155" s="110">
        <v>3.653627872467041</v>
      </c>
      <c r="AB155" s="110">
        <v>3.5745954513549805</v>
      </c>
      <c r="AC155" s="110">
        <v>3.4548671245574951</v>
      </c>
      <c r="AD155" s="110">
        <v>3.5246858596801758</v>
      </c>
      <c r="AE155" s="110">
        <v>3.4237380027770996</v>
      </c>
      <c r="AF155" s="110">
        <v>4.0340089797973633</v>
      </c>
      <c r="AG155" s="110">
        <v>3.1666641235351562</v>
      </c>
      <c r="AH155" s="110">
        <v>3.2182512283325195</v>
      </c>
      <c r="AI155" s="110">
        <v>3.4405572414398193</v>
      </c>
      <c r="AJ155" s="110">
        <v>3.3643603324890137</v>
      </c>
      <c r="AK155" s="110">
        <v>3.5093333721160889</v>
      </c>
      <c r="AL155" s="110">
        <v>3.4284279346466064</v>
      </c>
      <c r="AM155" s="110">
        <v>3.7320575714111328</v>
      </c>
      <c r="AN155" s="110">
        <v>3.3535516262054443</v>
      </c>
      <c r="AO155" s="110">
        <v>3.2518341541290283</v>
      </c>
      <c r="AP155" s="110">
        <v>3.0916309356689453</v>
      </c>
      <c r="AQ155" s="110">
        <v>2.983391284942627</v>
      </c>
      <c r="AR155" s="110">
        <v>3.4648630619049072</v>
      </c>
      <c r="AS155" s="110">
        <v>3.0538578033447266</v>
      </c>
      <c r="AT155" s="110">
        <v>2.9016163349151611</v>
      </c>
      <c r="AU155" s="110">
        <v>2.9814994335174561</v>
      </c>
      <c r="AV155" s="110">
        <v>3.4685208797454834</v>
      </c>
      <c r="AW155" s="110">
        <v>2.8300046920776367</v>
      </c>
      <c r="AX155" s="110">
        <v>3.1973371505737305</v>
      </c>
      <c r="AY155" s="110">
        <v>2.9737110137939453</v>
      </c>
      <c r="AZ155" s="110">
        <v>3.1518628597259521</v>
      </c>
      <c r="BA155" s="110">
        <v>4.1798210144042969</v>
      </c>
      <c r="BB155" s="110">
        <v>3.2557671070098877</v>
      </c>
      <c r="BC155" s="110">
        <v>3.1573424339294434</v>
      </c>
      <c r="BD155" s="110">
        <v>3.6535098552703857</v>
      </c>
      <c r="BE155" s="110">
        <v>4.6263718605041504</v>
      </c>
      <c r="BF155" s="110">
        <v>4.1011533737182617</v>
      </c>
      <c r="BG155" s="110">
        <v>3.8778781890869141</v>
      </c>
      <c r="BH155" s="110">
        <v>4.0716800689697266</v>
      </c>
      <c r="BI155" s="110">
        <v>4.3719363212585449</v>
      </c>
      <c r="BJ155" s="110">
        <v>3.8119652271270752</v>
      </c>
      <c r="BK155" s="110">
        <v>3.6757824420928955</v>
      </c>
      <c r="BL155" s="110">
        <v>3.4748649597167969</v>
      </c>
    </row>
    <row r="156" spans="1:64" x14ac:dyDescent="0.2">
      <c r="A156" t="s">
        <v>542</v>
      </c>
      <c r="B156" s="108">
        <v>2.90965735912323E-2</v>
      </c>
      <c r="C156" s="108">
        <v>2.155303955078125E-2</v>
      </c>
      <c r="D156" s="108">
        <v>7.912847213447094E-3</v>
      </c>
      <c r="E156" s="108">
        <v>2.6753067504614592E-3</v>
      </c>
      <c r="F156" s="108">
        <v>3.1813306268304586E-3</v>
      </c>
      <c r="G156" s="108">
        <v>1.1937272734940052E-2</v>
      </c>
      <c r="H156" s="108">
        <v>5.3511757403612137E-2</v>
      </c>
      <c r="I156" s="108">
        <v>6.7092836834490299E-3</v>
      </c>
      <c r="J156" s="108">
        <v>4.6836314722895622E-3</v>
      </c>
      <c r="K156" s="108">
        <v>2.9145751614123583E-3</v>
      </c>
      <c r="L156" s="108">
        <v>5.3443592041730881E-2</v>
      </c>
      <c r="M156" s="108">
        <v>1.3156987261027098E-3</v>
      </c>
      <c r="N156" s="108">
        <v>1.6840338706970215E-2</v>
      </c>
      <c r="O156" s="108">
        <v>2.226558979600668E-3</v>
      </c>
      <c r="P156" s="109">
        <v>1.705552265048027E-2</v>
      </c>
      <c r="Q156" s="108">
        <v>2.8845951892435551E-3</v>
      </c>
      <c r="R156" s="108">
        <v>4.2622555047273636E-2</v>
      </c>
      <c r="S156" s="109">
        <v>3.3049043267965317E-3</v>
      </c>
      <c r="T156" s="108">
        <v>4.1456885635852814E-2</v>
      </c>
      <c r="U156" s="108">
        <v>3.489150432869792E-3</v>
      </c>
      <c r="V156" s="108">
        <v>3.7340879440307617E-2</v>
      </c>
      <c r="W156" s="108">
        <v>3.2900408841669559E-3</v>
      </c>
      <c r="X156" s="108">
        <v>2.6256667450070381E-2</v>
      </c>
      <c r="Y156" s="108">
        <v>5.9329913929104805E-3</v>
      </c>
      <c r="Z156" s="108">
        <v>1.8274618312716484E-2</v>
      </c>
      <c r="AA156" s="108">
        <v>5.3137275390326977E-3</v>
      </c>
      <c r="AB156" s="108">
        <v>4.1652917861938477E-3</v>
      </c>
      <c r="AC156" s="108">
        <v>1.0615024948492646E-3</v>
      </c>
      <c r="AD156" s="108">
        <v>4.7330912202596664E-3</v>
      </c>
      <c r="AE156" s="108">
        <v>3.3421214669942856E-2</v>
      </c>
      <c r="AF156" s="108">
        <v>3.4040205180644989E-2</v>
      </c>
      <c r="AG156" s="108">
        <v>2.6117011904716492E-2</v>
      </c>
      <c r="AH156" s="108">
        <v>2.9603760689496994E-2</v>
      </c>
      <c r="AI156" s="108">
        <v>2.3588217794895172E-2</v>
      </c>
      <c r="AJ156" s="108">
        <v>2.9840853065252304E-2</v>
      </c>
      <c r="AK156" s="108">
        <v>2.798083983361721E-2</v>
      </c>
      <c r="AL156" s="108">
        <v>2.5915404781699181E-2</v>
      </c>
      <c r="AM156" s="108">
        <v>0.13585036993026733</v>
      </c>
      <c r="AN156" s="108">
        <v>5.3848527371883392E-2</v>
      </c>
      <c r="AO156" s="108">
        <v>4.1735144332051277E-3</v>
      </c>
      <c r="AP156" s="108">
        <v>1.6822425648570061E-2</v>
      </c>
      <c r="AQ156" s="108">
        <v>2.764054574072361E-2</v>
      </c>
      <c r="AR156" s="108">
        <v>4.4334162026643753E-2</v>
      </c>
      <c r="AS156" s="108">
        <v>3.8824532181024551E-2</v>
      </c>
      <c r="AT156" s="108">
        <v>2.7806127443909645E-2</v>
      </c>
      <c r="AU156" s="108">
        <v>2.3193510249257088E-2</v>
      </c>
      <c r="AV156" s="108">
        <v>1.3095841743052006E-2</v>
      </c>
      <c r="AW156" s="108">
        <v>3.9438069798052311E-3</v>
      </c>
      <c r="AX156" s="108">
        <v>9.0009808540344238E-2</v>
      </c>
      <c r="AY156" s="108">
        <v>2.3256612475961447E-3</v>
      </c>
      <c r="AZ156" s="108">
        <v>1.2733669718727469E-3</v>
      </c>
      <c r="BA156" s="108">
        <v>7.7773653902113438E-3</v>
      </c>
      <c r="BB156" s="108">
        <v>1.3644090853631496E-2</v>
      </c>
      <c r="BC156" s="108">
        <v>3.3722829539328814E-3</v>
      </c>
      <c r="BD156" s="108">
        <v>2.185232937335968E-2</v>
      </c>
      <c r="BE156" s="108">
        <v>2.4987796321511269E-2</v>
      </c>
      <c r="BF156" s="108">
        <v>2.5141358375549316E-2</v>
      </c>
      <c r="BG156" s="108">
        <v>7.0311808958649635E-3</v>
      </c>
      <c r="BH156" s="108">
        <v>2.7586384676396847E-3</v>
      </c>
      <c r="BI156" s="108">
        <v>5.1180329173803329E-2</v>
      </c>
      <c r="BJ156" s="108"/>
      <c r="BK156" s="108"/>
      <c r="BL156" s="108"/>
    </row>
    <row r="157" spans="1:64" x14ac:dyDescent="0.2">
      <c r="A157" t="s">
        <v>543</v>
      </c>
      <c r="B157" s="108">
        <v>1102</v>
      </c>
      <c r="C157" s="108">
        <v>193</v>
      </c>
      <c r="D157" s="108">
        <v>192</v>
      </c>
      <c r="E157" s="108">
        <v>195</v>
      </c>
      <c r="F157" s="108">
        <v>194</v>
      </c>
      <c r="G157" s="108">
        <v>197</v>
      </c>
      <c r="H157" s="108">
        <v>192</v>
      </c>
      <c r="I157" s="108">
        <v>294</v>
      </c>
      <c r="J157" s="108">
        <v>192</v>
      </c>
      <c r="K157" s="108">
        <v>193</v>
      </c>
      <c r="L157" s="108">
        <v>195</v>
      </c>
      <c r="M157" s="108">
        <v>300</v>
      </c>
      <c r="N157" s="108">
        <v>192</v>
      </c>
      <c r="O157" s="108">
        <v>203</v>
      </c>
      <c r="P157" s="109">
        <v>192</v>
      </c>
      <c r="Q157" s="108">
        <v>192</v>
      </c>
      <c r="R157" s="108">
        <v>199</v>
      </c>
      <c r="S157" s="109">
        <v>314</v>
      </c>
      <c r="T157" s="108">
        <v>198</v>
      </c>
      <c r="U157" s="108">
        <v>200</v>
      </c>
      <c r="V157" s="108">
        <v>192</v>
      </c>
      <c r="W157" s="108">
        <v>194</v>
      </c>
      <c r="X157" s="108">
        <v>197</v>
      </c>
      <c r="Y157" s="108">
        <v>192</v>
      </c>
      <c r="Z157" s="108">
        <v>192</v>
      </c>
      <c r="AA157" s="108">
        <v>395</v>
      </c>
      <c r="AB157" s="108">
        <v>391</v>
      </c>
      <c r="AC157" s="108">
        <v>192</v>
      </c>
      <c r="AD157" s="108">
        <v>196</v>
      </c>
      <c r="AE157" s="108">
        <v>192</v>
      </c>
      <c r="AF157" s="108">
        <v>197</v>
      </c>
      <c r="AG157" s="108">
        <v>300</v>
      </c>
      <c r="AH157" s="108">
        <v>206</v>
      </c>
      <c r="AI157" s="108">
        <v>201</v>
      </c>
      <c r="AJ157" s="108">
        <v>193</v>
      </c>
      <c r="AK157" s="108">
        <v>192</v>
      </c>
      <c r="AL157" s="108">
        <v>192</v>
      </c>
      <c r="AM157" s="108">
        <v>200</v>
      </c>
      <c r="AN157" s="108">
        <v>192</v>
      </c>
      <c r="AO157" s="108">
        <v>200</v>
      </c>
      <c r="AP157" s="108">
        <v>192</v>
      </c>
      <c r="AQ157" s="108">
        <v>204</v>
      </c>
      <c r="AR157" s="108">
        <v>295</v>
      </c>
      <c r="AS157" s="108">
        <v>197</v>
      </c>
      <c r="AT157" s="108">
        <v>194</v>
      </c>
      <c r="AU157" s="108">
        <v>194</v>
      </c>
      <c r="AV157" s="108">
        <v>319</v>
      </c>
      <c r="AW157" s="108">
        <v>593</v>
      </c>
      <c r="AX157" s="108">
        <v>428</v>
      </c>
      <c r="AY157" s="108">
        <v>1024</v>
      </c>
      <c r="AZ157" s="108">
        <v>289</v>
      </c>
      <c r="BA157" s="108">
        <v>194</v>
      </c>
      <c r="BB157" s="108">
        <v>195</v>
      </c>
      <c r="BC157" s="108">
        <v>192</v>
      </c>
      <c r="BD157" s="108">
        <v>202</v>
      </c>
      <c r="BE157" s="108">
        <v>192</v>
      </c>
      <c r="BF157" s="108">
        <v>390</v>
      </c>
      <c r="BG157" s="108">
        <v>198</v>
      </c>
      <c r="BH157" s="108">
        <v>313</v>
      </c>
      <c r="BI157" s="108">
        <v>196</v>
      </c>
      <c r="BJ157" s="108">
        <v>194</v>
      </c>
      <c r="BK157" s="108">
        <v>197</v>
      </c>
      <c r="BL157" s="108">
        <v>193</v>
      </c>
    </row>
    <row r="158" spans="1:64" x14ac:dyDescent="0.2">
      <c r="A158" t="s">
        <v>363</v>
      </c>
      <c r="B158" s="108">
        <v>0.89827799797058105</v>
      </c>
      <c r="C158" s="108">
        <v>0.88144361972808838</v>
      </c>
      <c r="D158" s="108">
        <v>0.77283000946044922</v>
      </c>
      <c r="E158" s="108">
        <v>0.79655879735946655</v>
      </c>
      <c r="F158" s="108">
        <v>0.98520916700363159</v>
      </c>
      <c r="G158" s="108">
        <v>0.72581744194030762</v>
      </c>
      <c r="H158" s="108">
        <v>0.75208532810211182</v>
      </c>
      <c r="I158" s="108">
        <v>0.8317338228225708</v>
      </c>
      <c r="J158" s="108">
        <v>0.879494309425354</v>
      </c>
      <c r="K158" s="108">
        <v>0.9636802077293396</v>
      </c>
      <c r="L158" s="108">
        <v>0.91230839490890503</v>
      </c>
      <c r="M158" s="108">
        <v>0.91094589233398438</v>
      </c>
      <c r="N158" s="108">
        <v>0.96289467811584473</v>
      </c>
      <c r="O158" s="108">
        <v>1.2234944105148315</v>
      </c>
      <c r="P158" s="109">
        <v>1.3215136528015137</v>
      </c>
      <c r="Q158" s="108">
        <v>0.96550470590591431</v>
      </c>
      <c r="R158" s="108">
        <v>0.93316489458084106</v>
      </c>
      <c r="S158" s="109">
        <v>1.1697560548782349</v>
      </c>
      <c r="T158" s="108">
        <v>0.83979123830795288</v>
      </c>
      <c r="U158" s="108">
        <v>1.0749346017837524</v>
      </c>
      <c r="V158" s="108">
        <v>0.90989094972610474</v>
      </c>
      <c r="W158" s="108">
        <v>0.84798800945281982</v>
      </c>
      <c r="X158" s="108">
        <v>0.95835524797439575</v>
      </c>
      <c r="Y158" s="108">
        <v>0.8738289475440979</v>
      </c>
      <c r="Z158" s="108">
        <v>0.97014307975769043</v>
      </c>
      <c r="AA158" s="108">
        <v>1.0357593297958374</v>
      </c>
      <c r="AB158" s="108">
        <v>1.053169846534729</v>
      </c>
      <c r="AC158" s="108">
        <v>0.93671113252639771</v>
      </c>
      <c r="AD158" s="108">
        <v>1.0759298801422119</v>
      </c>
      <c r="AE158" s="108">
        <v>0.95068055391311646</v>
      </c>
      <c r="AF158" s="108">
        <v>1.0827826261520386</v>
      </c>
      <c r="AG158" s="108">
        <v>0.94415497779846191</v>
      </c>
      <c r="AH158" s="108">
        <v>0.96729648113250732</v>
      </c>
      <c r="AI158" s="108">
        <v>1.0392613410949707</v>
      </c>
      <c r="AJ158" s="108">
        <v>1.065814733505249</v>
      </c>
      <c r="AK158" s="108">
        <v>0.92478311061859131</v>
      </c>
      <c r="AL158" s="108">
        <v>0.99374222755432129</v>
      </c>
      <c r="AM158" s="108">
        <v>1.0626693964004517</v>
      </c>
      <c r="AN158" s="108">
        <v>1.010027289390564</v>
      </c>
      <c r="AO158" s="108">
        <v>0.79076123237609863</v>
      </c>
      <c r="AP158" s="108">
        <v>0.77006572484970093</v>
      </c>
      <c r="AQ158" s="108">
        <v>0.90984922647476196</v>
      </c>
      <c r="AR158" s="108">
        <v>0.87775969505310059</v>
      </c>
      <c r="AS158" s="108">
        <v>0.89204740524291992</v>
      </c>
      <c r="AT158" s="108">
        <v>0.96798580884933472</v>
      </c>
      <c r="AU158" s="108">
        <v>0.82879513502120972</v>
      </c>
      <c r="AV158" s="108">
        <v>1.212091326713562</v>
      </c>
      <c r="AW158" s="108">
        <v>0.85271435976028442</v>
      </c>
      <c r="AX158" s="108">
        <v>1.0330663919448853</v>
      </c>
      <c r="AY158" s="108">
        <v>0.90048432350158691</v>
      </c>
      <c r="AZ158" s="108">
        <v>0.86823534965515137</v>
      </c>
      <c r="BA158" s="108">
        <v>1.2097439765930176</v>
      </c>
      <c r="BB158" s="108">
        <v>1.007599949836731</v>
      </c>
      <c r="BC158" s="108">
        <v>0.94669842720031738</v>
      </c>
      <c r="BD158" s="108">
        <v>0.98031651973724365</v>
      </c>
      <c r="BE158" s="108">
        <v>0.98746556043624878</v>
      </c>
      <c r="BF158" s="108">
        <v>0.97854816913604736</v>
      </c>
      <c r="BG158" s="108">
        <v>1.0127719640731812</v>
      </c>
      <c r="BH158" s="108">
        <v>1.0167237520217896</v>
      </c>
      <c r="BI158" s="108">
        <v>1.1482001543045044</v>
      </c>
      <c r="BJ158" s="108">
        <v>1.2286390066146851</v>
      </c>
      <c r="BK158" s="108">
        <v>1.1242616176605225</v>
      </c>
      <c r="BL158" s="108">
        <v>1.0395975112915039</v>
      </c>
    </row>
    <row r="159" spans="1:64" x14ac:dyDescent="0.2">
      <c r="A159" t="s">
        <v>373</v>
      </c>
      <c r="B159" s="108">
        <v>1.6826380491256714</v>
      </c>
      <c r="C159" s="108">
        <v>1.9994082450866699</v>
      </c>
      <c r="D159" s="108">
        <v>1.8497158288955688</v>
      </c>
      <c r="E159" s="108">
        <v>1.8375442028045654</v>
      </c>
      <c r="F159" s="108">
        <v>1.9636963605880737</v>
      </c>
      <c r="G159" s="108">
        <v>1.8921533823013306</v>
      </c>
      <c r="H159" s="108">
        <v>2.1129779815673828</v>
      </c>
      <c r="I159" s="108">
        <v>2.0696806907653809</v>
      </c>
      <c r="J159" s="108">
        <v>1.8511958122253418</v>
      </c>
      <c r="K159" s="108">
        <v>1.9312019348144531</v>
      </c>
      <c r="L159" s="108">
        <v>1.9166508913040161</v>
      </c>
      <c r="M159" s="108">
        <v>1.7385933399200439</v>
      </c>
      <c r="N159" s="108">
        <v>1.9024653434753418</v>
      </c>
      <c r="O159" s="108">
        <v>2.474050760269165</v>
      </c>
      <c r="P159" s="109">
        <v>2.27689528465271</v>
      </c>
      <c r="Q159" s="108">
        <v>1.9206689596176147</v>
      </c>
      <c r="R159" s="108">
        <v>1.7318150997161865</v>
      </c>
      <c r="S159" s="109">
        <v>2.0850005149841309</v>
      </c>
      <c r="T159" s="108">
        <v>1.5699982643127441</v>
      </c>
      <c r="U159" s="108">
        <v>1.844326376914978</v>
      </c>
      <c r="V159" s="108">
        <v>1.9606162309646606</v>
      </c>
      <c r="W159" s="108">
        <v>1.8433159589767456</v>
      </c>
      <c r="X159" s="108">
        <v>1.778484582901001</v>
      </c>
      <c r="Y159" s="108">
        <v>2.0615615844726562</v>
      </c>
      <c r="Z159" s="108">
        <v>1.9587191343307495</v>
      </c>
      <c r="AA159" s="108">
        <v>2.089202880859375</v>
      </c>
      <c r="AB159" s="108">
        <v>1.9808739423751831</v>
      </c>
      <c r="AC159" s="108">
        <v>2.1174671649932861</v>
      </c>
      <c r="AD159" s="108">
        <v>1.88710618019104</v>
      </c>
      <c r="AE159" s="108">
        <v>1.7185611724853516</v>
      </c>
      <c r="AF159" s="108">
        <v>2.0033040046691895</v>
      </c>
      <c r="AG159" s="108">
        <v>1.8365292549133301</v>
      </c>
      <c r="AH159" s="108">
        <v>1.8676143884658813</v>
      </c>
      <c r="AI159" s="108">
        <v>1.8388779163360596</v>
      </c>
      <c r="AJ159" s="108">
        <v>1.8660192489624023</v>
      </c>
      <c r="AK159" s="108">
        <v>1.9788576364517212</v>
      </c>
      <c r="AL159" s="108">
        <v>1.9801521301269531</v>
      </c>
      <c r="AM159" s="108">
        <v>2.0658960342407227</v>
      </c>
      <c r="AN159" s="108">
        <v>1.9476909637451172</v>
      </c>
      <c r="AO159" s="108">
        <v>1.8782491683959961</v>
      </c>
      <c r="AP159" s="108">
        <v>1.8902587890625</v>
      </c>
      <c r="AQ159" s="108">
        <v>1.7059074640274048</v>
      </c>
      <c r="AR159" s="108">
        <v>2.066706657409668</v>
      </c>
      <c r="AS159" s="108">
        <v>1.74659264087677</v>
      </c>
      <c r="AT159" s="108">
        <v>1.5268620252609253</v>
      </c>
      <c r="AU159" s="108">
        <v>1.7529282569885254</v>
      </c>
      <c r="AV159" s="108">
        <v>1.9030214548110962</v>
      </c>
      <c r="AW159" s="108">
        <v>1.6156975030899048</v>
      </c>
      <c r="AX159" s="108">
        <v>1.7255966663360596</v>
      </c>
      <c r="AY159" s="108">
        <v>1.7309117317199707</v>
      </c>
      <c r="AZ159" s="108">
        <v>1.8446975946426392</v>
      </c>
      <c r="BA159" s="108">
        <v>1.9576057195663452</v>
      </c>
      <c r="BB159" s="108">
        <v>1.6849719285964966</v>
      </c>
      <c r="BC159" s="108">
        <v>1.7737312316894531</v>
      </c>
      <c r="BD159" s="108">
        <v>1.8710626363754272</v>
      </c>
      <c r="BE159" s="108">
        <v>1.8892940282821655</v>
      </c>
      <c r="BF159" s="108">
        <v>1.9392721652984619</v>
      </c>
      <c r="BG159" s="108">
        <v>1.8404450416564941</v>
      </c>
      <c r="BH159" s="108">
        <v>1.9332188367843628</v>
      </c>
      <c r="BI159" s="108">
        <v>1.7947491407394409</v>
      </c>
      <c r="BJ159" s="108">
        <v>1.9742370843887329</v>
      </c>
      <c r="BK159" s="108">
        <v>1.9399925470352173</v>
      </c>
      <c r="BL159" s="108">
        <v>1.7652716636657715</v>
      </c>
    </row>
    <row r="160" spans="1:64" x14ac:dyDescent="0.2">
      <c r="A160" t="s">
        <v>381</v>
      </c>
      <c r="B160" s="108">
        <v>0.35292771458625793</v>
      </c>
      <c r="C160" s="108">
        <v>0.52618247270584106</v>
      </c>
      <c r="D160" s="108">
        <v>0.68489068746566772</v>
      </c>
      <c r="E160" s="108">
        <v>0.72367960214614868</v>
      </c>
      <c r="F160" s="108">
        <v>0.57480758428573608</v>
      </c>
      <c r="G160" s="108">
        <v>0.47949525713920593</v>
      </c>
      <c r="H160" s="108">
        <v>0.94246798753738403</v>
      </c>
      <c r="I160" s="108">
        <v>0.80109238624572754</v>
      </c>
      <c r="J160" s="108">
        <v>0.67138028144836426</v>
      </c>
      <c r="K160" s="108">
        <v>0.52992242574691772</v>
      </c>
      <c r="L160" s="108">
        <v>0.59654247760772705</v>
      </c>
      <c r="M160" s="108">
        <v>0.39294373989105225</v>
      </c>
      <c r="N160" s="108">
        <v>0.57117468118667603</v>
      </c>
      <c r="O160" s="108">
        <v>0.42382329702377319</v>
      </c>
      <c r="P160" s="109">
        <v>0.60371536016464233</v>
      </c>
      <c r="Q160" s="108">
        <v>0.50419998168945313</v>
      </c>
      <c r="R160" s="108">
        <v>0.37220606207847595</v>
      </c>
      <c r="S160" s="109">
        <v>0.5103498101234436</v>
      </c>
      <c r="T160" s="108">
        <v>0.40966302156448364</v>
      </c>
      <c r="U160" s="108">
        <v>0.45483687520027161</v>
      </c>
      <c r="V160" s="108">
        <v>0.46939244866371155</v>
      </c>
      <c r="W160" s="108">
        <v>0.38677677512168884</v>
      </c>
      <c r="X160" s="108">
        <v>0.63611149787902832</v>
      </c>
      <c r="Y160" s="108">
        <v>0.46396318078041077</v>
      </c>
      <c r="Z160" s="108">
        <v>0.54333841800689697</v>
      </c>
      <c r="AA160" s="108">
        <v>0.52866566181182861</v>
      </c>
      <c r="AB160" s="108">
        <v>0.54055166244506836</v>
      </c>
      <c r="AC160" s="108">
        <v>0.40068867802619934</v>
      </c>
      <c r="AD160" s="108">
        <v>0.5616498589515686</v>
      </c>
      <c r="AE160" s="108">
        <v>0.75449645519256592</v>
      </c>
      <c r="AF160" s="108">
        <v>0.9479222297668457</v>
      </c>
      <c r="AG160" s="108">
        <v>0.38597977161407471</v>
      </c>
      <c r="AH160" s="108">
        <v>0.3833402693271637</v>
      </c>
      <c r="AI160" s="108">
        <v>0.56241792440414429</v>
      </c>
      <c r="AJ160" s="108">
        <v>0.43252632021903992</v>
      </c>
      <c r="AK160" s="108">
        <v>0.60569256544113159</v>
      </c>
      <c r="AL160" s="108">
        <v>0.45453366637229919</v>
      </c>
      <c r="AM160" s="108">
        <v>0.60349208116531372</v>
      </c>
      <c r="AN160" s="108">
        <v>0.3958333432674408</v>
      </c>
      <c r="AO160" s="108">
        <v>0.58282363414764404</v>
      </c>
      <c r="AP160" s="108">
        <v>0.43130636215209961</v>
      </c>
      <c r="AQ160" s="108">
        <v>0.36763450503349304</v>
      </c>
      <c r="AR160" s="108">
        <v>0.52039682865142822</v>
      </c>
      <c r="AS160" s="108">
        <v>0.41521766781806946</v>
      </c>
      <c r="AT160" s="108">
        <v>0.40676844120025635</v>
      </c>
      <c r="AU160" s="108">
        <v>0.39977595210075378</v>
      </c>
      <c r="AV160" s="108">
        <v>0.35340812802314758</v>
      </c>
      <c r="AW160" s="108">
        <v>0.36159273982048035</v>
      </c>
      <c r="AX160" s="108">
        <v>0.4386742115020752</v>
      </c>
      <c r="AY160" s="108">
        <v>0.34231498837471008</v>
      </c>
      <c r="AZ160" s="108">
        <v>0.43892979621887207</v>
      </c>
      <c r="BA160" s="108">
        <v>1.0124711990356445</v>
      </c>
      <c r="BB160" s="108">
        <v>0.56319528818130493</v>
      </c>
      <c r="BC160" s="108">
        <v>0.43691271543502808</v>
      </c>
      <c r="BD160" s="108">
        <v>0.80213057994842529</v>
      </c>
      <c r="BE160" s="108">
        <v>1.7496120929718018</v>
      </c>
      <c r="BF160" s="108">
        <v>1.1833330392837524</v>
      </c>
      <c r="BG160" s="108">
        <v>1.0246611833572388</v>
      </c>
      <c r="BH160" s="108">
        <v>1.1217374801635742</v>
      </c>
      <c r="BI160" s="108">
        <v>1.4289870262145996</v>
      </c>
      <c r="BJ160" s="108">
        <v>0.60908913612365723</v>
      </c>
      <c r="BK160" s="108">
        <v>0.61152821779251099</v>
      </c>
      <c r="BL160" s="108">
        <v>0.66999584436416626</v>
      </c>
    </row>
    <row r="161" spans="1:64" x14ac:dyDescent="0.2">
      <c r="A161" t="s">
        <v>365</v>
      </c>
      <c r="B161" s="108">
        <v>0.48078575730323792</v>
      </c>
      <c r="C161" s="108">
        <v>0.47709944844245911</v>
      </c>
      <c r="D161" s="108">
        <v>0.39050120115280151</v>
      </c>
      <c r="E161" s="108">
        <v>0.41801801323890686</v>
      </c>
      <c r="F161" s="108">
        <v>0.55170482397079468</v>
      </c>
      <c r="G161" s="108">
        <v>0.39280790090560913</v>
      </c>
      <c r="H161" s="108">
        <v>0.38241118192672729</v>
      </c>
      <c r="I161" s="108">
        <v>0.43368971347808838</v>
      </c>
      <c r="J161" s="108">
        <v>0.515625</v>
      </c>
      <c r="K161" s="108">
        <v>0.53902053833007813</v>
      </c>
      <c r="L161" s="108">
        <v>0.52158033847808838</v>
      </c>
      <c r="M161" s="108">
        <v>0.47392547130584717</v>
      </c>
      <c r="N161" s="108">
        <v>0.54134833812713623</v>
      </c>
      <c r="O161" s="108">
        <v>0.70009249448776245</v>
      </c>
      <c r="P161" s="109">
        <v>0.77145540714263916</v>
      </c>
      <c r="Q161" s="108">
        <v>0.515625</v>
      </c>
      <c r="R161" s="108">
        <v>0.50122362375259399</v>
      </c>
      <c r="S161" s="109">
        <v>0.66560566425323486</v>
      </c>
      <c r="T161" s="108">
        <v>0.48091757297515869</v>
      </c>
      <c r="U161" s="108">
        <v>0.60471552610397339</v>
      </c>
      <c r="V161" s="108">
        <v>0.46857219934463501</v>
      </c>
      <c r="W161" s="108">
        <v>0.47647771239280701</v>
      </c>
      <c r="X161" s="108">
        <v>0.53572505712509155</v>
      </c>
      <c r="Y161" s="108">
        <v>0.46319714188575745</v>
      </c>
      <c r="Z161" s="108">
        <v>0.51234567165374756</v>
      </c>
      <c r="AA161" s="108">
        <v>0.55091357231140137</v>
      </c>
      <c r="AB161" s="108">
        <v>0.59324824810028076</v>
      </c>
      <c r="AC161" s="108">
        <v>0.52796429395675659</v>
      </c>
      <c r="AD161" s="108">
        <v>0.62689661979675293</v>
      </c>
      <c r="AE161" s="108">
        <v>0.58018434047698975</v>
      </c>
      <c r="AF161" s="108">
        <v>0.60539865493774414</v>
      </c>
      <c r="AG161" s="108">
        <v>0.53473615646362305</v>
      </c>
      <c r="AH161" s="108">
        <v>0.53103888034820557</v>
      </c>
      <c r="AI161" s="108">
        <v>0.57401573657989502</v>
      </c>
      <c r="AJ161" s="108">
        <v>0.6250307559967041</v>
      </c>
      <c r="AK161" s="108">
        <v>0.48774212598800659</v>
      </c>
      <c r="AL161" s="108">
        <v>0.53955674171447754</v>
      </c>
      <c r="AM161" s="108">
        <v>0.57670336961746216</v>
      </c>
      <c r="AN161" s="108">
        <v>0.57359647750854492</v>
      </c>
      <c r="AO161" s="108">
        <v>0.42474517226219177</v>
      </c>
      <c r="AP161" s="108">
        <v>0.40219563245773315</v>
      </c>
      <c r="AQ161" s="108">
        <v>0.50970333814620972</v>
      </c>
      <c r="AR161" s="108">
        <v>0.46994704008102417</v>
      </c>
      <c r="AS161" s="108">
        <v>0.46127310395240784</v>
      </c>
      <c r="AT161" s="108">
        <v>0.51554012298583984</v>
      </c>
      <c r="AU161" s="108">
        <v>0.46514412760734558</v>
      </c>
      <c r="AV161" s="108">
        <v>0.69682526588439941</v>
      </c>
      <c r="AW161" s="108">
        <v>0.47789916396141052</v>
      </c>
      <c r="AX161" s="108">
        <v>0.60785353183746338</v>
      </c>
      <c r="AY161" s="108">
        <v>0.48738959431648254</v>
      </c>
      <c r="AZ161" s="108">
        <v>0.50074887275695801</v>
      </c>
      <c r="BA161" s="108">
        <v>0.74293917417526245</v>
      </c>
      <c r="BB161" s="108">
        <v>0.58177685737609863</v>
      </c>
      <c r="BC161" s="108">
        <v>0.52732211351394653</v>
      </c>
      <c r="BD161" s="108">
        <v>0.54049474000930786</v>
      </c>
      <c r="BE161" s="108">
        <v>0.54602617025375366</v>
      </c>
      <c r="BF161" s="108">
        <v>0.541087806224823</v>
      </c>
      <c r="BG161" s="108">
        <v>0.57864564657211304</v>
      </c>
      <c r="BH161" s="108">
        <v>0.58457982540130615</v>
      </c>
      <c r="BI161" s="108">
        <v>0.67926043272018433</v>
      </c>
      <c r="BJ161" s="108">
        <v>0.71160131692886353</v>
      </c>
      <c r="BK161" s="108">
        <v>0.64257144927978516</v>
      </c>
      <c r="BL161" s="108">
        <v>0.5622904896736145</v>
      </c>
    </row>
    <row r="162" spans="1:64" x14ac:dyDescent="0.2">
      <c r="A162" t="s">
        <v>367</v>
      </c>
      <c r="B162" s="108">
        <v>0.77882188558578491</v>
      </c>
      <c r="C162" s="108">
        <v>0.69678395986557007</v>
      </c>
      <c r="D162" s="108">
        <v>0.48761090636253357</v>
      </c>
      <c r="E162" s="108">
        <v>0.65271419286727905</v>
      </c>
      <c r="F162" s="108">
        <v>0.81188106536865234</v>
      </c>
      <c r="G162" s="108">
        <v>0.6867939829826355</v>
      </c>
      <c r="H162" s="108">
        <v>0.40908566117286682</v>
      </c>
      <c r="I162" s="108">
        <v>0.6344752311706543</v>
      </c>
      <c r="J162" s="108">
        <v>0.61561292409896851</v>
      </c>
      <c r="K162" s="108">
        <v>0.71860277652740479</v>
      </c>
      <c r="L162" s="108">
        <v>0.70292168855667114</v>
      </c>
      <c r="M162" s="108">
        <v>0.77713006734848022</v>
      </c>
      <c r="N162" s="108">
        <v>0.74778932332992554</v>
      </c>
      <c r="O162" s="108">
        <v>0.82012921571731567</v>
      </c>
      <c r="P162" s="109">
        <v>0.77859091758728027</v>
      </c>
      <c r="Q162" s="108">
        <v>0.765625</v>
      </c>
      <c r="R162" s="108">
        <v>0.75536894798278809</v>
      </c>
      <c r="S162" s="109">
        <v>0.86377352476119995</v>
      </c>
      <c r="T162" s="108">
        <v>0.81516718864440918</v>
      </c>
      <c r="U162" s="108">
        <v>0.77541905641555786</v>
      </c>
      <c r="V162" s="108">
        <v>0.76942992210388184</v>
      </c>
      <c r="W162" s="108">
        <v>0.78171306848526001</v>
      </c>
      <c r="X162" s="108">
        <v>0.71875470876693726</v>
      </c>
      <c r="Y162" s="108">
        <v>0.77510339021682739</v>
      </c>
      <c r="Z162" s="108">
        <v>0.76273149251937866</v>
      </c>
      <c r="AA162" s="108">
        <v>0.76310378313064575</v>
      </c>
      <c r="AB162" s="108">
        <v>0.76082783937454224</v>
      </c>
      <c r="AC162" s="108">
        <v>0.73017680644989014</v>
      </c>
      <c r="AD162" s="108">
        <v>0.66009330749511719</v>
      </c>
      <c r="AE162" s="108">
        <v>0.69850867986679077</v>
      </c>
      <c r="AF162" s="108">
        <v>0.74190443754196167</v>
      </c>
      <c r="AG162" s="108">
        <v>0.70254784822463989</v>
      </c>
      <c r="AH162" s="108">
        <v>0.70057916641235352</v>
      </c>
      <c r="AI162" s="108">
        <v>0.68857449293136597</v>
      </c>
      <c r="AJ162" s="108">
        <v>0.63290929794311523</v>
      </c>
      <c r="AK162" s="108">
        <v>0.68413287401199341</v>
      </c>
      <c r="AL162" s="108">
        <v>0.64203059673309326</v>
      </c>
      <c r="AM162" s="108">
        <v>0.70286250114440918</v>
      </c>
      <c r="AN162" s="108">
        <v>0.73369592428207397</v>
      </c>
      <c r="AO162" s="108">
        <v>0.5740697979927063</v>
      </c>
      <c r="AP162" s="108">
        <v>0.65481418371200562</v>
      </c>
      <c r="AQ162" s="108">
        <v>0.65691304206848145</v>
      </c>
      <c r="AR162" s="108">
        <v>0.65458130836486816</v>
      </c>
      <c r="AS162" s="108">
        <v>0.67415511608123779</v>
      </c>
      <c r="AT162" s="108">
        <v>0.73556172847747803</v>
      </c>
      <c r="AU162" s="108">
        <v>0.62456625699996948</v>
      </c>
      <c r="AV162" s="108">
        <v>0.76099592447280884</v>
      </c>
      <c r="AW162" s="108">
        <v>0.69589084386825562</v>
      </c>
      <c r="AX162" s="108">
        <v>0.66088682413101196</v>
      </c>
      <c r="AY162" s="108">
        <v>0.62993007898330688</v>
      </c>
      <c r="AZ162" s="108">
        <v>0.57700186967849731</v>
      </c>
      <c r="BA162" s="108">
        <v>0.59240597486495972</v>
      </c>
      <c r="BB162" s="108">
        <v>0.63910418748855591</v>
      </c>
      <c r="BC162" s="108">
        <v>0.71228528022766113</v>
      </c>
      <c r="BD162" s="108">
        <v>0.68398898839950562</v>
      </c>
      <c r="BE162" s="108">
        <v>0.58092308044433594</v>
      </c>
      <c r="BF162" s="108">
        <v>0.59158790111541748</v>
      </c>
      <c r="BG162" s="108">
        <v>0.71234214305877686</v>
      </c>
      <c r="BH162" s="108">
        <v>0.56066125631332397</v>
      </c>
      <c r="BI162" s="108">
        <v>0.63424456119537354</v>
      </c>
      <c r="BJ162" s="108">
        <v>0.64326459169387817</v>
      </c>
      <c r="BK162" s="108">
        <v>0.69491255283355713</v>
      </c>
      <c r="BL162" s="108">
        <v>0.66513460874557495</v>
      </c>
    </row>
    <row r="163" spans="1:64" x14ac:dyDescent="0.2">
      <c r="A163" t="s">
        <v>369</v>
      </c>
      <c r="B163" s="108">
        <v>0.89974194765090942</v>
      </c>
      <c r="C163" s="108">
        <v>0.81349146366119385</v>
      </c>
      <c r="D163" s="108">
        <v>0.67878365516662598</v>
      </c>
      <c r="E163" s="108">
        <v>0.85531061887741089</v>
      </c>
      <c r="F163" s="108">
        <v>0.85921633243560791</v>
      </c>
      <c r="G163" s="108">
        <v>0.78768080472946167</v>
      </c>
      <c r="H163" s="108">
        <v>0.74257171154022217</v>
      </c>
      <c r="I163" s="108">
        <v>0.8067125678062439</v>
      </c>
      <c r="J163" s="108">
        <v>0.81071752309799194</v>
      </c>
      <c r="K163" s="108">
        <v>0.86821401119232178</v>
      </c>
      <c r="L163" s="108">
        <v>0.88404768705368042</v>
      </c>
      <c r="M163" s="108">
        <v>0.90951555967330933</v>
      </c>
      <c r="N163" s="108">
        <v>0.89961802959442139</v>
      </c>
      <c r="O163" s="108">
        <v>0.84717881679534912</v>
      </c>
      <c r="P163" s="109">
        <v>0.98690277338027954</v>
      </c>
      <c r="Q163" s="108">
        <v>0.94221723079681396</v>
      </c>
      <c r="R163" s="108">
        <v>0.78343981504440308</v>
      </c>
      <c r="S163" s="109">
        <v>0.94698596000671387</v>
      </c>
      <c r="T163" s="108">
        <v>0.65536916255950928</v>
      </c>
      <c r="U163" s="108">
        <v>0.84011662006378174</v>
      </c>
      <c r="V163" s="108">
        <v>0.92912012338638306</v>
      </c>
      <c r="W163" s="108">
        <v>0.85789775848388672</v>
      </c>
      <c r="X163" s="108">
        <v>0.72743397951126099</v>
      </c>
      <c r="Y163" s="108">
        <v>0.83751076459884644</v>
      </c>
      <c r="Z163" s="108">
        <v>0.92312091588973999</v>
      </c>
      <c r="AA163" s="108">
        <v>0.8882257342338562</v>
      </c>
      <c r="AB163" s="108">
        <v>0.88341003656387329</v>
      </c>
      <c r="AC163" s="108">
        <v>0.90752732753753662</v>
      </c>
      <c r="AD163" s="108">
        <v>0.83574783802032471</v>
      </c>
      <c r="AE163" s="108">
        <v>0.82936888933181763</v>
      </c>
      <c r="AF163" s="108">
        <v>0.93579781055450439</v>
      </c>
      <c r="AG163" s="108">
        <v>0.86523687839508057</v>
      </c>
      <c r="AH163" s="108">
        <v>0.96350985765457153</v>
      </c>
      <c r="AI163" s="108">
        <v>0.79370659589767456</v>
      </c>
      <c r="AJ163" s="108">
        <v>0.86617952585220337</v>
      </c>
      <c r="AK163" s="108">
        <v>0.89904022216796875</v>
      </c>
      <c r="AL163" s="108">
        <v>0.90545666217803955</v>
      </c>
      <c r="AM163" s="108">
        <v>0.83713990449905396</v>
      </c>
      <c r="AN163" s="108">
        <v>0.75832682847976685</v>
      </c>
      <c r="AO163" s="108">
        <v>0.68095457553863525</v>
      </c>
      <c r="AP163" s="108">
        <v>0.68736833333969116</v>
      </c>
      <c r="AQ163" s="108">
        <v>0.75866645574569702</v>
      </c>
      <c r="AR163" s="108">
        <v>0.8578650951385498</v>
      </c>
      <c r="AS163" s="108">
        <v>0.82890331745147705</v>
      </c>
      <c r="AT163" s="108">
        <v>0.82227134704589844</v>
      </c>
      <c r="AU163" s="108">
        <v>0.88850343227386475</v>
      </c>
      <c r="AV163" s="108">
        <v>0.98076063394546509</v>
      </c>
      <c r="AW163" s="108">
        <v>0.72941124439239502</v>
      </c>
      <c r="AX163" s="108">
        <v>0.69059520959854126</v>
      </c>
      <c r="AY163" s="108">
        <v>0.9005589485168457</v>
      </c>
      <c r="AZ163" s="108">
        <v>0.83102303743362427</v>
      </c>
      <c r="BA163" s="108">
        <v>0.89069980382919312</v>
      </c>
      <c r="BB163" s="108">
        <v>0.82923388481140137</v>
      </c>
      <c r="BC163" s="108">
        <v>0.81019240617752075</v>
      </c>
      <c r="BD163" s="108">
        <v>0.87146735191345215</v>
      </c>
      <c r="BE163" s="108">
        <v>0.88934904336929321</v>
      </c>
      <c r="BF163" s="108">
        <v>0.72818297147750854</v>
      </c>
      <c r="BG163" s="108">
        <v>0.71954083442687988</v>
      </c>
      <c r="BH163" s="108">
        <v>0.7168692946434021</v>
      </c>
      <c r="BI163" s="108">
        <v>0.87189269065856934</v>
      </c>
      <c r="BJ163" s="108">
        <v>0.74099093675613403</v>
      </c>
      <c r="BK163" s="108">
        <v>0.8682437539100647</v>
      </c>
      <c r="BL163" s="108">
        <v>0.9725455641746521</v>
      </c>
    </row>
    <row r="164" spans="1:64" x14ac:dyDescent="0.2">
      <c r="A164" t="s">
        <v>371</v>
      </c>
      <c r="B164" s="108">
        <v>0.57263165712356567</v>
      </c>
      <c r="C164" s="108">
        <v>0.6227649450302124</v>
      </c>
      <c r="D164" s="108">
        <v>0.72471100091934204</v>
      </c>
      <c r="E164" s="108">
        <v>0.44715267419815063</v>
      </c>
      <c r="F164" s="108">
        <v>0.54054117202758789</v>
      </c>
      <c r="G164" s="108">
        <v>0.40918636322021484</v>
      </c>
      <c r="H164" s="108">
        <v>0.54160505533218384</v>
      </c>
      <c r="I164" s="108">
        <v>0.52852070331573486</v>
      </c>
      <c r="J164" s="108">
        <v>0.40340891480445862</v>
      </c>
      <c r="K164" s="108">
        <v>0.5094638466835022</v>
      </c>
      <c r="L164" s="108">
        <v>0.51804530620574951</v>
      </c>
      <c r="M164" s="108">
        <v>0.5831722617149353</v>
      </c>
      <c r="N164" s="108">
        <v>0.62526535987854004</v>
      </c>
      <c r="O164" s="108">
        <v>0.67070120573043823</v>
      </c>
      <c r="P164" s="109">
        <v>0.81278645992279053</v>
      </c>
      <c r="Q164" s="108">
        <v>0.64348536729812622</v>
      </c>
      <c r="R164" s="108">
        <v>0.51219981908798218</v>
      </c>
      <c r="S164" s="109">
        <v>0.78946506977081299</v>
      </c>
      <c r="T164" s="108">
        <v>0.345206618309021</v>
      </c>
      <c r="U164" s="108">
        <v>0.63806217908859253</v>
      </c>
      <c r="V164" s="108">
        <v>0.69830089807510376</v>
      </c>
      <c r="W164" s="108">
        <v>0.50299221277236938</v>
      </c>
      <c r="X164" s="108">
        <v>0.54321318864822388</v>
      </c>
      <c r="Y164" s="108">
        <v>0.5</v>
      </c>
      <c r="Z164" s="108">
        <v>0.62313896417617798</v>
      </c>
      <c r="AA164" s="108">
        <v>0.65813982486724854</v>
      </c>
      <c r="AB164" s="108">
        <v>0.59286218881607056</v>
      </c>
      <c r="AC164" s="108">
        <v>0.63071531057357788</v>
      </c>
      <c r="AD164" s="108">
        <v>0.68027210235595703</v>
      </c>
      <c r="AE164" s="108">
        <v>0.38344940543174744</v>
      </c>
      <c r="AF164" s="108">
        <v>0.6733088493347168</v>
      </c>
      <c r="AG164" s="108">
        <v>0.42436656355857849</v>
      </c>
      <c r="AH164" s="108">
        <v>0.51351392269134521</v>
      </c>
      <c r="AI164" s="108">
        <v>0.73579877614974976</v>
      </c>
      <c r="AJ164" s="108">
        <v>0.51583582162857056</v>
      </c>
      <c r="AK164" s="108">
        <v>0.57100671529769897</v>
      </c>
      <c r="AL164" s="108">
        <v>0.59848350286483765</v>
      </c>
      <c r="AM164" s="108">
        <v>0.83484905958175659</v>
      </c>
      <c r="AN164" s="108">
        <v>0.53378576040267944</v>
      </c>
      <c r="AO164" s="108">
        <v>0.41537946462631226</v>
      </c>
      <c r="AP164" s="108">
        <v>0.53215932846069336</v>
      </c>
      <c r="AQ164" s="108">
        <v>0.49982506036758423</v>
      </c>
      <c r="AR164" s="108">
        <v>0.53651720285415649</v>
      </c>
      <c r="AS164" s="108">
        <v>0.65293216705322266</v>
      </c>
      <c r="AT164" s="108">
        <v>0.60058075189590454</v>
      </c>
      <c r="AU164" s="108">
        <v>0.33091863989830017</v>
      </c>
      <c r="AV164" s="108">
        <v>0.67729312181472778</v>
      </c>
      <c r="AW164" s="108">
        <v>0.36539256572723389</v>
      </c>
      <c r="AX164" s="108">
        <v>0.47429993748664856</v>
      </c>
      <c r="AY164" s="108">
        <v>0.53306782245635986</v>
      </c>
      <c r="AZ164" s="108">
        <v>0.54184210300445557</v>
      </c>
      <c r="BA164" s="108">
        <v>0.48081174492835999</v>
      </c>
      <c r="BB164" s="108">
        <v>0.4284588098526001</v>
      </c>
      <c r="BC164" s="108">
        <v>0.53156012296676636</v>
      </c>
      <c r="BD164" s="108">
        <v>0.57475113868713379</v>
      </c>
      <c r="BE164" s="108">
        <v>0.62947964668273926</v>
      </c>
      <c r="BF164" s="108">
        <v>0.69125938415527344</v>
      </c>
      <c r="BG164" s="108">
        <v>0.41213420033454895</v>
      </c>
      <c r="BH164" s="108">
        <v>0.3194834291934967</v>
      </c>
      <c r="BI164" s="108">
        <v>0.69517767429351807</v>
      </c>
      <c r="BJ164" s="108">
        <v>0.75493955612182617</v>
      </c>
      <c r="BK164" s="108">
        <v>0.77886390686035156</v>
      </c>
      <c r="BL164" s="108">
        <v>0.70738756656646729</v>
      </c>
    </row>
    <row r="165" spans="1:64" x14ac:dyDescent="0.2">
      <c r="A165" t="s">
        <v>375</v>
      </c>
      <c r="B165" s="108">
        <v>0.17301423847675323</v>
      </c>
      <c r="C165" s="108">
        <v>0.37815219163894653</v>
      </c>
      <c r="D165" s="108">
        <v>0.3524932861328125</v>
      </c>
      <c r="E165" s="108">
        <v>0.30057996511459351</v>
      </c>
      <c r="F165" s="108">
        <v>0.23102311789989471</v>
      </c>
      <c r="G165" s="108">
        <v>0.3675830066204071</v>
      </c>
      <c r="H165" s="108">
        <v>0.38741445541381836</v>
      </c>
      <c r="I165" s="108">
        <v>0.396563321352005</v>
      </c>
      <c r="J165" s="108">
        <v>0.28125</v>
      </c>
      <c r="K165" s="108">
        <v>0.2938709557056427</v>
      </c>
      <c r="L165" s="108">
        <v>0.28236889839172363</v>
      </c>
      <c r="M165" s="108">
        <v>0.14887800812721252</v>
      </c>
      <c r="N165" s="108">
        <v>0.26278647780418396</v>
      </c>
      <c r="O165" s="108">
        <v>0.48217746615409851</v>
      </c>
      <c r="P165" s="109">
        <v>0.44067132472991943</v>
      </c>
      <c r="Q165" s="108">
        <v>0.21728414297103882</v>
      </c>
      <c r="R165" s="108">
        <v>0.20684888958930969</v>
      </c>
      <c r="S165" s="109">
        <v>0.29157909750938416</v>
      </c>
      <c r="T165" s="108">
        <v>0.26407590508460999</v>
      </c>
      <c r="U165" s="108">
        <v>0.16418895125389099</v>
      </c>
      <c r="V165" s="108">
        <v>0.28505489230155945</v>
      </c>
      <c r="W165" s="108">
        <v>0.25816395878791809</v>
      </c>
      <c r="X165" s="108">
        <v>0.18329316377639771</v>
      </c>
      <c r="Y165" s="108">
        <v>0.303021639585495</v>
      </c>
      <c r="Z165" s="108">
        <v>0.28960904479026794</v>
      </c>
      <c r="AA165" s="108">
        <v>0.20264074206352234</v>
      </c>
      <c r="AB165" s="108">
        <v>0.28626319766044617</v>
      </c>
      <c r="AC165" s="108">
        <v>0.31735533475875854</v>
      </c>
      <c r="AD165" s="108">
        <v>0.16339960694313049</v>
      </c>
      <c r="AE165" s="108">
        <v>0.13089478015899658</v>
      </c>
      <c r="AF165" s="108">
        <v>0.20593754947185516</v>
      </c>
      <c r="AG165" s="108">
        <v>0.17238274216651917</v>
      </c>
      <c r="AH165" s="108">
        <v>0.13546706736087799</v>
      </c>
      <c r="AI165" s="108">
        <v>0.21575622260570526</v>
      </c>
      <c r="AJ165" s="108">
        <v>0.18779920041561127</v>
      </c>
      <c r="AK165" s="108">
        <v>0.22518157958984375</v>
      </c>
      <c r="AL165" s="108">
        <v>0.23169979453086853</v>
      </c>
      <c r="AM165" s="108">
        <v>0.23644337058067322</v>
      </c>
      <c r="AN165" s="108">
        <v>0.12047145515680313</v>
      </c>
      <c r="AO165" s="108">
        <v>0.29661059379577637</v>
      </c>
      <c r="AP165" s="108">
        <v>0.30101370811462402</v>
      </c>
      <c r="AQ165" s="108">
        <v>0.17161893844604492</v>
      </c>
      <c r="AR165" s="108">
        <v>0.37847569584846497</v>
      </c>
      <c r="AS165" s="108">
        <v>0.18150164186954498</v>
      </c>
      <c r="AT165" s="108">
        <v>7.418234646320343E-2</v>
      </c>
      <c r="AU165" s="108">
        <v>9.3920081853866577E-2</v>
      </c>
      <c r="AV165" s="108">
        <v>0.13390932977199554</v>
      </c>
      <c r="AW165" s="108">
        <v>0.12530830502510071</v>
      </c>
      <c r="AX165" s="108">
        <v>0.12006618827581406</v>
      </c>
      <c r="AY165" s="108">
        <v>0.10244198888540268</v>
      </c>
      <c r="AZ165" s="108">
        <v>0.11082444339990616</v>
      </c>
      <c r="BA165" s="108">
        <v>0.14684167504310608</v>
      </c>
      <c r="BB165" s="108">
        <v>8.7711811065673828E-2</v>
      </c>
      <c r="BC165" s="108">
        <v>7.4948035180568695E-2</v>
      </c>
      <c r="BD165" s="108">
        <v>0.14028050005435944</v>
      </c>
      <c r="BE165" s="108">
        <v>0.15625</v>
      </c>
      <c r="BF165" s="108">
        <v>0.12079411000013351</v>
      </c>
      <c r="BG165" s="108">
        <v>8.877815306186676E-2</v>
      </c>
      <c r="BH165" s="108">
        <v>0.16354110836982727</v>
      </c>
      <c r="BI165" s="108">
        <v>0.14710670709609985</v>
      </c>
      <c r="BJ165" s="108">
        <v>0.11851832270622253</v>
      </c>
      <c r="BK165" s="108">
        <v>0.1131574809551239</v>
      </c>
      <c r="BL165" s="108">
        <v>0.11186369508504868</v>
      </c>
    </row>
    <row r="166" spans="1:64" x14ac:dyDescent="0.2">
      <c r="A166" t="s">
        <v>377</v>
      </c>
      <c r="B166" s="108">
        <v>0.82079017162322998</v>
      </c>
      <c r="C166" s="108">
        <v>0.88575953245162964</v>
      </c>
      <c r="D166" s="108">
        <v>0.79523152112960815</v>
      </c>
      <c r="E166" s="108">
        <v>0.90421813726425171</v>
      </c>
      <c r="F166" s="108">
        <v>0.91694176197052002</v>
      </c>
      <c r="G166" s="108">
        <v>0.8602447509765625</v>
      </c>
      <c r="H166" s="108">
        <v>0.90365463495254517</v>
      </c>
      <c r="I166" s="108">
        <v>0.86596590280532837</v>
      </c>
      <c r="J166" s="108">
        <v>0.80380606651306152</v>
      </c>
      <c r="K166" s="108">
        <v>0.91098034381866455</v>
      </c>
      <c r="L166" s="108">
        <v>0.87865293025970459</v>
      </c>
      <c r="M166" s="108">
        <v>0.87033051252365112</v>
      </c>
      <c r="N166" s="108">
        <v>0.890625</v>
      </c>
      <c r="O166" s="108">
        <v>0.94829148054122925</v>
      </c>
      <c r="P166" s="109">
        <v>0.94729459285736084</v>
      </c>
      <c r="Q166" s="108">
        <v>0.87128865718841553</v>
      </c>
      <c r="R166" s="108">
        <v>0.75564372539520264</v>
      </c>
      <c r="S166" s="109">
        <v>0.91227000951766968</v>
      </c>
      <c r="T166" s="108">
        <v>0.62089747190475464</v>
      </c>
      <c r="U166" s="108">
        <v>0.82422113418579102</v>
      </c>
      <c r="V166" s="108">
        <v>0.91596496105194092</v>
      </c>
      <c r="W166" s="108">
        <v>0.90670633316040039</v>
      </c>
      <c r="X166" s="108">
        <v>0.85581988096237183</v>
      </c>
      <c r="Y166" s="108">
        <v>0.921875</v>
      </c>
      <c r="Z166" s="108">
        <v>0.88773149251937866</v>
      </c>
      <c r="AA166" s="108">
        <v>0.93279093503952026</v>
      </c>
      <c r="AB166" s="108">
        <v>0.90722423791885376</v>
      </c>
      <c r="AC166" s="108">
        <v>0.89193928241729736</v>
      </c>
      <c r="AD166" s="108">
        <v>0.90188640356063843</v>
      </c>
      <c r="AE166" s="108">
        <v>0.81093823909759521</v>
      </c>
      <c r="AF166" s="108">
        <v>0.96708852052688599</v>
      </c>
      <c r="AG166" s="108">
        <v>0.95042115449905396</v>
      </c>
      <c r="AH166" s="108">
        <v>0.95633882284164429</v>
      </c>
      <c r="AI166" s="108">
        <v>0.92447507381439209</v>
      </c>
      <c r="AJ166" s="108">
        <v>0.91969180107116699</v>
      </c>
      <c r="AK166" s="108">
        <v>0.94301414489746094</v>
      </c>
      <c r="AL166" s="108">
        <v>0.94101858139038086</v>
      </c>
      <c r="AM166" s="108">
        <v>0.93555968999862671</v>
      </c>
      <c r="AN166" s="108">
        <v>0.91417604684829712</v>
      </c>
      <c r="AO166" s="108">
        <v>0.86627167463302612</v>
      </c>
      <c r="AP166" s="108">
        <v>0.91199314594268799</v>
      </c>
      <c r="AQ166" s="108">
        <v>0.83831077814102173</v>
      </c>
      <c r="AR166" s="108">
        <v>0.94235533475875854</v>
      </c>
      <c r="AS166" s="108">
        <v>0.92060583829879761</v>
      </c>
      <c r="AT166" s="108">
        <v>0.85860621929168701</v>
      </c>
      <c r="AU166" s="108">
        <v>0.88167077302932739</v>
      </c>
      <c r="AV166" s="108">
        <v>0.95366871356964111</v>
      </c>
      <c r="AW166" s="108">
        <v>0.83650767803192139</v>
      </c>
      <c r="AX166" s="108">
        <v>0.84955435991287231</v>
      </c>
      <c r="AY166" s="108">
        <v>0.90565329790115356</v>
      </c>
      <c r="AZ166" s="108">
        <v>0.92224931716918945</v>
      </c>
      <c r="BA166" s="108">
        <v>0.95990079641342163</v>
      </c>
      <c r="BB166" s="108">
        <v>0.82746535539627075</v>
      </c>
      <c r="BC166" s="108">
        <v>0.9158291220664978</v>
      </c>
      <c r="BD166" s="108">
        <v>0.94437104463577271</v>
      </c>
      <c r="BE166" s="108">
        <v>0.91278922557830811</v>
      </c>
      <c r="BF166" s="108">
        <v>0.93910843133926392</v>
      </c>
      <c r="BG166" s="108">
        <v>0.90804654359817505</v>
      </c>
      <c r="BH166" s="108">
        <v>0.92808079719543457</v>
      </c>
      <c r="BI166" s="108">
        <v>0.90192961692810059</v>
      </c>
      <c r="BJ166" s="108">
        <v>0.93933874368667603</v>
      </c>
      <c r="BK166" s="108">
        <v>0.95803940296173096</v>
      </c>
      <c r="BL166" s="108">
        <v>0.89995509386062622</v>
      </c>
    </row>
    <row r="167" spans="1:64" x14ac:dyDescent="0.2">
      <c r="A167" t="s">
        <v>379</v>
      </c>
      <c r="B167" s="108">
        <v>0.35550037026405334</v>
      </c>
      <c r="C167" s="108">
        <v>0.4021632969379425</v>
      </c>
      <c r="D167" s="108">
        <v>0.36865776777267456</v>
      </c>
      <c r="E167" s="108">
        <v>0.29941284656524658</v>
      </c>
      <c r="F167" s="108">
        <v>0.48239815235137939</v>
      </c>
      <c r="G167" s="108">
        <v>0.33099231123924255</v>
      </c>
      <c r="H167" s="108">
        <v>0.48857563734054565</v>
      </c>
      <c r="I167" s="108">
        <v>0.47381821274757385</v>
      </c>
      <c r="J167" s="108">
        <v>0.43280646204948425</v>
      </c>
      <c r="K167" s="108">
        <v>0.39301735162734985</v>
      </c>
      <c r="L167" s="108">
        <v>0.42229577898979187</v>
      </c>
      <c r="M167" s="108">
        <v>0.38605150580406189</v>
      </c>
      <c r="N167" s="108">
        <v>0.41572049260139465</v>
      </c>
      <c r="O167" s="108">
        <v>0.71024858951568604</v>
      </c>
      <c r="P167" s="109">
        <v>0.55559617280960083</v>
      </c>
      <c r="Q167" s="108">
        <v>0.49876287579536438</v>
      </c>
      <c r="R167" s="108">
        <v>0.43598923087120056</v>
      </c>
      <c r="S167" s="109">
        <v>0.54781818389892578</v>
      </c>
      <c r="T167" s="108">
        <v>0.35169157385826111</v>
      </c>
      <c r="U167" s="108">
        <v>0.52258294820785522</v>
      </c>
      <c r="V167" s="108">
        <v>0.42626309394836426</v>
      </c>
      <c r="W167" s="108">
        <v>0.34511232376098633</v>
      </c>
      <c r="X167" s="108">
        <v>0.40603825449943542</v>
      </c>
      <c r="Y167" s="108">
        <v>0.50333172082901001</v>
      </c>
      <c r="Z167" s="108">
        <v>0.4480452835559845</v>
      </c>
      <c r="AA167" s="108">
        <v>0.62043792009353638</v>
      </c>
      <c r="AB167" s="108">
        <v>0.45405319333076477</v>
      </c>
      <c r="AC167" s="108">
        <v>0.57483929395675659</v>
      </c>
      <c r="AD167" s="108">
        <v>0.48848679661750793</v>
      </c>
      <c r="AE167" s="108">
        <v>0.44339478015899658</v>
      </c>
      <c r="AF167" s="108">
        <v>0.49694463610649109</v>
      </c>
      <c r="AG167" s="108">
        <v>0.38039207458496094</v>
      </c>
      <c r="AH167" s="108">
        <v>0.44247514009475708</v>
      </c>
      <c r="AI167" s="108">
        <v>0.36531335115432739</v>
      </c>
      <c r="AJ167" s="108">
        <v>0.42519488930702209</v>
      </c>
      <c r="AK167" s="108">
        <v>0.47732862830162048</v>
      </c>
      <c r="AL167" s="108">
        <v>0.47410041093826294</v>
      </c>
      <c r="AM167" s="108">
        <v>0.56055968999862671</v>
      </c>
      <c r="AN167" s="108">
        <v>0.57971018552780151</v>
      </c>
      <c r="AO167" s="108">
        <v>0.38203364610671997</v>
      </c>
      <c r="AP167" s="108">
        <v>0.34391865134239197</v>
      </c>
      <c r="AQ167" s="108">
        <v>0.3626444935798645</v>
      </c>
      <c r="AR167" s="108">
        <v>0.4125421941280365</v>
      </c>
      <c r="AS167" s="108">
        <v>0.31115183234214783</v>
      </c>
      <c r="AT167" s="108">
        <v>0.26074007153511047</v>
      </c>
      <c r="AU167" s="108">
        <v>0.44400408864021301</v>
      </c>
      <c r="AV167" s="108">
        <v>0.48211011290550232</v>
      </c>
      <c r="AW167" s="108">
        <v>0.32054826617240906</v>
      </c>
      <c r="AX167" s="108">
        <v>0.42264279723167419</v>
      </c>
      <c r="AY167" s="108">
        <v>0.38948318362236023</v>
      </c>
      <c r="AZ167" s="108">
        <v>0.47829058766365051</v>
      </c>
      <c r="BA167" s="108">
        <v>0.51752996444702148</v>
      </c>
      <c r="BB167" s="108">
        <v>0.43646138906478882</v>
      </c>
      <c r="BC167" s="108">
        <v>0.44962072372436523</v>
      </c>
      <c r="BD167" s="108">
        <v>0.45307782292366028</v>
      </c>
      <c r="BE167" s="108">
        <v>0.48692154884338379</v>
      </c>
      <c r="BF167" s="108">
        <v>0.54603630304336548</v>
      </c>
      <c r="BG167" s="108">
        <v>0.51028704643249512</v>
      </c>
      <c r="BH167" s="108">
        <v>0.50826364755630493</v>
      </c>
      <c r="BI167" s="108">
        <v>0.41237947344779968</v>
      </c>
      <c r="BJ167" s="108">
        <v>0.58304667472839355</v>
      </c>
      <c r="BK167" s="108">
        <v>0.53546237945556641</v>
      </c>
      <c r="BL167" s="108">
        <v>0.42011955380439758</v>
      </c>
    </row>
    <row r="168" spans="1:64" x14ac:dyDescent="0.2">
      <c r="A168" t="s">
        <v>383</v>
      </c>
      <c r="B168" s="108">
        <v>1.6149001894518733E-3</v>
      </c>
      <c r="C168" s="108">
        <v>3.0708961188793182E-2</v>
      </c>
      <c r="D168" s="108">
        <v>7.6015837490558624E-2</v>
      </c>
      <c r="E168" s="108">
        <v>6.1071295291185379E-2</v>
      </c>
      <c r="F168" s="108">
        <v>4.0154077112674713E-2</v>
      </c>
      <c r="G168" s="108">
        <v>3.4111138433218002E-2</v>
      </c>
      <c r="H168" s="108">
        <v>0.15643744170665741</v>
      </c>
      <c r="I168" s="108">
        <v>7.992822676897049E-2</v>
      </c>
      <c r="J168" s="108">
        <v>7.5352579355239868E-2</v>
      </c>
      <c r="K168" s="108">
        <v>3.2036121934652328E-2</v>
      </c>
      <c r="L168" s="108">
        <v>4.4900406152009964E-2</v>
      </c>
      <c r="M168" s="108">
        <v>4.5032077468931675E-3</v>
      </c>
      <c r="N168" s="108">
        <v>1.1053313501179218E-3</v>
      </c>
      <c r="O168" s="108">
        <v>0</v>
      </c>
      <c r="P168" s="109">
        <v>3.125E-2</v>
      </c>
      <c r="Q168" s="108">
        <v>3.2487113028764725E-2</v>
      </c>
      <c r="R168" s="108">
        <v>1.0329989716410637E-2</v>
      </c>
      <c r="S168" s="109">
        <v>2.5882937014102936E-2</v>
      </c>
      <c r="T168" s="108">
        <v>7.0173684507608414E-3</v>
      </c>
      <c r="U168" s="108">
        <v>3.0375886708498001E-2</v>
      </c>
      <c r="V168" s="108">
        <v>2.2296030074357986E-2</v>
      </c>
      <c r="W168" s="108">
        <v>2.2646430879831314E-2</v>
      </c>
      <c r="X168" s="108">
        <v>2.7104346081614494E-2</v>
      </c>
      <c r="Y168" s="108">
        <v>2.1771639585494995E-2</v>
      </c>
      <c r="Z168" s="108">
        <v>7.265942171216011E-3</v>
      </c>
      <c r="AA168" s="108">
        <v>2.4380495771765709E-2</v>
      </c>
      <c r="AB168" s="108">
        <v>1.1841046623885632E-2</v>
      </c>
      <c r="AC168" s="108">
        <v>7.4839270673692226E-3</v>
      </c>
      <c r="AD168" s="108">
        <v>2.0945243537425995E-2</v>
      </c>
      <c r="AE168" s="108">
        <v>5.0212834030389786E-2</v>
      </c>
      <c r="AF168" s="108">
        <v>7.1404516696929932E-2</v>
      </c>
      <c r="AG168" s="108">
        <v>0</v>
      </c>
      <c r="AH168" s="108">
        <v>6.2071846332401037E-4</v>
      </c>
      <c r="AI168" s="108">
        <v>4.5816913247108459E-2</v>
      </c>
      <c r="AJ168" s="108">
        <v>1.3696254231035709E-2</v>
      </c>
      <c r="AK168" s="108">
        <v>3.5231910645961761E-2</v>
      </c>
      <c r="AL168" s="108">
        <v>9.4312243163585663E-3</v>
      </c>
      <c r="AM168" s="108">
        <v>2.1048922091722488E-2</v>
      </c>
      <c r="AN168" s="108">
        <v>0</v>
      </c>
      <c r="AO168" s="108">
        <v>4.8897810280323029E-2</v>
      </c>
      <c r="AP168" s="108">
        <v>1.5625E-2</v>
      </c>
      <c r="AQ168" s="108">
        <v>6.5317554399371147E-3</v>
      </c>
      <c r="AR168" s="108">
        <v>2.8770813718438148E-2</v>
      </c>
      <c r="AS168" s="108">
        <v>6.8236947990953922E-3</v>
      </c>
      <c r="AT168" s="108">
        <v>7.2545991279184818E-3</v>
      </c>
      <c r="AU168" s="108">
        <v>1.4556010253727436E-2</v>
      </c>
      <c r="AV168" s="108">
        <v>7.9575862037017941E-4</v>
      </c>
      <c r="AW168" s="108">
        <v>5.4288813844323158E-3</v>
      </c>
      <c r="AX168" s="108">
        <v>1.5451142564415932E-2</v>
      </c>
      <c r="AY168" s="108">
        <v>1.5322692925110459E-3</v>
      </c>
      <c r="AZ168" s="108">
        <v>6.0561592690646648E-3</v>
      </c>
      <c r="BA168" s="108">
        <v>7.1682496927678585E-3</v>
      </c>
      <c r="BB168" s="108">
        <v>2.2194864228367805E-2</v>
      </c>
      <c r="BC168" s="108">
        <v>7.3985266499221325E-3</v>
      </c>
      <c r="BD168" s="108">
        <v>2.7503024786710739E-2</v>
      </c>
      <c r="BE168" s="108">
        <v>0.21280807256698608</v>
      </c>
      <c r="BF168" s="108">
        <v>0.12326998263597488</v>
      </c>
      <c r="BG168" s="108">
        <v>2.0871486514806747E-2</v>
      </c>
      <c r="BH168" s="108">
        <v>5.9316400438547134E-2</v>
      </c>
      <c r="BI168" s="108">
        <v>3.7781238555908203E-2</v>
      </c>
      <c r="BJ168" s="108">
        <v>7.2321332991123199E-3</v>
      </c>
      <c r="BK168" s="108">
        <v>2.9236316680908203E-2</v>
      </c>
      <c r="BL168" s="108">
        <v>6.9461259990930557E-3</v>
      </c>
    </row>
    <row r="169" spans="1:64" x14ac:dyDescent="0.2">
      <c r="A169" t="s">
        <v>385</v>
      </c>
      <c r="B169" s="108">
        <v>5.9387483634054661E-3</v>
      </c>
      <c r="C169" s="108">
        <v>7.7034726738929749E-2</v>
      </c>
      <c r="D169" s="108">
        <v>0.16295339167118073</v>
      </c>
      <c r="E169" s="108">
        <v>0.1664421558380127</v>
      </c>
      <c r="F169" s="108">
        <v>8.5258550941944122E-2</v>
      </c>
      <c r="G169" s="108">
        <v>6.2847606837749481E-2</v>
      </c>
      <c r="H169" s="108">
        <v>0.25599333643913269</v>
      </c>
      <c r="I169" s="108">
        <v>0.17743268609046936</v>
      </c>
      <c r="J169" s="108">
        <v>0.16494393348693848</v>
      </c>
      <c r="K169" s="108">
        <v>9.7281873226165771E-2</v>
      </c>
      <c r="L169" s="108">
        <v>0.11321861296892166</v>
      </c>
      <c r="M169" s="108">
        <v>2.1608682349324226E-2</v>
      </c>
      <c r="N169" s="108">
        <v>0.11836801469326019</v>
      </c>
      <c r="O169" s="108">
        <v>1.9390702247619629E-2</v>
      </c>
      <c r="P169" s="109">
        <v>0.10275174677371979</v>
      </c>
      <c r="Q169" s="108">
        <v>5.6543171405792236E-2</v>
      </c>
      <c r="R169" s="108">
        <v>3.263002960011363E-3</v>
      </c>
      <c r="S169" s="109">
        <v>6.1004616320133209E-2</v>
      </c>
      <c r="T169" s="108">
        <v>3.1147472560405731E-2</v>
      </c>
      <c r="U169" s="108">
        <v>3.7969857454299927E-2</v>
      </c>
      <c r="V169" s="108">
        <v>6.0217060148715973E-2</v>
      </c>
      <c r="W169" s="108">
        <v>2.1743789315223694E-2</v>
      </c>
      <c r="X169" s="108">
        <v>0.14538471400737762</v>
      </c>
      <c r="Y169" s="108">
        <v>5.8057703077793121E-2</v>
      </c>
      <c r="Z169" s="108">
        <v>7.4845656752586365E-2</v>
      </c>
      <c r="AA169" s="108">
        <v>7.1477115154266357E-2</v>
      </c>
      <c r="AB169" s="108">
        <v>7.104627788066864E-2</v>
      </c>
      <c r="AC169" s="108">
        <v>1.4967854134738445E-2</v>
      </c>
      <c r="AD169" s="108">
        <v>5.5853981524705887E-2</v>
      </c>
      <c r="AE169" s="108">
        <v>0.17343676090240479</v>
      </c>
      <c r="AF169" s="108">
        <v>0.25270655751228333</v>
      </c>
      <c r="AG169" s="108">
        <v>2.3294359445571899E-2</v>
      </c>
      <c r="AH169" s="108">
        <v>7.5872172601521015E-3</v>
      </c>
      <c r="AI169" s="108">
        <v>8.5088558495044708E-2</v>
      </c>
      <c r="AJ169" s="108">
        <v>3.5900238901376724E-2</v>
      </c>
      <c r="AK169" s="108">
        <v>8.4556587040424347E-2</v>
      </c>
      <c r="AL169" s="108">
        <v>4.6593882143497467E-2</v>
      </c>
      <c r="AM169" s="108">
        <v>0.10163290053606033</v>
      </c>
      <c r="AN169" s="108">
        <v>2.2644896060228348E-2</v>
      </c>
      <c r="AO169" s="108">
        <v>0.10618629306554794</v>
      </c>
      <c r="AP169" s="108">
        <v>3.6908820271492004E-2</v>
      </c>
      <c r="AQ169" s="108">
        <v>1.3063510879874229E-2</v>
      </c>
      <c r="AR169" s="108">
        <v>7.7156580984592438E-2</v>
      </c>
      <c r="AS169" s="108">
        <v>1.3647389598190784E-2</v>
      </c>
      <c r="AT169" s="108">
        <v>2.9018396511673927E-2</v>
      </c>
      <c r="AU169" s="108">
        <v>7.278005126863718E-3</v>
      </c>
      <c r="AV169" s="108">
        <v>8.4458757191896439E-3</v>
      </c>
      <c r="AW169" s="108">
        <v>1.1972754262387753E-2</v>
      </c>
      <c r="AX169" s="108">
        <v>3.5287898033857346E-2</v>
      </c>
      <c r="AY169" s="108">
        <v>2.9938772786408663E-3</v>
      </c>
      <c r="AZ169" s="108">
        <v>3.5923972725868225E-2</v>
      </c>
      <c r="BA169" s="108">
        <v>0.28779447078704834</v>
      </c>
      <c r="BB169" s="108">
        <v>8.3755157887935638E-2</v>
      </c>
      <c r="BC169" s="108">
        <v>0</v>
      </c>
      <c r="BD169" s="108">
        <v>0.22538039088249207</v>
      </c>
      <c r="BE169" s="108">
        <v>0.58780807256698608</v>
      </c>
      <c r="BF169" s="108">
        <v>0.35841310024261475</v>
      </c>
      <c r="BG169" s="108">
        <v>0.26860591769218445</v>
      </c>
      <c r="BH169" s="108">
        <v>0.32113829255104065</v>
      </c>
      <c r="BI169" s="108">
        <v>0.51687818765640259</v>
      </c>
      <c r="BJ169" s="108">
        <v>7.2321332991123199E-2</v>
      </c>
      <c r="BK169" s="108">
        <v>4.3132450431585312E-2</v>
      </c>
      <c r="BL169" s="108">
        <v>6.9461263716220856E-2</v>
      </c>
    </row>
    <row r="170" spans="1:64" x14ac:dyDescent="0.2">
      <c r="A170" t="s">
        <v>387</v>
      </c>
      <c r="B170" s="108">
        <v>1.2040716595947742E-2</v>
      </c>
      <c r="C170" s="108">
        <v>8.5105448961257935E-2</v>
      </c>
      <c r="D170" s="108">
        <v>0.11258813738822937</v>
      </c>
      <c r="E170" s="108">
        <v>0.16283279657363892</v>
      </c>
      <c r="F170" s="108">
        <v>0.11606162786483765</v>
      </c>
      <c r="G170" s="108">
        <v>4.9203153699636459E-2</v>
      </c>
      <c r="H170" s="108">
        <v>0.19670389592647552</v>
      </c>
      <c r="I170" s="108">
        <v>0.21039813756942749</v>
      </c>
      <c r="J170" s="108">
        <v>9.775041788816452E-2</v>
      </c>
      <c r="K170" s="108">
        <v>6.7271091043949127E-2</v>
      </c>
      <c r="L170" s="108">
        <v>0.10509014874696732</v>
      </c>
      <c r="M170" s="108">
        <v>3.3498495817184448E-2</v>
      </c>
      <c r="N170" s="108">
        <v>0.11836801469326019</v>
      </c>
      <c r="O170" s="108">
        <v>7.1099236607551575E-2</v>
      </c>
      <c r="P170" s="109">
        <v>0.13638025522232056</v>
      </c>
      <c r="Q170" s="108">
        <v>8.1836342811584473E-2</v>
      </c>
      <c r="R170" s="108">
        <v>2.5279713794589043E-2</v>
      </c>
      <c r="S170" s="109">
        <v>9.0128928422927856E-2</v>
      </c>
      <c r="T170" s="108">
        <v>3.8164842873811722E-2</v>
      </c>
      <c r="U170" s="108">
        <v>5.3157802671194077E-2</v>
      </c>
      <c r="V170" s="108">
        <v>5.3546030074357986E-2</v>
      </c>
      <c r="W170" s="108">
        <v>9.0532153844833374E-3</v>
      </c>
      <c r="X170" s="108">
        <v>0.13028909265995026</v>
      </c>
      <c r="Y170" s="108">
        <v>5.0800491124391556E-2</v>
      </c>
      <c r="Z170" s="108">
        <v>0.12789347767829895</v>
      </c>
      <c r="AA170" s="108">
        <v>9.9474713206291199E-2</v>
      </c>
      <c r="AB170" s="108">
        <v>0.12433099001646042</v>
      </c>
      <c r="AC170" s="108">
        <v>4.4903561472892761E-2</v>
      </c>
      <c r="AD170" s="108">
        <v>0.15151728689670563</v>
      </c>
      <c r="AE170" s="108">
        <v>0.19751350581645966</v>
      </c>
      <c r="AF170" s="108">
        <v>0.29047781229019165</v>
      </c>
      <c r="AG170" s="108">
        <v>2.9352059587836266E-2</v>
      </c>
      <c r="AH170" s="108">
        <v>4.1798993945121765E-2</v>
      </c>
      <c r="AI170" s="108">
        <v>9.8179101943969727E-2</v>
      </c>
      <c r="AJ170" s="108">
        <v>4.9596492201089859E-2</v>
      </c>
      <c r="AK170" s="108">
        <v>0.15257072448730469</v>
      </c>
      <c r="AL170" s="108">
        <v>6.517520546913147E-2</v>
      </c>
      <c r="AM170" s="108">
        <v>0.14747689664363861</v>
      </c>
      <c r="AN170" s="108">
        <v>3.9855103939771652E-2</v>
      </c>
      <c r="AO170" s="108">
        <v>9.4406217336654663E-2</v>
      </c>
      <c r="AP170" s="108">
        <v>4.5439213514328003E-2</v>
      </c>
      <c r="AQ170" s="108">
        <v>1.4705882407724857E-2</v>
      </c>
      <c r="AR170" s="108">
        <v>8.1136114895343781E-2</v>
      </c>
      <c r="AS170" s="108">
        <v>6.1413250863552094E-2</v>
      </c>
      <c r="AT170" s="108">
        <v>3.7162091583013535E-2</v>
      </c>
      <c r="AU170" s="108">
        <v>4.4608604162931442E-2</v>
      </c>
      <c r="AV170" s="108">
        <v>1.0833151638507843E-2</v>
      </c>
      <c r="AW170" s="108">
        <v>1.0857762768864632E-2</v>
      </c>
      <c r="AX170" s="108">
        <v>5.4601825773715973E-2</v>
      </c>
      <c r="AY170" s="108">
        <v>4.4554849155247211E-3</v>
      </c>
      <c r="AZ170" s="108">
        <v>6.3616327941417694E-2</v>
      </c>
      <c r="BA170" s="108">
        <v>0.38417521119117737</v>
      </c>
      <c r="BB170" s="108">
        <v>0.12391192466020584</v>
      </c>
      <c r="BC170" s="108">
        <v>9.6180848777294159E-2</v>
      </c>
      <c r="BD170" s="108">
        <v>0.21591381728649139</v>
      </c>
      <c r="BE170" s="108">
        <v>0.61566269397735596</v>
      </c>
      <c r="BF170" s="108">
        <v>0.36831659078598022</v>
      </c>
      <c r="BG170" s="108">
        <v>0.40185046195983887</v>
      </c>
      <c r="BH170" s="108">
        <v>0.40794941782951355</v>
      </c>
      <c r="BI170" s="108">
        <v>0.54099428653717041</v>
      </c>
      <c r="BJ170" s="108">
        <v>0.19620232284069061</v>
      </c>
      <c r="BK170" s="108">
        <v>0.20582608878612518</v>
      </c>
      <c r="BL170" s="108">
        <v>0.26025509834289551</v>
      </c>
    </row>
    <row r="171" spans="1:64" x14ac:dyDescent="0.2">
      <c r="A171" s="104" t="s">
        <v>389</v>
      </c>
      <c r="B171" s="110">
        <v>3.6577632427215576</v>
      </c>
      <c r="C171" s="110">
        <v>2.5864214897155762</v>
      </c>
      <c r="D171" s="110">
        <v>2.1665620803833008</v>
      </c>
      <c r="E171" s="110">
        <v>2.883094310760498</v>
      </c>
      <c r="F171" s="110">
        <v>3.1172375679016113</v>
      </c>
      <c r="G171" s="110">
        <v>2.853792667388916</v>
      </c>
      <c r="H171" s="110">
        <v>2.4509773254394531</v>
      </c>
      <c r="I171" s="110">
        <v>2.8810124397277832</v>
      </c>
      <c r="J171" s="110">
        <v>2.3281631469726562</v>
      </c>
      <c r="K171" s="110">
        <v>2.8121626377105713</v>
      </c>
      <c r="L171" s="110">
        <v>2.5879666805267334</v>
      </c>
      <c r="M171" s="110">
        <v>3.3167250156402588</v>
      </c>
      <c r="N171" s="110">
        <v>2.9756402969360352</v>
      </c>
      <c r="O171" s="110">
        <v>3.7098767757415771</v>
      </c>
      <c r="P171" s="109">
        <v>3.4342727661132812</v>
      </c>
      <c r="Q171" s="110">
        <v>3.2918863296508789</v>
      </c>
      <c r="R171" s="110">
        <v>3.4671733379364014</v>
      </c>
      <c r="S171" s="109"/>
      <c r="T171" s="110">
        <v>3.1223115921020508</v>
      </c>
      <c r="U171" s="110">
        <v>3.027573823928833</v>
      </c>
      <c r="V171" s="110">
        <v>3.2392687797546387</v>
      </c>
      <c r="W171" s="110">
        <v>3.1159839630126953</v>
      </c>
      <c r="X171" s="110">
        <v>3.0166566371917725</v>
      </c>
      <c r="Y171" s="110">
        <v>2.8973312377929687</v>
      </c>
      <c r="Z171" s="110">
        <v>3.2076272964477539</v>
      </c>
      <c r="AA171" s="110">
        <v>3.0905830860137939</v>
      </c>
      <c r="AB171" s="110">
        <v>3.0682888031005859</v>
      </c>
      <c r="AC171" s="110">
        <v>3.1910977363586426</v>
      </c>
      <c r="AD171" s="110">
        <v>2.7667441368103027</v>
      </c>
      <c r="AE171" s="110">
        <v>3.0320584774017334</v>
      </c>
      <c r="AF171" s="110">
        <v>3.1190128326416016</v>
      </c>
      <c r="AG171" s="110">
        <v>3.6941053867340088</v>
      </c>
      <c r="AH171" s="110">
        <v>3.0102460384368896</v>
      </c>
      <c r="AI171" s="110">
        <v>3.1907041072845459</v>
      </c>
      <c r="AJ171" s="110">
        <v>2.8702120780944824</v>
      </c>
      <c r="AK171" s="110">
        <v>2.8096189498901367</v>
      </c>
      <c r="AL171" s="110">
        <v>3.478623628616333</v>
      </c>
      <c r="AM171" s="110">
        <v>3.5325374603271484</v>
      </c>
      <c r="AN171" s="110">
        <v>3.2896878719329834</v>
      </c>
      <c r="AO171" s="110">
        <v>2.6106979846954346</v>
      </c>
      <c r="AP171" s="110">
        <v>2.8888888359069824</v>
      </c>
      <c r="AQ171" s="110">
        <v>2.8874721527099609</v>
      </c>
      <c r="AR171" s="110">
        <v>3.1218764781951904</v>
      </c>
      <c r="AS171" s="110">
        <v>3.0928089618682861</v>
      </c>
      <c r="AT171" s="110">
        <v>3.398012638092041</v>
      </c>
      <c r="AU171" s="110">
        <v>3.0884077548980713</v>
      </c>
      <c r="AV171" s="110">
        <v>3.6564061641693115</v>
      </c>
      <c r="AW171" s="110">
        <v>3.1487810611724854</v>
      </c>
      <c r="AX171" s="110">
        <v>3.1476590633392334</v>
      </c>
      <c r="AY171" s="110">
        <v>3.3164093494415283</v>
      </c>
      <c r="AZ171" s="110">
        <v>2.8080840110778809</v>
      </c>
      <c r="BA171" s="110">
        <v>2.3002169132232666</v>
      </c>
      <c r="BB171" s="110">
        <v>2.6326088905334473</v>
      </c>
      <c r="BC171" s="110">
        <v>2.6677224636077881</v>
      </c>
      <c r="BD171" s="110">
        <v>2.9327933788299561</v>
      </c>
      <c r="BE171" s="110">
        <v>2.7613134384155273</v>
      </c>
      <c r="BF171" s="110">
        <v>2.5922713279724121</v>
      </c>
      <c r="BG171" s="110">
        <v>2.5970406532287598</v>
      </c>
      <c r="BH171" s="110">
        <v>2.623971700668335</v>
      </c>
      <c r="BI171" s="110">
        <v>2.9474306106567383</v>
      </c>
      <c r="BJ171" s="110">
        <v>3.0187807083129883</v>
      </c>
      <c r="BK171" s="110">
        <v>3.0855555534362793</v>
      </c>
      <c r="BL171" s="110">
        <v>3.0694475173950195</v>
      </c>
    </row>
    <row r="172" spans="1:64" x14ac:dyDescent="0.2">
      <c r="A172" t="s">
        <v>544</v>
      </c>
      <c r="B172" s="108">
        <v>2.4530675262212753E-2</v>
      </c>
      <c r="C172" s="108">
        <v>6.1417454853653908E-3</v>
      </c>
      <c r="D172" s="108">
        <v>8.5679870098829269E-3</v>
      </c>
      <c r="E172" s="108">
        <v>4.9933847039937973E-2</v>
      </c>
      <c r="F172" s="108">
        <v>2.8692983090877533E-2</v>
      </c>
      <c r="G172" s="108">
        <v>1.1628126725554466E-2</v>
      </c>
      <c r="H172" s="108">
        <v>4.4512990862131119E-2</v>
      </c>
      <c r="I172" s="108">
        <v>1.5686178579926491E-2</v>
      </c>
      <c r="J172" s="108">
        <v>0.12475767731666565</v>
      </c>
      <c r="K172" s="108">
        <v>5.3010426461696625E-2</v>
      </c>
      <c r="L172" s="108">
        <v>8.5074342787265778E-3</v>
      </c>
      <c r="M172" s="108">
        <v>3.8831480778753757E-3</v>
      </c>
      <c r="N172" s="108">
        <v>1.6129227355122566E-2</v>
      </c>
      <c r="O172" s="108">
        <v>6.2189251184463501E-2</v>
      </c>
      <c r="P172" s="109">
        <v>1.8562920391559601E-2</v>
      </c>
      <c r="Q172" s="108">
        <v>6.0031921602785587E-3</v>
      </c>
      <c r="R172" s="108">
        <v>1.0101145133376122E-2</v>
      </c>
      <c r="S172" s="109"/>
      <c r="T172" s="108">
        <v>2.1949042566120625E-3</v>
      </c>
      <c r="U172" s="108">
        <v>4.3711297214031219E-2</v>
      </c>
      <c r="V172" s="108">
        <v>3.2882003579288721E-3</v>
      </c>
      <c r="W172" s="108">
        <v>5.6850474327802658E-2</v>
      </c>
      <c r="X172" s="108">
        <v>6.6782096400856972E-3</v>
      </c>
      <c r="Y172" s="108">
        <v>4.5040366239845753E-3</v>
      </c>
      <c r="Z172" s="108">
        <v>1.713893748819828E-2</v>
      </c>
      <c r="AA172" s="108">
        <v>4.3961657211184502E-3</v>
      </c>
      <c r="AB172" s="108">
        <v>1.6250310465693474E-2</v>
      </c>
      <c r="AC172" s="108">
        <v>1.018846221268177E-2</v>
      </c>
      <c r="AD172" s="108">
        <v>1.5185089781880379E-2</v>
      </c>
      <c r="AE172" s="108">
        <v>8.851250633597374E-3</v>
      </c>
      <c r="AF172" s="108">
        <v>1.0361040942370892E-2</v>
      </c>
      <c r="AG172" s="108">
        <v>1.4482368715107441E-2</v>
      </c>
      <c r="AH172" s="108">
        <v>0.20950496196746826</v>
      </c>
      <c r="AI172" s="108">
        <v>8.5397940129041672E-3</v>
      </c>
      <c r="AJ172" s="108">
        <v>4.6538282185792923E-2</v>
      </c>
      <c r="AK172" s="108">
        <v>7.3245860636234283E-2</v>
      </c>
      <c r="AL172" s="108">
        <v>5.4018422961235046E-3</v>
      </c>
      <c r="AM172" s="108">
        <v>7.0293180644512177E-2</v>
      </c>
      <c r="AN172" s="108">
        <v>3.447279566898942E-3</v>
      </c>
      <c r="AO172" s="108">
        <v>1.9342359155416489E-2</v>
      </c>
      <c r="AP172" s="108">
        <v>6.6805943846702576E-2</v>
      </c>
      <c r="AQ172" s="108">
        <v>0.41535192728042603</v>
      </c>
      <c r="AR172" s="108">
        <v>1.3755605556070805E-2</v>
      </c>
      <c r="AS172" s="108">
        <v>1.0524437762796879E-2</v>
      </c>
      <c r="AT172" s="108">
        <v>6.3594281673431396E-2</v>
      </c>
      <c r="AU172" s="108">
        <v>2.2097791079431772E-3</v>
      </c>
      <c r="AV172" s="108">
        <v>2.1765308920294046E-3</v>
      </c>
      <c r="AW172" s="108">
        <v>3.3498895354568958E-3</v>
      </c>
      <c r="AX172" s="108">
        <v>1.3875982724130154E-2</v>
      </c>
      <c r="AY172" s="108">
        <v>3.8775787688791752E-3</v>
      </c>
      <c r="AZ172" s="108">
        <v>8.3259465172886848E-3</v>
      </c>
      <c r="BA172" s="108">
        <v>7.377239316701889E-2</v>
      </c>
      <c r="BB172" s="108">
        <v>2.9615258798003197E-2</v>
      </c>
      <c r="BC172" s="108">
        <v>2.0555468276143074E-2</v>
      </c>
      <c r="BD172" s="108">
        <v>7.0658707991242409E-3</v>
      </c>
      <c r="BE172" s="108">
        <v>2.2921990603208542E-3</v>
      </c>
      <c r="BF172" s="108">
        <v>8.6319306865334511E-3</v>
      </c>
      <c r="BG172" s="108">
        <v>4.9098385497927666E-3</v>
      </c>
      <c r="BH172" s="108">
        <v>2.3378850892186165E-2</v>
      </c>
      <c r="BI172" s="108">
        <v>1.1259250342845917E-2</v>
      </c>
      <c r="BJ172" s="108"/>
      <c r="BK172" s="108"/>
      <c r="BL172" s="108"/>
    </row>
    <row r="173" spans="1:64" x14ac:dyDescent="0.2">
      <c r="A173" t="s">
        <v>545</v>
      </c>
      <c r="B173" s="108">
        <v>1102</v>
      </c>
      <c r="C173" s="108">
        <v>193</v>
      </c>
      <c r="D173" s="108">
        <v>192</v>
      </c>
      <c r="E173" s="108">
        <v>195</v>
      </c>
      <c r="F173" s="108">
        <v>194</v>
      </c>
      <c r="G173" s="108">
        <v>197</v>
      </c>
      <c r="H173" s="108">
        <v>192</v>
      </c>
      <c r="I173" s="108">
        <v>294</v>
      </c>
      <c r="J173" s="108">
        <v>192</v>
      </c>
      <c r="K173" s="108">
        <v>193</v>
      </c>
      <c r="L173" s="108">
        <v>195</v>
      </c>
      <c r="M173" s="108">
        <v>300</v>
      </c>
      <c r="N173" s="108">
        <v>192</v>
      </c>
      <c r="O173" s="108">
        <v>203</v>
      </c>
      <c r="P173" s="109">
        <v>192</v>
      </c>
      <c r="Q173" s="108">
        <v>192</v>
      </c>
      <c r="R173" s="108">
        <v>199</v>
      </c>
      <c r="S173" s="109"/>
      <c r="T173" s="108">
        <v>198</v>
      </c>
      <c r="U173" s="108">
        <v>200</v>
      </c>
      <c r="V173" s="108">
        <v>192</v>
      </c>
      <c r="W173" s="108">
        <v>194</v>
      </c>
      <c r="X173" s="108">
        <v>197</v>
      </c>
      <c r="Y173" s="108">
        <v>192</v>
      </c>
      <c r="Z173" s="108">
        <v>192</v>
      </c>
      <c r="AA173" s="108">
        <v>395</v>
      </c>
      <c r="AB173" s="108">
        <v>391</v>
      </c>
      <c r="AC173" s="108">
        <v>192</v>
      </c>
      <c r="AD173" s="108">
        <v>196</v>
      </c>
      <c r="AE173" s="108">
        <v>192</v>
      </c>
      <c r="AF173" s="108">
        <v>197</v>
      </c>
      <c r="AG173" s="108">
        <v>300</v>
      </c>
      <c r="AH173" s="108">
        <v>206</v>
      </c>
      <c r="AI173" s="108">
        <v>201</v>
      </c>
      <c r="AJ173" s="108">
        <v>193</v>
      </c>
      <c r="AK173" s="108">
        <v>192</v>
      </c>
      <c r="AL173" s="108">
        <v>192</v>
      </c>
      <c r="AM173" s="108">
        <v>200</v>
      </c>
      <c r="AN173" s="108">
        <v>192</v>
      </c>
      <c r="AO173" s="108">
        <v>200</v>
      </c>
      <c r="AP173" s="108">
        <v>192</v>
      </c>
      <c r="AQ173" s="108">
        <v>204</v>
      </c>
      <c r="AR173" s="108">
        <v>295</v>
      </c>
      <c r="AS173" s="108">
        <v>197</v>
      </c>
      <c r="AT173" s="108">
        <v>194</v>
      </c>
      <c r="AU173" s="108">
        <v>194</v>
      </c>
      <c r="AV173" s="108">
        <v>319</v>
      </c>
      <c r="AW173" s="108">
        <v>593</v>
      </c>
      <c r="AX173" s="108">
        <v>428</v>
      </c>
      <c r="AY173" s="108">
        <v>1024</v>
      </c>
      <c r="AZ173" s="108">
        <v>289</v>
      </c>
      <c r="BA173" s="108">
        <v>194</v>
      </c>
      <c r="BB173" s="108">
        <v>195</v>
      </c>
      <c r="BC173" s="108">
        <v>192</v>
      </c>
      <c r="BD173" s="108">
        <v>202</v>
      </c>
      <c r="BE173" s="108">
        <v>192</v>
      </c>
      <c r="BF173" s="108">
        <v>390</v>
      </c>
      <c r="BG173" s="108">
        <v>198</v>
      </c>
      <c r="BH173" s="108">
        <v>313</v>
      </c>
      <c r="BI173" s="108">
        <v>196</v>
      </c>
      <c r="BJ173" s="108">
        <v>194</v>
      </c>
      <c r="BK173" s="108">
        <v>197</v>
      </c>
      <c r="BL173" s="108">
        <v>193</v>
      </c>
    </row>
    <row r="174" spans="1:64" x14ac:dyDescent="0.2">
      <c r="A174" t="s">
        <v>391</v>
      </c>
      <c r="B174" s="108">
        <v>0.49929377436637878</v>
      </c>
      <c r="C174" s="108">
        <v>0.42354291677474976</v>
      </c>
      <c r="D174" s="108">
        <v>0.36243751645088196</v>
      </c>
      <c r="E174" s="108">
        <v>0.48647573590278625</v>
      </c>
      <c r="F174" s="108">
        <v>0.4247526228427887</v>
      </c>
      <c r="G174" s="108">
        <v>0.41381481289863586</v>
      </c>
      <c r="H174" s="108">
        <v>0.41776648163795471</v>
      </c>
      <c r="I174" s="108">
        <v>0.4089016318321228</v>
      </c>
      <c r="J174" s="108">
        <v>0.37252417206764221</v>
      </c>
      <c r="K174" s="108">
        <v>0.44493573904037476</v>
      </c>
      <c r="L174" s="108">
        <v>0.42225554585456848</v>
      </c>
      <c r="M174" s="108">
        <v>0.47518235445022583</v>
      </c>
      <c r="N174" s="108">
        <v>0.4460156261920929</v>
      </c>
      <c r="O174" s="108">
        <v>0.52964568138122559</v>
      </c>
      <c r="P174" s="109">
        <v>0.47392818331718445</v>
      </c>
      <c r="Q174" s="108">
        <v>0.43349552154541016</v>
      </c>
      <c r="R174" s="108">
        <v>0.44907340407371521</v>
      </c>
      <c r="S174" s="109"/>
      <c r="T174" s="108">
        <v>0.40014281868934631</v>
      </c>
      <c r="U174" s="108">
        <v>0.3847823441028595</v>
      </c>
      <c r="V174" s="108">
        <v>0.39535319805145264</v>
      </c>
      <c r="W174" s="108">
        <v>0.36765125393867493</v>
      </c>
      <c r="X174" s="108">
        <v>0.35470902919769287</v>
      </c>
      <c r="Y174" s="108">
        <v>0.41698315739631653</v>
      </c>
      <c r="Z174" s="108">
        <v>0.41202259063720703</v>
      </c>
      <c r="AA174" s="108">
        <v>0.43173873424530029</v>
      </c>
      <c r="AB174" s="108">
        <v>0.40622821450233459</v>
      </c>
      <c r="AC174" s="108">
        <v>0.51269745826721191</v>
      </c>
      <c r="AD174" s="108">
        <v>0.43731763958930969</v>
      </c>
      <c r="AE174" s="108">
        <v>0.44411709904670715</v>
      </c>
      <c r="AF174" s="108">
        <v>0.47876438498497009</v>
      </c>
      <c r="AG174" s="108">
        <v>0.45402884483337402</v>
      </c>
      <c r="AH174" s="108">
        <v>0.39668035507202148</v>
      </c>
      <c r="AI174" s="108">
        <v>0.46683144569396973</v>
      </c>
      <c r="AJ174" s="108">
        <v>0.4135088324546814</v>
      </c>
      <c r="AK174" s="108">
        <v>0.3914208710193634</v>
      </c>
      <c r="AL174" s="108">
        <v>0.44643309712409973</v>
      </c>
      <c r="AM174" s="108">
        <v>0.44026240706443787</v>
      </c>
      <c r="AN174" s="108">
        <v>0.46585631370544434</v>
      </c>
      <c r="AO174" s="108">
        <v>0.37089994549751282</v>
      </c>
      <c r="AP174" s="108">
        <v>0.44175136089324951</v>
      </c>
      <c r="AQ174" s="108">
        <v>0.38587108254432678</v>
      </c>
      <c r="AR174" s="108">
        <v>0.44628697633743286</v>
      </c>
      <c r="AS174" s="108">
        <v>0.38185054063796997</v>
      </c>
      <c r="AT174" s="108">
        <v>0.4065212607383728</v>
      </c>
      <c r="AU174" s="108">
        <v>0.36521703004837036</v>
      </c>
      <c r="AV174" s="108">
        <v>0.45598167181015015</v>
      </c>
      <c r="AW174" s="108">
        <v>0.38241443037986755</v>
      </c>
      <c r="AX174" s="108">
        <v>0.40612387657165527</v>
      </c>
      <c r="AY174" s="108">
        <v>0.41224411129951477</v>
      </c>
      <c r="AZ174" s="108">
        <v>0.362823486328125</v>
      </c>
      <c r="BA174" s="108">
        <v>0.34854874014854431</v>
      </c>
      <c r="BB174" s="108">
        <v>0.33235025405883789</v>
      </c>
      <c r="BC174" s="108">
        <v>0.36163091659545898</v>
      </c>
      <c r="BD174" s="108">
        <v>0.41101822257041931</v>
      </c>
      <c r="BE174" s="108">
        <v>0.40339100360870361</v>
      </c>
      <c r="BF174" s="108">
        <v>0.37631356716156006</v>
      </c>
      <c r="BG174" s="108">
        <v>0.36413773894309998</v>
      </c>
      <c r="BH174" s="108">
        <v>0.37308177351951599</v>
      </c>
      <c r="BI174" s="108">
        <v>0.43504911661148071</v>
      </c>
      <c r="BJ174" s="108">
        <v>0.40934225916862488</v>
      </c>
      <c r="BK174" s="108">
        <v>0.4292941689491272</v>
      </c>
      <c r="BL174" s="108">
        <v>0.43489477038383484</v>
      </c>
    </row>
    <row r="175" spans="1:64" x14ac:dyDescent="0.2">
      <c r="A175" t="s">
        <v>399</v>
      </c>
      <c r="B175" s="108">
        <v>2.6395814418792725</v>
      </c>
      <c r="C175" s="108">
        <v>1.6458333730697632</v>
      </c>
      <c r="D175" s="108">
        <v>1.4479870796203613</v>
      </c>
      <c r="E175" s="108">
        <v>2.0337941646575928</v>
      </c>
      <c r="F175" s="108">
        <v>2.2658908367156982</v>
      </c>
      <c r="G175" s="108">
        <v>2.0108935832977295</v>
      </c>
      <c r="H175" s="108">
        <v>1.5408519506454468</v>
      </c>
      <c r="I175" s="108">
        <v>1.9819639921188354</v>
      </c>
      <c r="J175" s="108">
        <v>1.5725866556167603</v>
      </c>
      <c r="K175" s="108">
        <v>1.921222448348999</v>
      </c>
      <c r="L175" s="108">
        <v>1.779934287071228</v>
      </c>
      <c r="M175" s="108">
        <v>2.4301700592041016</v>
      </c>
      <c r="N175" s="108">
        <v>2.1386880874633789</v>
      </c>
      <c r="O175" s="108">
        <v>2.7923846244812012</v>
      </c>
      <c r="P175" s="109">
        <v>2.5570833683013916</v>
      </c>
      <c r="Q175" s="108">
        <v>2.4595158100128174</v>
      </c>
      <c r="R175" s="108">
        <v>2.577883243560791</v>
      </c>
      <c r="S175" s="109"/>
      <c r="T175" s="108">
        <v>2.3609063625335693</v>
      </c>
      <c r="U175" s="108">
        <v>2.2413907051086426</v>
      </c>
      <c r="V175" s="108">
        <v>2.3913500308990479</v>
      </c>
      <c r="W175" s="108">
        <v>2.3462576866149902</v>
      </c>
      <c r="X175" s="108">
        <v>2.2825703620910645</v>
      </c>
      <c r="Y175" s="108">
        <v>2.070887565612793</v>
      </c>
      <c r="Z175" s="108">
        <v>2.4080643653869629</v>
      </c>
      <c r="AA175" s="108">
        <v>2.2783057689666748</v>
      </c>
      <c r="AB175" s="108">
        <v>2.264761209487915</v>
      </c>
      <c r="AC175" s="108">
        <v>2.2484874725341797</v>
      </c>
      <c r="AD175" s="108">
        <v>1.8904908895492554</v>
      </c>
      <c r="AE175" s="108">
        <v>2.0267839431762695</v>
      </c>
      <c r="AF175" s="108">
        <v>2.2754406929016113</v>
      </c>
      <c r="AG175" s="108">
        <v>2.8426444530487061</v>
      </c>
      <c r="AH175" s="108">
        <v>2.2320854663848877</v>
      </c>
      <c r="AI175" s="108">
        <v>2.2468461990356445</v>
      </c>
      <c r="AJ175" s="108">
        <v>2.0815322399139404</v>
      </c>
      <c r="AK175" s="108">
        <v>2.0206539630889893</v>
      </c>
      <c r="AL175" s="108">
        <v>2.5572843551635742</v>
      </c>
      <c r="AM175" s="108">
        <v>2.6763687133789062</v>
      </c>
      <c r="AN175" s="108">
        <v>2.4122307300567627</v>
      </c>
      <c r="AO175" s="108">
        <v>1.8686060905456543</v>
      </c>
      <c r="AP175" s="108">
        <v>2.0704848766326904</v>
      </c>
      <c r="AQ175" s="108">
        <v>2.1283321380615234</v>
      </c>
      <c r="AR175" s="108">
        <v>2.2741315364837646</v>
      </c>
      <c r="AS175" s="108">
        <v>2.3055391311645508</v>
      </c>
      <c r="AT175" s="108">
        <v>2.4968223571777344</v>
      </c>
      <c r="AU175" s="108">
        <v>2.2494425773620605</v>
      </c>
      <c r="AV175" s="108">
        <v>2.8112072944641113</v>
      </c>
      <c r="AW175" s="108">
        <v>2.3881680965423584</v>
      </c>
      <c r="AX175" s="108">
        <v>2.3843123912811279</v>
      </c>
      <c r="AY175" s="108">
        <v>2.5142571926116943</v>
      </c>
      <c r="AZ175" s="108">
        <v>2.0664463043212891</v>
      </c>
      <c r="BA175" s="108">
        <v>1.6112685203552246</v>
      </c>
      <c r="BB175" s="108">
        <v>1.9098865985870361</v>
      </c>
      <c r="BC175" s="108">
        <v>1.9414736032485962</v>
      </c>
      <c r="BD175" s="108">
        <v>2.1399979591369629</v>
      </c>
      <c r="BE175" s="108">
        <v>1.9419869184494019</v>
      </c>
      <c r="BF175" s="108">
        <v>1.8149951696395874</v>
      </c>
      <c r="BG175" s="108">
        <v>1.8120684623718262</v>
      </c>
      <c r="BH175" s="108">
        <v>1.8748230934143066</v>
      </c>
      <c r="BI175" s="108">
        <v>2.0382297039031982</v>
      </c>
      <c r="BJ175" s="108">
        <v>2.1639297008514404</v>
      </c>
      <c r="BK175" s="108">
        <v>2.2387180328369141</v>
      </c>
      <c r="BL175" s="108">
        <v>2.2294983863830566</v>
      </c>
    </row>
    <row r="176" spans="1:64" x14ac:dyDescent="0.2">
      <c r="A176" t="s">
        <v>439</v>
      </c>
      <c r="B176" s="108">
        <v>0.51888805627822876</v>
      </c>
      <c r="C176" s="108">
        <v>0.51704519987106323</v>
      </c>
      <c r="D176" s="108">
        <v>0.3561374843120575</v>
      </c>
      <c r="E176" s="108">
        <v>0.36282446980476379</v>
      </c>
      <c r="F176" s="108">
        <v>0.42659404873847961</v>
      </c>
      <c r="G176" s="108">
        <v>0.42908453941345215</v>
      </c>
      <c r="H176" s="108">
        <v>0.49235880374908447</v>
      </c>
      <c r="I176" s="108">
        <v>0.4901469349861145</v>
      </c>
      <c r="J176" s="108">
        <v>0.38305222988128662</v>
      </c>
      <c r="K176" s="108">
        <v>0.4460044801235199</v>
      </c>
      <c r="L176" s="108">
        <v>0.38577690720558167</v>
      </c>
      <c r="M176" s="108">
        <v>0.41137281060218811</v>
      </c>
      <c r="N176" s="108">
        <v>0.39093661308288574</v>
      </c>
      <c r="O176" s="108">
        <v>0.38784655928611755</v>
      </c>
      <c r="P176" s="109">
        <v>0.40326148271560669</v>
      </c>
      <c r="Q176" s="108">
        <v>0.39887496829032898</v>
      </c>
      <c r="R176" s="108">
        <v>0.44021680951118469</v>
      </c>
      <c r="S176" s="109"/>
      <c r="T176" s="108">
        <v>0.36126250028610229</v>
      </c>
      <c r="U176" s="108">
        <v>0.4014008641242981</v>
      </c>
      <c r="V176" s="108">
        <v>0.45256561040878296</v>
      </c>
      <c r="W176" s="108">
        <v>0.40207517147064209</v>
      </c>
      <c r="X176" s="108">
        <v>0.37937742471694946</v>
      </c>
      <c r="Y176" s="108">
        <v>0.40946069359779358</v>
      </c>
      <c r="Z176" s="108">
        <v>0.3875405490398407</v>
      </c>
      <c r="AA176" s="108">
        <v>0.38053858280181885</v>
      </c>
      <c r="AB176" s="108">
        <v>0.39729949831962585</v>
      </c>
      <c r="AC176" s="108">
        <v>0.42991286516189575</v>
      </c>
      <c r="AD176" s="108">
        <v>0.43893566727638245</v>
      </c>
      <c r="AE176" s="108">
        <v>0.56115752458572388</v>
      </c>
      <c r="AF176" s="108">
        <v>0.36480775475502014</v>
      </c>
      <c r="AG176" s="108">
        <v>0.39743217825889587</v>
      </c>
      <c r="AH176" s="108">
        <v>0.38148021697998047</v>
      </c>
      <c r="AI176" s="108">
        <v>0.47702658176422119</v>
      </c>
      <c r="AJ176" s="108">
        <v>0.37517091631889343</v>
      </c>
      <c r="AK176" s="108">
        <v>0.397544264793396</v>
      </c>
      <c r="AL176" s="108">
        <v>0.47490623593330383</v>
      </c>
      <c r="AM176" s="108">
        <v>0.41590654850006104</v>
      </c>
      <c r="AN176" s="108">
        <v>0.41160082817077637</v>
      </c>
      <c r="AO176" s="108">
        <v>0.37119197845458984</v>
      </c>
      <c r="AP176" s="108">
        <v>0.37665277719497681</v>
      </c>
      <c r="AQ176" s="108">
        <v>0.37326890230178833</v>
      </c>
      <c r="AR176" s="108">
        <v>0.40145799517631531</v>
      </c>
      <c r="AS176" s="108">
        <v>0.40541940927505493</v>
      </c>
      <c r="AT176" s="108">
        <v>0.49466913938522339</v>
      </c>
      <c r="AU176" s="108">
        <v>0.47374817728996277</v>
      </c>
      <c r="AV176" s="108">
        <v>0.38921734690666199</v>
      </c>
      <c r="AW176" s="108">
        <v>0.3781985342502594</v>
      </c>
      <c r="AX176" s="108">
        <v>0.35722306370735168</v>
      </c>
      <c r="AY176" s="108">
        <v>0.38990801572799683</v>
      </c>
      <c r="AZ176" s="108">
        <v>0.37881442904472351</v>
      </c>
      <c r="BA176" s="108">
        <v>0.34039971232414246</v>
      </c>
      <c r="BB176" s="108">
        <v>0.39037218689918518</v>
      </c>
      <c r="BC176" s="108">
        <v>0.3646179735660553</v>
      </c>
      <c r="BD176" s="108">
        <v>0.3817773163318634</v>
      </c>
      <c r="BE176" s="108">
        <v>0.4159354567527771</v>
      </c>
      <c r="BF176" s="108">
        <v>0.40096276998519897</v>
      </c>
      <c r="BG176" s="108">
        <v>0.42083457112312317</v>
      </c>
      <c r="BH176" s="108">
        <v>0.37606692314147949</v>
      </c>
      <c r="BI176" s="108">
        <v>0.47415181994438171</v>
      </c>
      <c r="BJ176" s="108">
        <v>0.44550874829292297</v>
      </c>
      <c r="BK176" s="108">
        <v>0.41754356026649475</v>
      </c>
      <c r="BL176" s="108">
        <v>0.40505442023277283</v>
      </c>
    </row>
    <row r="177" spans="1:64" x14ac:dyDescent="0.2">
      <c r="A177" t="s">
        <v>393</v>
      </c>
      <c r="B177" s="108">
        <v>8.6108841001987457E-2</v>
      </c>
      <c r="C177" s="108">
        <v>5.3871843963861465E-2</v>
      </c>
      <c r="D177" s="108">
        <v>1.2107479386031628E-2</v>
      </c>
      <c r="E177" s="108">
        <v>6.7050911486148834E-2</v>
      </c>
      <c r="F177" s="108">
        <v>6.1606161296367645E-2</v>
      </c>
      <c r="G177" s="108">
        <v>3.8453813642263412E-2</v>
      </c>
      <c r="H177" s="108">
        <v>3.4460552036762238E-2</v>
      </c>
      <c r="I177" s="108">
        <v>4.0229693055152893E-2</v>
      </c>
      <c r="J177" s="108">
        <v>2.7942689135670662E-2</v>
      </c>
      <c r="K177" s="108">
        <v>6.609758734703064E-2</v>
      </c>
      <c r="L177" s="108">
        <v>5.302887037396431E-2</v>
      </c>
      <c r="M177" s="108">
        <v>6.7150793969631195E-2</v>
      </c>
      <c r="N177" s="108">
        <v>6.0289338231086731E-2</v>
      </c>
      <c r="O177" s="108">
        <v>9.2336200177669525E-2</v>
      </c>
      <c r="P177" s="109">
        <v>7.8125E-2</v>
      </c>
      <c r="Q177" s="108">
        <v>4.6875E-2</v>
      </c>
      <c r="R177" s="108">
        <v>3.6966435611248016E-2</v>
      </c>
      <c r="S177" s="109"/>
      <c r="T177" s="108">
        <v>3.1147472560405731E-2</v>
      </c>
      <c r="U177" s="108">
        <v>2.9656281694769859E-2</v>
      </c>
      <c r="V177" s="108">
        <v>2.6100931689143181E-2</v>
      </c>
      <c r="W177" s="108">
        <v>1.6301145777106285E-2</v>
      </c>
      <c r="X177" s="108">
        <v>9.862976148724556E-3</v>
      </c>
      <c r="Y177" s="108">
        <v>3.5692296922206879E-2</v>
      </c>
      <c r="Z177" s="108">
        <v>5.523405596613884E-2</v>
      </c>
      <c r="AA177" s="108">
        <v>4.4130418449640274E-2</v>
      </c>
      <c r="AB177" s="108">
        <v>3.6194920539855957E-2</v>
      </c>
      <c r="AC177" s="108">
        <v>9.9919632077217102E-2</v>
      </c>
      <c r="AD177" s="108">
        <v>6.4060874283313751E-2</v>
      </c>
      <c r="AE177" s="108">
        <v>6.1221525073051453E-2</v>
      </c>
      <c r="AF177" s="108">
        <v>6.6544763743877411E-2</v>
      </c>
      <c r="AG177" s="108">
        <v>5.8846373111009598E-2</v>
      </c>
      <c r="AH177" s="108">
        <v>2.3382371291518211E-2</v>
      </c>
      <c r="AI177" s="108">
        <v>4.2798552662134171E-2</v>
      </c>
      <c r="AJ177" s="108">
        <v>4.0879044681787491E-2</v>
      </c>
      <c r="AK177" s="108">
        <v>2.5735853239893913E-2</v>
      </c>
      <c r="AL177" s="108">
        <v>4.6875E-2</v>
      </c>
      <c r="AM177" s="108">
        <v>3.9645224809646606E-2</v>
      </c>
      <c r="AN177" s="108">
        <v>8.990052342414856E-2</v>
      </c>
      <c r="AO177" s="108">
        <v>1.5169469639658928E-2</v>
      </c>
      <c r="AP177" s="108">
        <v>3.5473033785820007E-2</v>
      </c>
      <c r="AQ177" s="108">
        <v>1.9632995128631592E-2</v>
      </c>
      <c r="AR177" s="108">
        <v>6.3583619892597198E-2</v>
      </c>
      <c r="AS177" s="108">
        <v>2.3758957162499428E-2</v>
      </c>
      <c r="AT177" s="108">
        <v>1.8065579235553741E-2</v>
      </c>
      <c r="AU177" s="108">
        <v>9.1591542586684227E-3</v>
      </c>
      <c r="AV177" s="108">
        <v>7.2827950119972229E-2</v>
      </c>
      <c r="AW177" s="108">
        <v>2.0124258473515511E-2</v>
      </c>
      <c r="AX177" s="108">
        <v>3.915068507194519E-2</v>
      </c>
      <c r="AY177" s="108">
        <v>4.92071732878685E-2</v>
      </c>
      <c r="AZ177" s="108">
        <v>1.4390029013156891E-2</v>
      </c>
      <c r="BA177" s="108">
        <v>1.0361729189753532E-2</v>
      </c>
      <c r="BB177" s="108">
        <v>1.5826596645638347E-3</v>
      </c>
      <c r="BC177" s="108">
        <v>1.7584150657057762E-2</v>
      </c>
      <c r="BD177" s="108">
        <v>4.4468250125646591E-2</v>
      </c>
      <c r="BE177" s="108">
        <v>4.1184615343809128E-2</v>
      </c>
      <c r="BF177" s="108">
        <v>2.178184874355793E-2</v>
      </c>
      <c r="BG177" s="108">
        <v>1.3914324343204498E-2</v>
      </c>
      <c r="BH177" s="108">
        <v>2.3529049009084702E-2</v>
      </c>
      <c r="BI177" s="108">
        <v>6.1093255877494812E-2</v>
      </c>
      <c r="BJ177" s="108">
        <v>5.3429119288921356E-2</v>
      </c>
      <c r="BK177" s="108">
        <v>6.6864751279354095E-2</v>
      </c>
      <c r="BL177" s="108">
        <v>4.1227489709854126E-2</v>
      </c>
    </row>
    <row r="178" spans="1:64" x14ac:dyDescent="0.2">
      <c r="A178" t="s">
        <v>397</v>
      </c>
      <c r="B178" s="108">
        <v>2.7893686667084694E-2</v>
      </c>
      <c r="C178" s="108">
        <v>9.1200089082121849E-3</v>
      </c>
      <c r="D178" s="108">
        <v>9.7359558567404747E-3</v>
      </c>
      <c r="E178" s="108">
        <v>3.8319949060678482E-2</v>
      </c>
      <c r="F178" s="108">
        <v>2.2002998739480972E-3</v>
      </c>
      <c r="G178" s="108">
        <v>1.7987128347158432E-2</v>
      </c>
      <c r="H178" s="108">
        <v>2.4641456082463264E-2</v>
      </c>
      <c r="I178" s="108">
        <v>1.2902711518108845E-2</v>
      </c>
      <c r="J178" s="108">
        <v>6.9310597609728575E-4</v>
      </c>
      <c r="K178" s="108">
        <v>1.1300211772322655E-2</v>
      </c>
      <c r="L178" s="108">
        <v>9.0960608795285225E-3</v>
      </c>
      <c r="M178" s="108">
        <v>3.0615098774433136E-2</v>
      </c>
      <c r="N178" s="108">
        <v>1.7835661768913269E-2</v>
      </c>
      <c r="O178" s="108">
        <v>4.2105332016944885E-2</v>
      </c>
      <c r="P178" s="109">
        <v>1.8796332180500031E-2</v>
      </c>
      <c r="Q178" s="108">
        <v>2.2818943485617638E-2</v>
      </c>
      <c r="R178" s="108">
        <v>4.3217670172452927E-2</v>
      </c>
      <c r="S178" s="109"/>
      <c r="T178" s="108">
        <v>1.608673669397831E-2</v>
      </c>
      <c r="U178" s="108">
        <v>7.2341691702604294E-3</v>
      </c>
      <c r="V178" s="108">
        <v>1.7907939851284027E-2</v>
      </c>
      <c r="W178" s="108">
        <v>9.0532153844833374E-3</v>
      </c>
      <c r="X178" s="108">
        <v>6.7760865204036236E-3</v>
      </c>
      <c r="Y178" s="108">
        <v>2.2882213816046715E-2</v>
      </c>
      <c r="Z178" s="108">
        <v>0</v>
      </c>
      <c r="AA178" s="108">
        <v>2.4380495771765709E-2</v>
      </c>
      <c r="AB178" s="108">
        <v>1.5137198381125927E-2</v>
      </c>
      <c r="AC178" s="108">
        <v>2.310892753303051E-2</v>
      </c>
      <c r="AD178" s="108">
        <v>8.2068927586078644E-3</v>
      </c>
      <c r="AE178" s="108">
        <v>1.5625E-2</v>
      </c>
      <c r="AF178" s="108">
        <v>3.3633258193731308E-2</v>
      </c>
      <c r="AG178" s="108">
        <v>2.4674724787473679E-2</v>
      </c>
      <c r="AH178" s="108">
        <v>2.1520216017961502E-2</v>
      </c>
      <c r="AI178" s="108">
        <v>4.934382438659668E-2</v>
      </c>
      <c r="AJ178" s="108">
        <v>1.5355856157839298E-2</v>
      </c>
      <c r="AK178" s="108">
        <v>1.5625E-2</v>
      </c>
      <c r="AL178" s="108">
        <v>3.1531117856502533E-2</v>
      </c>
      <c r="AM178" s="108">
        <v>3.4605544060468674E-2</v>
      </c>
      <c r="AN178" s="108">
        <v>1.5852082287892699E-3</v>
      </c>
      <c r="AO178" s="108">
        <v>1.2372579425573349E-2</v>
      </c>
      <c r="AP178" s="108">
        <v>3.9780393242835999E-2</v>
      </c>
      <c r="AQ178" s="108">
        <v>1.7990624532103539E-2</v>
      </c>
      <c r="AR178" s="108">
        <v>1.4724093489348888E-2</v>
      </c>
      <c r="AS178" s="108">
        <v>1.1157223954796791E-2</v>
      </c>
      <c r="AT178" s="108">
        <v>3.3463872969150543E-2</v>
      </c>
      <c r="AU178" s="108">
        <v>1.4556010253727436E-2</v>
      </c>
      <c r="AV178" s="108">
        <v>1.2008177116513252E-2</v>
      </c>
      <c r="AW178" s="108">
        <v>1.5171653591096401E-2</v>
      </c>
      <c r="AX178" s="108">
        <v>1.2111184187233448E-2</v>
      </c>
      <c r="AY178" s="108">
        <v>6.1760498210787773E-3</v>
      </c>
      <c r="AZ178" s="108">
        <v>7.71331787109375E-3</v>
      </c>
      <c r="BA178" s="108">
        <v>2.1289861761033535E-3</v>
      </c>
      <c r="BB178" s="108">
        <v>0</v>
      </c>
      <c r="BC178" s="108">
        <v>3.7161302752792835E-3</v>
      </c>
      <c r="BD178" s="108">
        <v>1.0089468210935593E-2</v>
      </c>
      <c r="BE178" s="108">
        <v>8.2369232550263405E-3</v>
      </c>
      <c r="BF178" s="108">
        <v>9.4057237729430199E-3</v>
      </c>
      <c r="BG178" s="108">
        <v>9.0740462765097618E-3</v>
      </c>
      <c r="BH178" s="108">
        <v>5.4822354577481747E-3</v>
      </c>
      <c r="BI178" s="108">
        <v>9.6468888223171234E-3</v>
      </c>
      <c r="BJ178" s="108">
        <v>0</v>
      </c>
      <c r="BK178" s="108">
        <v>0</v>
      </c>
      <c r="BL178" s="108">
        <v>2.9408719390630722E-2</v>
      </c>
    </row>
    <row r="179" spans="1:64" x14ac:dyDescent="0.2">
      <c r="A179" t="s">
        <v>401</v>
      </c>
      <c r="B179" s="108">
        <v>0.64955675601959229</v>
      </c>
      <c r="C179" s="108">
        <v>0.39409255981445313</v>
      </c>
      <c r="D179" s="108">
        <v>0.3491223156452179</v>
      </c>
      <c r="E179" s="108">
        <v>0.57122588157653809</v>
      </c>
      <c r="F179" s="108">
        <v>0.51925176382064819</v>
      </c>
      <c r="G179" s="108">
        <v>0.56068319082260132</v>
      </c>
      <c r="H179" s="108">
        <v>0.44854947924613953</v>
      </c>
      <c r="I179" s="108">
        <v>0.55508202314376831</v>
      </c>
      <c r="J179" s="108">
        <v>0.45189699530601501</v>
      </c>
      <c r="K179" s="108">
        <v>0.49706625938415527</v>
      </c>
      <c r="L179" s="108">
        <v>0.38610374927520752</v>
      </c>
      <c r="M179" s="108">
        <v>0.56980496644973755</v>
      </c>
      <c r="N179" s="108">
        <v>0.56076681613922119</v>
      </c>
      <c r="O179" s="108">
        <v>0.7473679780960083</v>
      </c>
      <c r="P179" s="109">
        <v>0.69570893049240112</v>
      </c>
      <c r="Q179" s="108">
        <v>0.578125</v>
      </c>
      <c r="R179" s="108">
        <v>0.62462538480758667</v>
      </c>
      <c r="S179" s="109"/>
      <c r="T179" s="108">
        <v>0.49614295363426208</v>
      </c>
      <c r="U179" s="108">
        <v>0.50631558895111084</v>
      </c>
      <c r="V179" s="108">
        <v>0.55390161275863647</v>
      </c>
      <c r="W179" s="108">
        <v>0.6014174222946167</v>
      </c>
      <c r="X179" s="108">
        <v>0.5434422492980957</v>
      </c>
      <c r="Y179" s="108">
        <v>0.5049591064453125</v>
      </c>
      <c r="Z179" s="108">
        <v>0.59812247753143311</v>
      </c>
      <c r="AA179" s="108">
        <v>0.52255338430404663</v>
      </c>
      <c r="AB179" s="108">
        <v>0.57460451126098633</v>
      </c>
      <c r="AC179" s="108">
        <v>0.63748574256896973</v>
      </c>
      <c r="AD179" s="108">
        <v>0.4683975875377655</v>
      </c>
      <c r="AE179" s="108">
        <v>0.56811147928237915</v>
      </c>
      <c r="AF179" s="108">
        <v>0.61078763008117676</v>
      </c>
      <c r="AG179" s="108">
        <v>0.77926945686340332</v>
      </c>
      <c r="AH179" s="108">
        <v>0.54297113418579102</v>
      </c>
      <c r="AI179" s="108">
        <v>0.55892390012741089</v>
      </c>
      <c r="AJ179" s="108">
        <v>0.53350663185119629</v>
      </c>
      <c r="AK179" s="108">
        <v>0.49418321251869202</v>
      </c>
      <c r="AL179" s="108">
        <v>0.69538050889968872</v>
      </c>
      <c r="AM179" s="108">
        <v>0.74611937999725342</v>
      </c>
      <c r="AN179" s="108">
        <v>0.60190314054489136</v>
      </c>
      <c r="AO179" s="108">
        <v>0.52991211414337158</v>
      </c>
      <c r="AP179" s="108">
        <v>0.546875</v>
      </c>
      <c r="AQ179" s="108">
        <v>0.53112959861755371</v>
      </c>
      <c r="AR179" s="108">
        <v>0.61743456125259399</v>
      </c>
      <c r="AS179" s="108">
        <v>0.51103323698043823</v>
      </c>
      <c r="AT179" s="108">
        <v>0.60408985614776611</v>
      </c>
      <c r="AU179" s="108">
        <v>0.4921284019947052</v>
      </c>
      <c r="AV179" s="108">
        <v>0.72313934564590454</v>
      </c>
      <c r="AW179" s="108">
        <v>0.52471905946731567</v>
      </c>
      <c r="AX179" s="108">
        <v>0.53675490617752075</v>
      </c>
      <c r="AY179" s="108">
        <v>0.59706664085388184</v>
      </c>
      <c r="AZ179" s="108">
        <v>0.42885798215866089</v>
      </c>
      <c r="BA179" s="108">
        <v>0.32398724555969238</v>
      </c>
      <c r="BB179" s="108">
        <v>0.32018643617630005</v>
      </c>
      <c r="BC179" s="108">
        <v>0.42277997732162476</v>
      </c>
      <c r="BD179" s="108">
        <v>0.52629488706588745</v>
      </c>
      <c r="BE179" s="108">
        <v>0.47274267673492432</v>
      </c>
      <c r="BF179" s="108">
        <v>0.38663351535797119</v>
      </c>
      <c r="BG179" s="108">
        <v>0.37416458129882813</v>
      </c>
      <c r="BH179" s="108">
        <v>0.37656131386756897</v>
      </c>
      <c r="BI179" s="108">
        <v>0.54742926359176636</v>
      </c>
      <c r="BJ179" s="108">
        <v>0.51003634929656982</v>
      </c>
      <c r="BK179" s="108">
        <v>0.50388228893280029</v>
      </c>
      <c r="BL179" s="108">
        <v>0.53360748291015625</v>
      </c>
    </row>
    <row r="180" spans="1:64" x14ac:dyDescent="0.2">
      <c r="A180" t="s">
        <v>403</v>
      </c>
      <c r="B180" s="108">
        <v>0.90571695566177368</v>
      </c>
      <c r="C180" s="108">
        <v>0.49199050664901733</v>
      </c>
      <c r="D180" s="108">
        <v>0.40373089909553528</v>
      </c>
      <c r="E180" s="108">
        <v>0.57611030340194702</v>
      </c>
      <c r="F180" s="108">
        <v>0.78437840938568115</v>
      </c>
      <c r="G180" s="108">
        <v>0.5712316632270813</v>
      </c>
      <c r="H180" s="108">
        <v>0.36683905124664307</v>
      </c>
      <c r="I180" s="108">
        <v>0.55735164880752563</v>
      </c>
      <c r="J180" s="108">
        <v>0.38486170768737793</v>
      </c>
      <c r="K180" s="108">
        <v>0.57446402311325073</v>
      </c>
      <c r="L180" s="108">
        <v>0.59028297662734985</v>
      </c>
      <c r="M180" s="108">
        <v>0.84445089101791382</v>
      </c>
      <c r="N180" s="108">
        <v>0.65720498561859131</v>
      </c>
      <c r="O180" s="108">
        <v>0.91080343723297119</v>
      </c>
      <c r="P180" s="109">
        <v>0.80401051044464111</v>
      </c>
      <c r="Q180" s="108">
        <v>0.85589241981506348</v>
      </c>
      <c r="R180" s="108">
        <v>0.88910067081451416</v>
      </c>
      <c r="S180" s="109"/>
      <c r="T180" s="108">
        <v>0.87147074937820435</v>
      </c>
      <c r="U180" s="108">
        <v>0.78081613779067993</v>
      </c>
      <c r="V180" s="108">
        <v>0.83421283960342407</v>
      </c>
      <c r="W180" s="108">
        <v>0.7563319206237793</v>
      </c>
      <c r="X180" s="108">
        <v>0.77142000198364258</v>
      </c>
      <c r="Y180" s="108">
        <v>0.66735571622848511</v>
      </c>
      <c r="Z180" s="108">
        <v>0.80124747753143311</v>
      </c>
      <c r="AA180" s="108">
        <v>0.78943705558776855</v>
      </c>
      <c r="AB180" s="108">
        <v>0.72826498746871948</v>
      </c>
      <c r="AC180" s="108">
        <v>0.65442508459091187</v>
      </c>
      <c r="AD180" s="108">
        <v>0.58243805170059204</v>
      </c>
      <c r="AE180" s="108">
        <v>0.57450389862060547</v>
      </c>
      <c r="AF180" s="108">
        <v>0.69927340745925903</v>
      </c>
      <c r="AG180" s="108">
        <v>0.91274696588516235</v>
      </c>
      <c r="AH180" s="108">
        <v>0.73789453506469727</v>
      </c>
      <c r="AI180" s="108">
        <v>0.73188161849975586</v>
      </c>
      <c r="AJ180" s="108">
        <v>0.64597642421722412</v>
      </c>
      <c r="AK180" s="108">
        <v>0.64430427551269531</v>
      </c>
      <c r="AL180" s="108">
        <v>0.8044743537902832</v>
      </c>
      <c r="AM180" s="108">
        <v>0.83392679691314697</v>
      </c>
      <c r="AN180" s="108">
        <v>0.80027252435684204</v>
      </c>
      <c r="AO180" s="108">
        <v>0.50618630647659302</v>
      </c>
      <c r="AP180" s="108">
        <v>0.62516868114471436</v>
      </c>
      <c r="AQ180" s="108">
        <v>0.67986851930618286</v>
      </c>
      <c r="AR180" s="108">
        <v>0.69174498319625854</v>
      </c>
      <c r="AS180" s="108">
        <v>0.81929606199264526</v>
      </c>
      <c r="AT180" s="108">
        <v>0.85504984855651855</v>
      </c>
      <c r="AU180" s="108">
        <v>0.80042552947998047</v>
      </c>
      <c r="AV180" s="108">
        <v>0.94770729541778564</v>
      </c>
      <c r="AW180" s="108">
        <v>0.86125272512435913</v>
      </c>
      <c r="AX180" s="108">
        <v>0.84662038087844849</v>
      </c>
      <c r="AY180" s="108">
        <v>0.8738136887550354</v>
      </c>
      <c r="AZ180" s="108">
        <v>0.74046611785888672</v>
      </c>
      <c r="BA180" s="108">
        <v>0.53881984949111938</v>
      </c>
      <c r="BB180" s="108">
        <v>0.7437102198600769</v>
      </c>
      <c r="BC180" s="108">
        <v>0.6623874306678772</v>
      </c>
      <c r="BD180" s="108">
        <v>0.6925588846206665</v>
      </c>
      <c r="BE180" s="108">
        <v>0.61277037858963013</v>
      </c>
      <c r="BF180" s="108">
        <v>0.61336320638656616</v>
      </c>
      <c r="BG180" s="108">
        <v>0.62386131286621094</v>
      </c>
      <c r="BH180" s="108">
        <v>0.66372352838516235</v>
      </c>
      <c r="BI180" s="108">
        <v>0.60289382934570313</v>
      </c>
      <c r="BJ180" s="108">
        <v>0.7249332070350647</v>
      </c>
      <c r="BK180" s="108">
        <v>0.78144961595535278</v>
      </c>
      <c r="BL180" s="108">
        <v>0.74551606178283691</v>
      </c>
    </row>
    <row r="181" spans="1:64" x14ac:dyDescent="0.2">
      <c r="A181" t="s">
        <v>407</v>
      </c>
      <c r="B181" s="108">
        <v>6.150633841753006E-2</v>
      </c>
      <c r="C181" s="108">
        <v>6.0893282294273376E-2</v>
      </c>
      <c r="D181" s="108">
        <v>7.3644313961267471E-3</v>
      </c>
      <c r="E181" s="108">
        <v>9.5889829099178314E-3</v>
      </c>
      <c r="F181" s="108">
        <v>3.0803080648183823E-2</v>
      </c>
      <c r="G181" s="108">
        <v>3.1631585210561752E-2</v>
      </c>
      <c r="H181" s="108">
        <v>5.2680905908346176E-2</v>
      </c>
      <c r="I181" s="108">
        <v>5.1945090293884277E-2</v>
      </c>
      <c r="J181" s="108">
        <v>1.6318105161190033E-2</v>
      </c>
      <c r="K181" s="108">
        <v>3.7260308861732483E-2</v>
      </c>
      <c r="L181" s="108">
        <v>1.7224526032805443E-2</v>
      </c>
      <c r="M181" s="108">
        <v>2.5739457458257675E-2</v>
      </c>
      <c r="N181" s="108">
        <v>1.8940994516015053E-2</v>
      </c>
      <c r="O181" s="108">
        <v>1.7913030460476875E-2</v>
      </c>
      <c r="P181" s="109">
        <v>2.3041082546114922E-2</v>
      </c>
      <c r="Q181" s="108">
        <v>2.1581828594207764E-2</v>
      </c>
      <c r="R181" s="108">
        <v>3.5334933549165726E-2</v>
      </c>
      <c r="S181" s="109"/>
      <c r="T181" s="108">
        <v>9.0693682432174683E-3</v>
      </c>
      <c r="U181" s="108">
        <v>2.242211252450943E-2</v>
      </c>
      <c r="V181" s="108">
        <v>3.9442989975214005E-2</v>
      </c>
      <c r="W181" s="108">
        <v>2.2646430879831314E-2</v>
      </c>
      <c r="X181" s="108">
        <v>1.5095618553459644E-2</v>
      </c>
      <c r="Y181" s="108">
        <v>2.5103360414505005E-2</v>
      </c>
      <c r="Z181" s="108">
        <v>1.7811231315135956E-2</v>
      </c>
      <c r="AA181" s="108">
        <v>1.5481901355087757E-2</v>
      </c>
      <c r="AB181" s="108">
        <v>2.1057721227407455E-2</v>
      </c>
      <c r="AC181" s="108">
        <v>3.190714493393898E-2</v>
      </c>
      <c r="AD181" s="108">
        <v>3.4908737987279892E-2</v>
      </c>
      <c r="AE181" s="108">
        <v>7.5568050146102905E-2</v>
      </c>
      <c r="AF181" s="108">
        <v>1.0248752310872078E-2</v>
      </c>
      <c r="AG181" s="108">
        <v>2.1101858466863632E-2</v>
      </c>
      <c r="AH181" s="108">
        <v>1.5795152634382248E-2</v>
      </c>
      <c r="AI181" s="108">
        <v>4.758036881685257E-2</v>
      </c>
      <c r="AJ181" s="108">
        <v>1.3696254231035709E-2</v>
      </c>
      <c r="AK181" s="108">
        <v>2.1139146760106087E-2</v>
      </c>
      <c r="AL181" s="108">
        <v>4.6875E-2</v>
      </c>
      <c r="AM181" s="108">
        <v>2.7247689664363861E-2</v>
      </c>
      <c r="AN181" s="108">
        <v>2.5815311819314957E-2</v>
      </c>
      <c r="AO181" s="108">
        <v>1.2372579425573349E-2</v>
      </c>
      <c r="AP181" s="108">
        <v>1.4189213514328003E-2</v>
      </c>
      <c r="AQ181" s="108">
        <v>1.3063510879874229E-2</v>
      </c>
      <c r="AR181" s="108">
        <v>2.2441115230321884E-2</v>
      </c>
      <c r="AS181" s="108">
        <v>2.3758957162499428E-2</v>
      </c>
      <c r="AT181" s="108">
        <v>5.3449481725692749E-2</v>
      </c>
      <c r="AU181" s="108">
        <v>4.648975282907486E-2</v>
      </c>
      <c r="AV181" s="108">
        <v>1.8369046971201897E-2</v>
      </c>
      <c r="AW181" s="108">
        <v>1.4703439548611641E-2</v>
      </c>
      <c r="AX181" s="108">
        <v>7.7255712822079659E-3</v>
      </c>
      <c r="AY181" s="108">
        <v>1.8598811700940132E-2</v>
      </c>
      <c r="AZ181" s="108">
        <v>1.4908332377672195E-2</v>
      </c>
      <c r="BA181" s="108">
        <v>2.1289861761033535E-3</v>
      </c>
      <c r="BB181" s="108">
        <v>1.8753224983811378E-2</v>
      </c>
      <c r="BC181" s="108">
        <v>1.0185624472796917E-2</v>
      </c>
      <c r="BD181" s="108">
        <v>1.5893986448645592E-2</v>
      </c>
      <c r="BE181" s="108">
        <v>2.725730836391449E-2</v>
      </c>
      <c r="BF181" s="108">
        <v>2.2276371717453003E-2</v>
      </c>
      <c r="BG181" s="108">
        <v>2.8887089341878891E-2</v>
      </c>
      <c r="BH181" s="108">
        <v>1.3994320295751095E-2</v>
      </c>
      <c r="BI181" s="108">
        <v>4.6624034643173218E-2</v>
      </c>
      <c r="BJ181" s="108">
        <v>3.7095393985509872E-2</v>
      </c>
      <c r="BK181" s="108">
        <v>2.7792267501354218E-2</v>
      </c>
      <c r="BL181" s="108">
        <v>2.3637538775801659E-2</v>
      </c>
    </row>
    <row r="182" spans="1:64" x14ac:dyDescent="0.2">
      <c r="A182" t="s">
        <v>546</v>
      </c>
      <c r="B182" s="108">
        <v>0.27474027872085571</v>
      </c>
      <c r="C182" s="108">
        <v>0.22932916879653931</v>
      </c>
      <c r="D182" s="108">
        <v>0.17481102049350739</v>
      </c>
      <c r="E182" s="108">
        <v>0.19757936894893646</v>
      </c>
      <c r="F182" s="108">
        <v>0.17051710188388824</v>
      </c>
      <c r="G182" s="108">
        <v>0.20301839709281921</v>
      </c>
      <c r="H182" s="108">
        <v>0.27025339007377625</v>
      </c>
      <c r="I182" s="108">
        <v>0.24651475250720978</v>
      </c>
      <c r="J182" s="108">
        <v>0.21474958956241608</v>
      </c>
      <c r="K182" s="108">
        <v>0.23048971593379974</v>
      </c>
      <c r="L182" s="108">
        <v>0.16915027797222137</v>
      </c>
      <c r="M182" s="108">
        <v>0.1607217937707901</v>
      </c>
      <c r="N182" s="108">
        <v>0.21038483083248138</v>
      </c>
      <c r="O182" s="108">
        <v>0.47072798013687134</v>
      </c>
      <c r="P182" s="109">
        <v>0.28866606950759888</v>
      </c>
      <c r="Q182" s="108">
        <v>0.16367268562316895</v>
      </c>
      <c r="R182" s="108">
        <v>0.27751874923706055</v>
      </c>
      <c r="S182" s="109"/>
      <c r="T182" s="108">
        <v>0.30515411496162415</v>
      </c>
      <c r="U182" s="108">
        <v>0.34032762050628662</v>
      </c>
      <c r="V182" s="108">
        <v>0.21816681325435638</v>
      </c>
      <c r="W182" s="108">
        <v>0.2046937495470047</v>
      </c>
      <c r="X182" s="108">
        <v>0.18946695327758789</v>
      </c>
      <c r="Y182" s="108">
        <v>0.25333172082901001</v>
      </c>
      <c r="Z182" s="108">
        <v>0.26202428340911865</v>
      </c>
      <c r="AA182" s="108">
        <v>0.17001256346702576</v>
      </c>
      <c r="AB182" s="108">
        <v>0.23728232085704803</v>
      </c>
      <c r="AC182" s="108">
        <v>0.31644287705421448</v>
      </c>
      <c r="AD182" s="108">
        <v>0.21227185428142548</v>
      </c>
      <c r="AE182" s="108">
        <v>0.25049760937690735</v>
      </c>
      <c r="AF182" s="108">
        <v>0.30053406953811646</v>
      </c>
      <c r="AG182" s="108">
        <v>0.34082555770874023</v>
      </c>
      <c r="AH182" s="108">
        <v>0.18099038302898407</v>
      </c>
      <c r="AI182" s="108">
        <v>0.27744424343109131</v>
      </c>
      <c r="AJ182" s="108">
        <v>0.17368350923061371</v>
      </c>
      <c r="AK182" s="108">
        <v>0.25919342041015625</v>
      </c>
      <c r="AL182" s="108">
        <v>0.2694246768951416</v>
      </c>
      <c r="AM182" s="108">
        <v>0.35381662845611572</v>
      </c>
      <c r="AN182" s="108">
        <v>0.28849697113037109</v>
      </c>
      <c r="AO182" s="108">
        <v>0.25389906764030457</v>
      </c>
      <c r="AP182" s="108">
        <v>0.28690880537033081</v>
      </c>
      <c r="AQ182" s="108">
        <v>0.21245183050632477</v>
      </c>
      <c r="AR182" s="108">
        <v>0.22206959128379822</v>
      </c>
      <c r="AS182" s="108">
        <v>0.28360912203788757</v>
      </c>
      <c r="AT182" s="108">
        <v>0.19381231069564819</v>
      </c>
      <c r="AU182" s="108">
        <v>0.31602254509925842</v>
      </c>
      <c r="AV182" s="108">
        <v>0.46351653337478638</v>
      </c>
      <c r="AW182" s="108">
        <v>0.24641154706478119</v>
      </c>
      <c r="AX182" s="108">
        <v>0.20432165265083313</v>
      </c>
      <c r="AY182" s="108">
        <v>0.27036449313163757</v>
      </c>
      <c r="AZ182" s="108">
        <v>0.21056929230690002</v>
      </c>
      <c r="BA182" s="108">
        <v>0.2097933441400528</v>
      </c>
      <c r="BB182" s="108">
        <v>0.19840981066226959</v>
      </c>
      <c r="BC182" s="108">
        <v>0.17949017882347107</v>
      </c>
      <c r="BD182" s="108">
        <v>0.25198674201965332</v>
      </c>
      <c r="BE182" s="108">
        <v>0.20821808278560638</v>
      </c>
      <c r="BF182" s="108">
        <v>0.20346426963806152</v>
      </c>
      <c r="BG182" s="108">
        <v>0.20099660754203796</v>
      </c>
      <c r="BH182" s="108">
        <v>0.14859685301780701</v>
      </c>
      <c r="BI182" s="108">
        <v>0.23794472217559814</v>
      </c>
      <c r="BJ182" s="108">
        <v>0.26109391450881958</v>
      </c>
      <c r="BK182" s="108">
        <v>0.26105529069900513</v>
      </c>
      <c r="BL182" s="108">
        <v>0.2760479748249054</v>
      </c>
    </row>
    <row r="183" spans="1:64" x14ac:dyDescent="0.2">
      <c r="A183" t="s">
        <v>547</v>
      </c>
      <c r="B183" s="108">
        <v>0.69698596000671387</v>
      </c>
      <c r="C183" s="108">
        <v>0.58044493198394775</v>
      </c>
      <c r="D183" s="108">
        <v>0.46314606070518494</v>
      </c>
      <c r="E183" s="108">
        <v>0.68494659662246704</v>
      </c>
      <c r="F183" s="108">
        <v>0.62376213073730469</v>
      </c>
      <c r="G183" s="108">
        <v>0.53835338354110718</v>
      </c>
      <c r="H183" s="108">
        <v>0.44533893465995789</v>
      </c>
      <c r="I183" s="108">
        <v>0.51288765668869019</v>
      </c>
      <c r="J183" s="108">
        <v>0.61284053325653076</v>
      </c>
      <c r="K183" s="108">
        <v>0.66481804847717285</v>
      </c>
      <c r="L183" s="108">
        <v>0.396555095911026</v>
      </c>
      <c r="M183" s="108">
        <v>0.61418378353118896</v>
      </c>
      <c r="N183" s="108">
        <v>0.546875</v>
      </c>
      <c r="O183" s="108">
        <v>0.80424672365188599</v>
      </c>
      <c r="P183" s="109">
        <v>0.76534444093704224</v>
      </c>
      <c r="Q183" s="108">
        <v>0.64287048578262329</v>
      </c>
      <c r="R183" s="108">
        <v>0.67817306518554688</v>
      </c>
      <c r="S183" s="109"/>
      <c r="T183" s="108">
        <v>0.61457681655883789</v>
      </c>
      <c r="U183" s="108">
        <v>0.43976888060569763</v>
      </c>
      <c r="V183" s="108">
        <v>0.53505492210388184</v>
      </c>
      <c r="W183" s="108">
        <v>0.56884193420410156</v>
      </c>
      <c r="X183" s="108">
        <v>0.66112029552459717</v>
      </c>
      <c r="Y183" s="108">
        <v>0.6953510046005249</v>
      </c>
      <c r="Z183" s="108">
        <v>0.66679531335830688</v>
      </c>
      <c r="AA183" s="108">
        <v>0.39703381061553955</v>
      </c>
      <c r="AB183" s="108">
        <v>0.58967894315719604</v>
      </c>
      <c r="AC183" s="108">
        <v>0.52902323007583618</v>
      </c>
      <c r="AD183" s="108">
        <v>0.70198380947113037</v>
      </c>
      <c r="AE183" s="108">
        <v>0.61448889970779419</v>
      </c>
      <c r="AF183" s="108">
        <v>0.60664963722229004</v>
      </c>
      <c r="AG183" s="108">
        <v>0.61243677139282227</v>
      </c>
      <c r="AH183" s="108">
        <v>0.56138777732849121</v>
      </c>
      <c r="AI183" s="108">
        <v>0.53599900007247925</v>
      </c>
      <c r="AJ183" s="108">
        <v>0.50176447629928589</v>
      </c>
      <c r="AK183" s="108">
        <v>0.4748789370059967</v>
      </c>
      <c r="AL183" s="108">
        <v>0.58164358139038086</v>
      </c>
      <c r="AM183" s="108">
        <v>0.65470027923583984</v>
      </c>
      <c r="AN183" s="108">
        <v>0.54710209369659424</v>
      </c>
      <c r="AO183" s="108">
        <v>0.5</v>
      </c>
      <c r="AP183" s="108">
        <v>0.5270269513130188</v>
      </c>
      <c r="AQ183" s="108">
        <v>0.49675297737121582</v>
      </c>
      <c r="AR183" s="108">
        <v>0.44124048948287964</v>
      </c>
      <c r="AS183" s="108">
        <v>0.45315581560134888</v>
      </c>
      <c r="AT183" s="108">
        <v>0.48815807700157166</v>
      </c>
      <c r="AU183" s="108">
        <v>0.52594327926635742</v>
      </c>
      <c r="AV183" s="108">
        <v>0.76824641227722168</v>
      </c>
      <c r="AW183" s="108">
        <v>0.50543183088302612</v>
      </c>
      <c r="AX183" s="108">
        <v>0.48569601774215698</v>
      </c>
      <c r="AY183" s="108">
        <v>0.57363533973693848</v>
      </c>
      <c r="AZ183" s="108">
        <v>0.49552777409553528</v>
      </c>
      <c r="BA183" s="108">
        <v>0.42193055152893066</v>
      </c>
      <c r="BB183" s="108">
        <v>0.47503548860549927</v>
      </c>
      <c r="BC183" s="108">
        <v>0.44315123558044434</v>
      </c>
      <c r="BD183" s="108">
        <v>0.5336189866065979</v>
      </c>
      <c r="BE183" s="108">
        <v>0.58152037858963013</v>
      </c>
      <c r="BF183" s="108">
        <v>0.50692987442016602</v>
      </c>
      <c r="BG183" s="108">
        <v>0.48986750841140747</v>
      </c>
      <c r="BH183" s="108">
        <v>0.45346927642822266</v>
      </c>
      <c r="BI183" s="108">
        <v>0.66639715433120728</v>
      </c>
      <c r="BJ183" s="108">
        <v>0.65118575096130371</v>
      </c>
      <c r="BK183" s="108">
        <v>0.59826713800430298</v>
      </c>
      <c r="BL183" s="108">
        <v>0.64149707555770874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68"/>
  <sheetViews>
    <sheetView topLeftCell="J1" workbookViewId="0">
      <selection activeCell="A16" sqref="A16"/>
    </sheetView>
  </sheetViews>
  <sheetFormatPr defaultColWidth="8.85546875" defaultRowHeight="12.75" x14ac:dyDescent="0.2"/>
  <cols>
    <col min="1" max="1" width="58" style="70" customWidth="1"/>
    <col min="2" max="2" width="144.7109375" style="70" bestFit="1" customWidth="1"/>
    <col min="3" max="3" width="19.7109375" style="96" customWidth="1"/>
    <col min="4" max="7" width="15.140625" style="70" customWidth="1"/>
    <col min="8" max="8" width="17" style="70" customWidth="1"/>
    <col min="9" max="14" width="15.140625" style="70" customWidth="1"/>
    <col min="15" max="15" width="15.85546875" style="70" customWidth="1"/>
    <col min="16" max="16" width="15.140625" style="70" customWidth="1"/>
    <col min="17" max="18" width="15.140625" style="85" customWidth="1"/>
    <col min="19" max="20" width="15.140625" style="70" customWidth="1"/>
    <col min="21" max="21" width="15.140625" style="85" customWidth="1"/>
    <col min="22" max="33" width="15.140625" style="70" customWidth="1"/>
    <col min="34" max="34" width="19.42578125" style="70" customWidth="1"/>
    <col min="35" max="51" width="15.140625" style="70" customWidth="1"/>
    <col min="52" max="52" width="20.42578125" style="70" customWidth="1"/>
    <col min="53" max="53" width="19.42578125" style="70" customWidth="1"/>
    <col min="54" max="56" width="15.140625" style="70" customWidth="1"/>
    <col min="57" max="66" width="15.140625" style="70" bestFit="1" customWidth="1"/>
    <col min="67" max="257" width="9.140625" style="70"/>
    <col min="258" max="258" width="112.28515625" style="70" customWidth="1"/>
    <col min="259" max="259" width="19.7109375" style="70" customWidth="1"/>
    <col min="260" max="284" width="9.140625" style="70"/>
    <col min="285" max="289" width="15.140625" style="70" bestFit="1" customWidth="1"/>
    <col min="290" max="290" width="19.42578125" style="70" bestFit="1" customWidth="1"/>
    <col min="291" max="307" width="15.140625" style="70" bestFit="1" customWidth="1"/>
    <col min="308" max="308" width="20.42578125" style="70" bestFit="1" customWidth="1"/>
    <col min="309" max="309" width="19.42578125" style="70" bestFit="1" customWidth="1"/>
    <col min="310" max="322" width="15.140625" style="70" bestFit="1" customWidth="1"/>
    <col min="323" max="513" width="9.140625" style="70"/>
    <col min="514" max="514" width="112.28515625" style="70" customWidth="1"/>
    <col min="515" max="515" width="19.7109375" style="70" customWidth="1"/>
    <col min="516" max="540" width="9.140625" style="70"/>
    <col min="541" max="545" width="15.140625" style="70" bestFit="1" customWidth="1"/>
    <col min="546" max="546" width="19.42578125" style="70" bestFit="1" customWidth="1"/>
    <col min="547" max="563" width="15.140625" style="70" bestFit="1" customWidth="1"/>
    <col min="564" max="564" width="20.42578125" style="70" bestFit="1" customWidth="1"/>
    <col min="565" max="565" width="19.42578125" style="70" bestFit="1" customWidth="1"/>
    <col min="566" max="578" width="15.140625" style="70" bestFit="1" customWidth="1"/>
    <col min="579" max="769" width="9.140625" style="70"/>
    <col min="770" max="770" width="112.28515625" style="70" customWidth="1"/>
    <col min="771" max="771" width="19.7109375" style="70" customWidth="1"/>
    <col min="772" max="796" width="9.140625" style="70"/>
    <col min="797" max="801" width="15.140625" style="70" bestFit="1" customWidth="1"/>
    <col min="802" max="802" width="19.42578125" style="70" bestFit="1" customWidth="1"/>
    <col min="803" max="819" width="15.140625" style="70" bestFit="1" customWidth="1"/>
    <col min="820" max="820" width="20.42578125" style="70" bestFit="1" customWidth="1"/>
    <col min="821" max="821" width="19.42578125" style="70" bestFit="1" customWidth="1"/>
    <col min="822" max="834" width="15.140625" style="70" bestFit="1" customWidth="1"/>
    <col min="835" max="1025" width="9.140625" style="70"/>
    <col min="1026" max="1026" width="112.28515625" style="70" customWidth="1"/>
    <col min="1027" max="1027" width="19.7109375" style="70" customWidth="1"/>
    <col min="1028" max="1052" width="9.140625" style="70"/>
    <col min="1053" max="1057" width="15.140625" style="70" bestFit="1" customWidth="1"/>
    <col min="1058" max="1058" width="19.42578125" style="70" bestFit="1" customWidth="1"/>
    <col min="1059" max="1075" width="15.140625" style="70" bestFit="1" customWidth="1"/>
    <col min="1076" max="1076" width="20.42578125" style="70" bestFit="1" customWidth="1"/>
    <col min="1077" max="1077" width="19.42578125" style="70" bestFit="1" customWidth="1"/>
    <col min="1078" max="1090" width="15.140625" style="70" bestFit="1" customWidth="1"/>
    <col min="1091" max="1281" width="9.140625" style="70"/>
    <col min="1282" max="1282" width="112.28515625" style="70" customWidth="1"/>
    <col min="1283" max="1283" width="19.7109375" style="70" customWidth="1"/>
    <col min="1284" max="1308" width="9.140625" style="70"/>
    <col min="1309" max="1313" width="15.140625" style="70" bestFit="1" customWidth="1"/>
    <col min="1314" max="1314" width="19.42578125" style="70" bestFit="1" customWidth="1"/>
    <col min="1315" max="1331" width="15.140625" style="70" bestFit="1" customWidth="1"/>
    <col min="1332" max="1332" width="20.42578125" style="70" bestFit="1" customWidth="1"/>
    <col min="1333" max="1333" width="19.42578125" style="70" bestFit="1" customWidth="1"/>
    <col min="1334" max="1346" width="15.140625" style="70" bestFit="1" customWidth="1"/>
    <col min="1347" max="1537" width="9.140625" style="70"/>
    <col min="1538" max="1538" width="112.28515625" style="70" customWidth="1"/>
    <col min="1539" max="1539" width="19.7109375" style="70" customWidth="1"/>
    <col min="1540" max="1564" width="9.140625" style="70"/>
    <col min="1565" max="1569" width="15.140625" style="70" bestFit="1" customWidth="1"/>
    <col min="1570" max="1570" width="19.42578125" style="70" bestFit="1" customWidth="1"/>
    <col min="1571" max="1587" width="15.140625" style="70" bestFit="1" customWidth="1"/>
    <col min="1588" max="1588" width="20.42578125" style="70" bestFit="1" customWidth="1"/>
    <col min="1589" max="1589" width="19.42578125" style="70" bestFit="1" customWidth="1"/>
    <col min="1590" max="1602" width="15.140625" style="70" bestFit="1" customWidth="1"/>
    <col min="1603" max="1793" width="9.140625" style="70"/>
    <col min="1794" max="1794" width="112.28515625" style="70" customWidth="1"/>
    <col min="1795" max="1795" width="19.7109375" style="70" customWidth="1"/>
    <col min="1796" max="1820" width="9.140625" style="70"/>
    <col min="1821" max="1825" width="15.140625" style="70" bestFit="1" customWidth="1"/>
    <col min="1826" max="1826" width="19.42578125" style="70" bestFit="1" customWidth="1"/>
    <col min="1827" max="1843" width="15.140625" style="70" bestFit="1" customWidth="1"/>
    <col min="1844" max="1844" width="20.42578125" style="70" bestFit="1" customWidth="1"/>
    <col min="1845" max="1845" width="19.42578125" style="70" bestFit="1" customWidth="1"/>
    <col min="1846" max="1858" width="15.140625" style="70" bestFit="1" customWidth="1"/>
    <col min="1859" max="2049" width="9.140625" style="70"/>
    <col min="2050" max="2050" width="112.28515625" style="70" customWidth="1"/>
    <col min="2051" max="2051" width="19.7109375" style="70" customWidth="1"/>
    <col min="2052" max="2076" width="9.140625" style="70"/>
    <col min="2077" max="2081" width="15.140625" style="70" bestFit="1" customWidth="1"/>
    <col min="2082" max="2082" width="19.42578125" style="70" bestFit="1" customWidth="1"/>
    <col min="2083" max="2099" width="15.140625" style="70" bestFit="1" customWidth="1"/>
    <col min="2100" max="2100" width="20.42578125" style="70" bestFit="1" customWidth="1"/>
    <col min="2101" max="2101" width="19.42578125" style="70" bestFit="1" customWidth="1"/>
    <col min="2102" max="2114" width="15.140625" style="70" bestFit="1" customWidth="1"/>
    <col min="2115" max="2305" width="9.140625" style="70"/>
    <col min="2306" max="2306" width="112.28515625" style="70" customWidth="1"/>
    <col min="2307" max="2307" width="19.7109375" style="70" customWidth="1"/>
    <col min="2308" max="2332" width="9.140625" style="70"/>
    <col min="2333" max="2337" width="15.140625" style="70" bestFit="1" customWidth="1"/>
    <col min="2338" max="2338" width="19.42578125" style="70" bestFit="1" customWidth="1"/>
    <col min="2339" max="2355" width="15.140625" style="70" bestFit="1" customWidth="1"/>
    <col min="2356" max="2356" width="20.42578125" style="70" bestFit="1" customWidth="1"/>
    <col min="2357" max="2357" width="19.42578125" style="70" bestFit="1" customWidth="1"/>
    <col min="2358" max="2370" width="15.140625" style="70" bestFit="1" customWidth="1"/>
    <col min="2371" max="2561" width="9.140625" style="70"/>
    <col min="2562" max="2562" width="112.28515625" style="70" customWidth="1"/>
    <col min="2563" max="2563" width="19.7109375" style="70" customWidth="1"/>
    <col min="2564" max="2588" width="9.140625" style="70"/>
    <col min="2589" max="2593" width="15.140625" style="70" bestFit="1" customWidth="1"/>
    <col min="2594" max="2594" width="19.42578125" style="70" bestFit="1" customWidth="1"/>
    <col min="2595" max="2611" width="15.140625" style="70" bestFit="1" customWidth="1"/>
    <col min="2612" max="2612" width="20.42578125" style="70" bestFit="1" customWidth="1"/>
    <col min="2613" max="2613" width="19.42578125" style="70" bestFit="1" customWidth="1"/>
    <col min="2614" max="2626" width="15.140625" style="70" bestFit="1" customWidth="1"/>
    <col min="2627" max="2817" width="9.140625" style="70"/>
    <col min="2818" max="2818" width="112.28515625" style="70" customWidth="1"/>
    <col min="2819" max="2819" width="19.7109375" style="70" customWidth="1"/>
    <col min="2820" max="2844" width="9.140625" style="70"/>
    <col min="2845" max="2849" width="15.140625" style="70" bestFit="1" customWidth="1"/>
    <col min="2850" max="2850" width="19.42578125" style="70" bestFit="1" customWidth="1"/>
    <col min="2851" max="2867" width="15.140625" style="70" bestFit="1" customWidth="1"/>
    <col min="2868" max="2868" width="20.42578125" style="70" bestFit="1" customWidth="1"/>
    <col min="2869" max="2869" width="19.42578125" style="70" bestFit="1" customWidth="1"/>
    <col min="2870" max="2882" width="15.140625" style="70" bestFit="1" customWidth="1"/>
    <col min="2883" max="3073" width="9.140625" style="70"/>
    <col min="3074" max="3074" width="112.28515625" style="70" customWidth="1"/>
    <col min="3075" max="3075" width="19.7109375" style="70" customWidth="1"/>
    <col min="3076" max="3100" width="9.140625" style="70"/>
    <col min="3101" max="3105" width="15.140625" style="70" bestFit="1" customWidth="1"/>
    <col min="3106" max="3106" width="19.42578125" style="70" bestFit="1" customWidth="1"/>
    <col min="3107" max="3123" width="15.140625" style="70" bestFit="1" customWidth="1"/>
    <col min="3124" max="3124" width="20.42578125" style="70" bestFit="1" customWidth="1"/>
    <col min="3125" max="3125" width="19.42578125" style="70" bestFit="1" customWidth="1"/>
    <col min="3126" max="3138" width="15.140625" style="70" bestFit="1" customWidth="1"/>
    <col min="3139" max="3329" width="9.140625" style="70"/>
    <col min="3330" max="3330" width="112.28515625" style="70" customWidth="1"/>
    <col min="3331" max="3331" width="19.7109375" style="70" customWidth="1"/>
    <col min="3332" max="3356" width="9.140625" style="70"/>
    <col min="3357" max="3361" width="15.140625" style="70" bestFit="1" customWidth="1"/>
    <col min="3362" max="3362" width="19.42578125" style="70" bestFit="1" customWidth="1"/>
    <col min="3363" max="3379" width="15.140625" style="70" bestFit="1" customWidth="1"/>
    <col min="3380" max="3380" width="20.42578125" style="70" bestFit="1" customWidth="1"/>
    <col min="3381" max="3381" width="19.42578125" style="70" bestFit="1" customWidth="1"/>
    <col min="3382" max="3394" width="15.140625" style="70" bestFit="1" customWidth="1"/>
    <col min="3395" max="3585" width="9.140625" style="70"/>
    <col min="3586" max="3586" width="112.28515625" style="70" customWidth="1"/>
    <col min="3587" max="3587" width="19.7109375" style="70" customWidth="1"/>
    <col min="3588" max="3612" width="9.140625" style="70"/>
    <col min="3613" max="3617" width="15.140625" style="70" bestFit="1" customWidth="1"/>
    <col min="3618" max="3618" width="19.42578125" style="70" bestFit="1" customWidth="1"/>
    <col min="3619" max="3635" width="15.140625" style="70" bestFit="1" customWidth="1"/>
    <col min="3636" max="3636" width="20.42578125" style="70" bestFit="1" customWidth="1"/>
    <col min="3637" max="3637" width="19.42578125" style="70" bestFit="1" customWidth="1"/>
    <col min="3638" max="3650" width="15.140625" style="70" bestFit="1" customWidth="1"/>
    <col min="3651" max="3841" width="9.140625" style="70"/>
    <col min="3842" max="3842" width="112.28515625" style="70" customWidth="1"/>
    <col min="3843" max="3843" width="19.7109375" style="70" customWidth="1"/>
    <col min="3844" max="3868" width="9.140625" style="70"/>
    <col min="3869" max="3873" width="15.140625" style="70" bestFit="1" customWidth="1"/>
    <col min="3874" max="3874" width="19.42578125" style="70" bestFit="1" customWidth="1"/>
    <col min="3875" max="3891" width="15.140625" style="70" bestFit="1" customWidth="1"/>
    <col min="3892" max="3892" width="20.42578125" style="70" bestFit="1" customWidth="1"/>
    <col min="3893" max="3893" width="19.42578125" style="70" bestFit="1" customWidth="1"/>
    <col min="3894" max="3906" width="15.140625" style="70" bestFit="1" customWidth="1"/>
    <col min="3907" max="4097" width="9.140625" style="70"/>
    <col min="4098" max="4098" width="112.28515625" style="70" customWidth="1"/>
    <col min="4099" max="4099" width="19.7109375" style="70" customWidth="1"/>
    <col min="4100" max="4124" width="9.140625" style="70"/>
    <col min="4125" max="4129" width="15.140625" style="70" bestFit="1" customWidth="1"/>
    <col min="4130" max="4130" width="19.42578125" style="70" bestFit="1" customWidth="1"/>
    <col min="4131" max="4147" width="15.140625" style="70" bestFit="1" customWidth="1"/>
    <col min="4148" max="4148" width="20.42578125" style="70" bestFit="1" customWidth="1"/>
    <col min="4149" max="4149" width="19.42578125" style="70" bestFit="1" customWidth="1"/>
    <col min="4150" max="4162" width="15.140625" style="70" bestFit="1" customWidth="1"/>
    <col min="4163" max="4353" width="9.140625" style="70"/>
    <col min="4354" max="4354" width="112.28515625" style="70" customWidth="1"/>
    <col min="4355" max="4355" width="19.7109375" style="70" customWidth="1"/>
    <col min="4356" max="4380" width="9.140625" style="70"/>
    <col min="4381" max="4385" width="15.140625" style="70" bestFit="1" customWidth="1"/>
    <col min="4386" max="4386" width="19.42578125" style="70" bestFit="1" customWidth="1"/>
    <col min="4387" max="4403" width="15.140625" style="70" bestFit="1" customWidth="1"/>
    <col min="4404" max="4404" width="20.42578125" style="70" bestFit="1" customWidth="1"/>
    <col min="4405" max="4405" width="19.42578125" style="70" bestFit="1" customWidth="1"/>
    <col min="4406" max="4418" width="15.140625" style="70" bestFit="1" customWidth="1"/>
    <col min="4419" max="4609" width="9.140625" style="70"/>
    <col min="4610" max="4610" width="112.28515625" style="70" customWidth="1"/>
    <col min="4611" max="4611" width="19.7109375" style="70" customWidth="1"/>
    <col min="4612" max="4636" width="9.140625" style="70"/>
    <col min="4637" max="4641" width="15.140625" style="70" bestFit="1" customWidth="1"/>
    <col min="4642" max="4642" width="19.42578125" style="70" bestFit="1" customWidth="1"/>
    <col min="4643" max="4659" width="15.140625" style="70" bestFit="1" customWidth="1"/>
    <col min="4660" max="4660" width="20.42578125" style="70" bestFit="1" customWidth="1"/>
    <col min="4661" max="4661" width="19.42578125" style="70" bestFit="1" customWidth="1"/>
    <col min="4662" max="4674" width="15.140625" style="70" bestFit="1" customWidth="1"/>
    <col min="4675" max="4865" width="9.140625" style="70"/>
    <col min="4866" max="4866" width="112.28515625" style="70" customWidth="1"/>
    <col min="4867" max="4867" width="19.7109375" style="70" customWidth="1"/>
    <col min="4868" max="4892" width="9.140625" style="70"/>
    <col min="4893" max="4897" width="15.140625" style="70" bestFit="1" customWidth="1"/>
    <col min="4898" max="4898" width="19.42578125" style="70" bestFit="1" customWidth="1"/>
    <col min="4899" max="4915" width="15.140625" style="70" bestFit="1" customWidth="1"/>
    <col min="4916" max="4916" width="20.42578125" style="70" bestFit="1" customWidth="1"/>
    <col min="4917" max="4917" width="19.42578125" style="70" bestFit="1" customWidth="1"/>
    <col min="4918" max="4930" width="15.140625" style="70" bestFit="1" customWidth="1"/>
    <col min="4931" max="5121" width="9.140625" style="70"/>
    <col min="5122" max="5122" width="112.28515625" style="70" customWidth="1"/>
    <col min="5123" max="5123" width="19.7109375" style="70" customWidth="1"/>
    <col min="5124" max="5148" width="9.140625" style="70"/>
    <col min="5149" max="5153" width="15.140625" style="70" bestFit="1" customWidth="1"/>
    <col min="5154" max="5154" width="19.42578125" style="70" bestFit="1" customWidth="1"/>
    <col min="5155" max="5171" width="15.140625" style="70" bestFit="1" customWidth="1"/>
    <col min="5172" max="5172" width="20.42578125" style="70" bestFit="1" customWidth="1"/>
    <col min="5173" max="5173" width="19.42578125" style="70" bestFit="1" customWidth="1"/>
    <col min="5174" max="5186" width="15.140625" style="70" bestFit="1" customWidth="1"/>
    <col min="5187" max="5377" width="9.140625" style="70"/>
    <col min="5378" max="5378" width="112.28515625" style="70" customWidth="1"/>
    <col min="5379" max="5379" width="19.7109375" style="70" customWidth="1"/>
    <col min="5380" max="5404" width="9.140625" style="70"/>
    <col min="5405" max="5409" width="15.140625" style="70" bestFit="1" customWidth="1"/>
    <col min="5410" max="5410" width="19.42578125" style="70" bestFit="1" customWidth="1"/>
    <col min="5411" max="5427" width="15.140625" style="70" bestFit="1" customWidth="1"/>
    <col min="5428" max="5428" width="20.42578125" style="70" bestFit="1" customWidth="1"/>
    <col min="5429" max="5429" width="19.42578125" style="70" bestFit="1" customWidth="1"/>
    <col min="5430" max="5442" width="15.140625" style="70" bestFit="1" customWidth="1"/>
    <col min="5443" max="5633" width="9.140625" style="70"/>
    <col min="5634" max="5634" width="112.28515625" style="70" customWidth="1"/>
    <col min="5635" max="5635" width="19.7109375" style="70" customWidth="1"/>
    <col min="5636" max="5660" width="9.140625" style="70"/>
    <col min="5661" max="5665" width="15.140625" style="70" bestFit="1" customWidth="1"/>
    <col min="5666" max="5666" width="19.42578125" style="70" bestFit="1" customWidth="1"/>
    <col min="5667" max="5683" width="15.140625" style="70" bestFit="1" customWidth="1"/>
    <col min="5684" max="5684" width="20.42578125" style="70" bestFit="1" customWidth="1"/>
    <col min="5685" max="5685" width="19.42578125" style="70" bestFit="1" customWidth="1"/>
    <col min="5686" max="5698" width="15.140625" style="70" bestFit="1" customWidth="1"/>
    <col min="5699" max="5889" width="9.140625" style="70"/>
    <col min="5890" max="5890" width="112.28515625" style="70" customWidth="1"/>
    <col min="5891" max="5891" width="19.7109375" style="70" customWidth="1"/>
    <col min="5892" max="5916" width="9.140625" style="70"/>
    <col min="5917" max="5921" width="15.140625" style="70" bestFit="1" customWidth="1"/>
    <col min="5922" max="5922" width="19.42578125" style="70" bestFit="1" customWidth="1"/>
    <col min="5923" max="5939" width="15.140625" style="70" bestFit="1" customWidth="1"/>
    <col min="5940" max="5940" width="20.42578125" style="70" bestFit="1" customWidth="1"/>
    <col min="5941" max="5941" width="19.42578125" style="70" bestFit="1" customWidth="1"/>
    <col min="5942" max="5954" width="15.140625" style="70" bestFit="1" customWidth="1"/>
    <col min="5955" max="6145" width="9.140625" style="70"/>
    <col min="6146" max="6146" width="112.28515625" style="70" customWidth="1"/>
    <col min="6147" max="6147" width="19.7109375" style="70" customWidth="1"/>
    <col min="6148" max="6172" width="9.140625" style="70"/>
    <col min="6173" max="6177" width="15.140625" style="70" bestFit="1" customWidth="1"/>
    <col min="6178" max="6178" width="19.42578125" style="70" bestFit="1" customWidth="1"/>
    <col min="6179" max="6195" width="15.140625" style="70" bestFit="1" customWidth="1"/>
    <col min="6196" max="6196" width="20.42578125" style="70" bestFit="1" customWidth="1"/>
    <col min="6197" max="6197" width="19.42578125" style="70" bestFit="1" customWidth="1"/>
    <col min="6198" max="6210" width="15.140625" style="70" bestFit="1" customWidth="1"/>
    <col min="6211" max="6401" width="9.140625" style="70"/>
    <col min="6402" max="6402" width="112.28515625" style="70" customWidth="1"/>
    <col min="6403" max="6403" width="19.7109375" style="70" customWidth="1"/>
    <col min="6404" max="6428" width="9.140625" style="70"/>
    <col min="6429" max="6433" width="15.140625" style="70" bestFit="1" customWidth="1"/>
    <col min="6434" max="6434" width="19.42578125" style="70" bestFit="1" customWidth="1"/>
    <col min="6435" max="6451" width="15.140625" style="70" bestFit="1" customWidth="1"/>
    <col min="6452" max="6452" width="20.42578125" style="70" bestFit="1" customWidth="1"/>
    <col min="6453" max="6453" width="19.42578125" style="70" bestFit="1" customWidth="1"/>
    <col min="6454" max="6466" width="15.140625" style="70" bestFit="1" customWidth="1"/>
    <col min="6467" max="6657" width="9.140625" style="70"/>
    <col min="6658" max="6658" width="112.28515625" style="70" customWidth="1"/>
    <col min="6659" max="6659" width="19.7109375" style="70" customWidth="1"/>
    <col min="6660" max="6684" width="9.140625" style="70"/>
    <col min="6685" max="6689" width="15.140625" style="70" bestFit="1" customWidth="1"/>
    <col min="6690" max="6690" width="19.42578125" style="70" bestFit="1" customWidth="1"/>
    <col min="6691" max="6707" width="15.140625" style="70" bestFit="1" customWidth="1"/>
    <col min="6708" max="6708" width="20.42578125" style="70" bestFit="1" customWidth="1"/>
    <col min="6709" max="6709" width="19.42578125" style="70" bestFit="1" customWidth="1"/>
    <col min="6710" max="6722" width="15.140625" style="70" bestFit="1" customWidth="1"/>
    <col min="6723" max="6913" width="9.140625" style="70"/>
    <col min="6914" max="6914" width="112.28515625" style="70" customWidth="1"/>
    <col min="6915" max="6915" width="19.7109375" style="70" customWidth="1"/>
    <col min="6916" max="6940" width="9.140625" style="70"/>
    <col min="6941" max="6945" width="15.140625" style="70" bestFit="1" customWidth="1"/>
    <col min="6946" max="6946" width="19.42578125" style="70" bestFit="1" customWidth="1"/>
    <col min="6947" max="6963" width="15.140625" style="70" bestFit="1" customWidth="1"/>
    <col min="6964" max="6964" width="20.42578125" style="70" bestFit="1" customWidth="1"/>
    <col min="6965" max="6965" width="19.42578125" style="70" bestFit="1" customWidth="1"/>
    <col min="6966" max="6978" width="15.140625" style="70" bestFit="1" customWidth="1"/>
    <col min="6979" max="7169" width="9.140625" style="70"/>
    <col min="7170" max="7170" width="112.28515625" style="70" customWidth="1"/>
    <col min="7171" max="7171" width="19.7109375" style="70" customWidth="1"/>
    <col min="7172" max="7196" width="9.140625" style="70"/>
    <col min="7197" max="7201" width="15.140625" style="70" bestFit="1" customWidth="1"/>
    <col min="7202" max="7202" width="19.42578125" style="70" bestFit="1" customWidth="1"/>
    <col min="7203" max="7219" width="15.140625" style="70" bestFit="1" customWidth="1"/>
    <col min="7220" max="7220" width="20.42578125" style="70" bestFit="1" customWidth="1"/>
    <col min="7221" max="7221" width="19.42578125" style="70" bestFit="1" customWidth="1"/>
    <col min="7222" max="7234" width="15.140625" style="70" bestFit="1" customWidth="1"/>
    <col min="7235" max="7425" width="9.140625" style="70"/>
    <col min="7426" max="7426" width="112.28515625" style="70" customWidth="1"/>
    <col min="7427" max="7427" width="19.7109375" style="70" customWidth="1"/>
    <col min="7428" max="7452" width="9.140625" style="70"/>
    <col min="7453" max="7457" width="15.140625" style="70" bestFit="1" customWidth="1"/>
    <col min="7458" max="7458" width="19.42578125" style="70" bestFit="1" customWidth="1"/>
    <col min="7459" max="7475" width="15.140625" style="70" bestFit="1" customWidth="1"/>
    <col min="7476" max="7476" width="20.42578125" style="70" bestFit="1" customWidth="1"/>
    <col min="7477" max="7477" width="19.42578125" style="70" bestFit="1" customWidth="1"/>
    <col min="7478" max="7490" width="15.140625" style="70" bestFit="1" customWidth="1"/>
    <col min="7491" max="7681" width="9.140625" style="70"/>
    <col min="7682" max="7682" width="112.28515625" style="70" customWidth="1"/>
    <col min="7683" max="7683" width="19.7109375" style="70" customWidth="1"/>
    <col min="7684" max="7708" width="9.140625" style="70"/>
    <col min="7709" max="7713" width="15.140625" style="70" bestFit="1" customWidth="1"/>
    <col min="7714" max="7714" width="19.42578125" style="70" bestFit="1" customWidth="1"/>
    <col min="7715" max="7731" width="15.140625" style="70" bestFit="1" customWidth="1"/>
    <col min="7732" max="7732" width="20.42578125" style="70" bestFit="1" customWidth="1"/>
    <col min="7733" max="7733" width="19.42578125" style="70" bestFit="1" customWidth="1"/>
    <col min="7734" max="7746" width="15.140625" style="70" bestFit="1" customWidth="1"/>
    <col min="7747" max="7937" width="9.140625" style="70"/>
    <col min="7938" max="7938" width="112.28515625" style="70" customWidth="1"/>
    <col min="7939" max="7939" width="19.7109375" style="70" customWidth="1"/>
    <col min="7940" max="7964" width="9.140625" style="70"/>
    <col min="7965" max="7969" width="15.140625" style="70" bestFit="1" customWidth="1"/>
    <col min="7970" max="7970" width="19.42578125" style="70" bestFit="1" customWidth="1"/>
    <col min="7971" max="7987" width="15.140625" style="70" bestFit="1" customWidth="1"/>
    <col min="7988" max="7988" width="20.42578125" style="70" bestFit="1" customWidth="1"/>
    <col min="7989" max="7989" width="19.42578125" style="70" bestFit="1" customWidth="1"/>
    <col min="7990" max="8002" width="15.140625" style="70" bestFit="1" customWidth="1"/>
    <col min="8003" max="8193" width="9.140625" style="70"/>
    <col min="8194" max="8194" width="112.28515625" style="70" customWidth="1"/>
    <col min="8195" max="8195" width="19.7109375" style="70" customWidth="1"/>
    <col min="8196" max="8220" width="9.140625" style="70"/>
    <col min="8221" max="8225" width="15.140625" style="70" bestFit="1" customWidth="1"/>
    <col min="8226" max="8226" width="19.42578125" style="70" bestFit="1" customWidth="1"/>
    <col min="8227" max="8243" width="15.140625" style="70" bestFit="1" customWidth="1"/>
    <col min="8244" max="8244" width="20.42578125" style="70" bestFit="1" customWidth="1"/>
    <col min="8245" max="8245" width="19.42578125" style="70" bestFit="1" customWidth="1"/>
    <col min="8246" max="8258" width="15.140625" style="70" bestFit="1" customWidth="1"/>
    <col min="8259" max="8449" width="9.140625" style="70"/>
    <col min="8450" max="8450" width="112.28515625" style="70" customWidth="1"/>
    <col min="8451" max="8451" width="19.7109375" style="70" customWidth="1"/>
    <col min="8452" max="8476" width="9.140625" style="70"/>
    <col min="8477" max="8481" width="15.140625" style="70" bestFit="1" customWidth="1"/>
    <col min="8482" max="8482" width="19.42578125" style="70" bestFit="1" customWidth="1"/>
    <col min="8483" max="8499" width="15.140625" style="70" bestFit="1" customWidth="1"/>
    <col min="8500" max="8500" width="20.42578125" style="70" bestFit="1" customWidth="1"/>
    <col min="8501" max="8501" width="19.42578125" style="70" bestFit="1" customWidth="1"/>
    <col min="8502" max="8514" width="15.140625" style="70" bestFit="1" customWidth="1"/>
    <col min="8515" max="8705" width="9.140625" style="70"/>
    <col min="8706" max="8706" width="112.28515625" style="70" customWidth="1"/>
    <col min="8707" max="8707" width="19.7109375" style="70" customWidth="1"/>
    <col min="8708" max="8732" width="9.140625" style="70"/>
    <col min="8733" max="8737" width="15.140625" style="70" bestFit="1" customWidth="1"/>
    <col min="8738" max="8738" width="19.42578125" style="70" bestFit="1" customWidth="1"/>
    <col min="8739" max="8755" width="15.140625" style="70" bestFit="1" customWidth="1"/>
    <col min="8756" max="8756" width="20.42578125" style="70" bestFit="1" customWidth="1"/>
    <col min="8757" max="8757" width="19.42578125" style="70" bestFit="1" customWidth="1"/>
    <col min="8758" max="8770" width="15.140625" style="70" bestFit="1" customWidth="1"/>
    <col min="8771" max="8961" width="9.140625" style="70"/>
    <col min="8962" max="8962" width="112.28515625" style="70" customWidth="1"/>
    <col min="8963" max="8963" width="19.7109375" style="70" customWidth="1"/>
    <col min="8964" max="8988" width="9.140625" style="70"/>
    <col min="8989" max="8993" width="15.140625" style="70" bestFit="1" customWidth="1"/>
    <col min="8994" max="8994" width="19.42578125" style="70" bestFit="1" customWidth="1"/>
    <col min="8995" max="9011" width="15.140625" style="70" bestFit="1" customWidth="1"/>
    <col min="9012" max="9012" width="20.42578125" style="70" bestFit="1" customWidth="1"/>
    <col min="9013" max="9013" width="19.42578125" style="70" bestFit="1" customWidth="1"/>
    <col min="9014" max="9026" width="15.140625" style="70" bestFit="1" customWidth="1"/>
    <col min="9027" max="9217" width="9.140625" style="70"/>
    <col min="9218" max="9218" width="112.28515625" style="70" customWidth="1"/>
    <col min="9219" max="9219" width="19.7109375" style="70" customWidth="1"/>
    <col min="9220" max="9244" width="9.140625" style="70"/>
    <col min="9245" max="9249" width="15.140625" style="70" bestFit="1" customWidth="1"/>
    <col min="9250" max="9250" width="19.42578125" style="70" bestFit="1" customWidth="1"/>
    <col min="9251" max="9267" width="15.140625" style="70" bestFit="1" customWidth="1"/>
    <col min="9268" max="9268" width="20.42578125" style="70" bestFit="1" customWidth="1"/>
    <col min="9269" max="9269" width="19.42578125" style="70" bestFit="1" customWidth="1"/>
    <col min="9270" max="9282" width="15.140625" style="70" bestFit="1" customWidth="1"/>
    <col min="9283" max="9473" width="9.140625" style="70"/>
    <col min="9474" max="9474" width="112.28515625" style="70" customWidth="1"/>
    <col min="9475" max="9475" width="19.7109375" style="70" customWidth="1"/>
    <col min="9476" max="9500" width="9.140625" style="70"/>
    <col min="9501" max="9505" width="15.140625" style="70" bestFit="1" customWidth="1"/>
    <col min="9506" max="9506" width="19.42578125" style="70" bestFit="1" customWidth="1"/>
    <col min="9507" max="9523" width="15.140625" style="70" bestFit="1" customWidth="1"/>
    <col min="9524" max="9524" width="20.42578125" style="70" bestFit="1" customWidth="1"/>
    <col min="9525" max="9525" width="19.42578125" style="70" bestFit="1" customWidth="1"/>
    <col min="9526" max="9538" width="15.140625" style="70" bestFit="1" customWidth="1"/>
    <col min="9539" max="9729" width="9.140625" style="70"/>
    <col min="9730" max="9730" width="112.28515625" style="70" customWidth="1"/>
    <col min="9731" max="9731" width="19.7109375" style="70" customWidth="1"/>
    <col min="9732" max="9756" width="9.140625" style="70"/>
    <col min="9757" max="9761" width="15.140625" style="70" bestFit="1" customWidth="1"/>
    <col min="9762" max="9762" width="19.42578125" style="70" bestFit="1" customWidth="1"/>
    <col min="9763" max="9779" width="15.140625" style="70" bestFit="1" customWidth="1"/>
    <col min="9780" max="9780" width="20.42578125" style="70" bestFit="1" customWidth="1"/>
    <col min="9781" max="9781" width="19.42578125" style="70" bestFit="1" customWidth="1"/>
    <col min="9782" max="9794" width="15.140625" style="70" bestFit="1" customWidth="1"/>
    <col min="9795" max="9985" width="9.140625" style="70"/>
    <col min="9986" max="9986" width="112.28515625" style="70" customWidth="1"/>
    <col min="9987" max="9987" width="19.7109375" style="70" customWidth="1"/>
    <col min="9988" max="10012" width="9.140625" style="70"/>
    <col min="10013" max="10017" width="15.140625" style="70" bestFit="1" customWidth="1"/>
    <col min="10018" max="10018" width="19.42578125" style="70" bestFit="1" customWidth="1"/>
    <col min="10019" max="10035" width="15.140625" style="70" bestFit="1" customWidth="1"/>
    <col min="10036" max="10036" width="20.42578125" style="70" bestFit="1" customWidth="1"/>
    <col min="10037" max="10037" width="19.42578125" style="70" bestFit="1" customWidth="1"/>
    <col min="10038" max="10050" width="15.140625" style="70" bestFit="1" customWidth="1"/>
    <col min="10051" max="10241" width="9.140625" style="70"/>
    <col min="10242" max="10242" width="112.28515625" style="70" customWidth="1"/>
    <col min="10243" max="10243" width="19.7109375" style="70" customWidth="1"/>
    <col min="10244" max="10268" width="9.140625" style="70"/>
    <col min="10269" max="10273" width="15.140625" style="70" bestFit="1" customWidth="1"/>
    <col min="10274" max="10274" width="19.42578125" style="70" bestFit="1" customWidth="1"/>
    <col min="10275" max="10291" width="15.140625" style="70" bestFit="1" customWidth="1"/>
    <col min="10292" max="10292" width="20.42578125" style="70" bestFit="1" customWidth="1"/>
    <col min="10293" max="10293" width="19.42578125" style="70" bestFit="1" customWidth="1"/>
    <col min="10294" max="10306" width="15.140625" style="70" bestFit="1" customWidth="1"/>
    <col min="10307" max="10497" width="9.140625" style="70"/>
    <col min="10498" max="10498" width="112.28515625" style="70" customWidth="1"/>
    <col min="10499" max="10499" width="19.7109375" style="70" customWidth="1"/>
    <col min="10500" max="10524" width="9.140625" style="70"/>
    <col min="10525" max="10529" width="15.140625" style="70" bestFit="1" customWidth="1"/>
    <col min="10530" max="10530" width="19.42578125" style="70" bestFit="1" customWidth="1"/>
    <col min="10531" max="10547" width="15.140625" style="70" bestFit="1" customWidth="1"/>
    <col min="10548" max="10548" width="20.42578125" style="70" bestFit="1" customWidth="1"/>
    <col min="10549" max="10549" width="19.42578125" style="70" bestFit="1" customWidth="1"/>
    <col min="10550" max="10562" width="15.140625" style="70" bestFit="1" customWidth="1"/>
    <col min="10563" max="10753" width="9.140625" style="70"/>
    <col min="10754" max="10754" width="112.28515625" style="70" customWidth="1"/>
    <col min="10755" max="10755" width="19.7109375" style="70" customWidth="1"/>
    <col min="10756" max="10780" width="9.140625" style="70"/>
    <col min="10781" max="10785" width="15.140625" style="70" bestFit="1" customWidth="1"/>
    <col min="10786" max="10786" width="19.42578125" style="70" bestFit="1" customWidth="1"/>
    <col min="10787" max="10803" width="15.140625" style="70" bestFit="1" customWidth="1"/>
    <col min="10804" max="10804" width="20.42578125" style="70" bestFit="1" customWidth="1"/>
    <col min="10805" max="10805" width="19.42578125" style="70" bestFit="1" customWidth="1"/>
    <col min="10806" max="10818" width="15.140625" style="70" bestFit="1" customWidth="1"/>
    <col min="10819" max="11009" width="9.140625" style="70"/>
    <col min="11010" max="11010" width="112.28515625" style="70" customWidth="1"/>
    <col min="11011" max="11011" width="19.7109375" style="70" customWidth="1"/>
    <col min="11012" max="11036" width="9.140625" style="70"/>
    <col min="11037" max="11041" width="15.140625" style="70" bestFit="1" customWidth="1"/>
    <col min="11042" max="11042" width="19.42578125" style="70" bestFit="1" customWidth="1"/>
    <col min="11043" max="11059" width="15.140625" style="70" bestFit="1" customWidth="1"/>
    <col min="11060" max="11060" width="20.42578125" style="70" bestFit="1" customWidth="1"/>
    <col min="11061" max="11061" width="19.42578125" style="70" bestFit="1" customWidth="1"/>
    <col min="11062" max="11074" width="15.140625" style="70" bestFit="1" customWidth="1"/>
    <col min="11075" max="11265" width="9.140625" style="70"/>
    <col min="11266" max="11266" width="112.28515625" style="70" customWidth="1"/>
    <col min="11267" max="11267" width="19.7109375" style="70" customWidth="1"/>
    <col min="11268" max="11292" width="9.140625" style="70"/>
    <col min="11293" max="11297" width="15.140625" style="70" bestFit="1" customWidth="1"/>
    <col min="11298" max="11298" width="19.42578125" style="70" bestFit="1" customWidth="1"/>
    <col min="11299" max="11315" width="15.140625" style="70" bestFit="1" customWidth="1"/>
    <col min="11316" max="11316" width="20.42578125" style="70" bestFit="1" customWidth="1"/>
    <col min="11317" max="11317" width="19.42578125" style="70" bestFit="1" customWidth="1"/>
    <col min="11318" max="11330" width="15.140625" style="70" bestFit="1" customWidth="1"/>
    <col min="11331" max="11521" width="9.140625" style="70"/>
    <col min="11522" max="11522" width="112.28515625" style="70" customWidth="1"/>
    <col min="11523" max="11523" width="19.7109375" style="70" customWidth="1"/>
    <col min="11524" max="11548" width="9.140625" style="70"/>
    <col min="11549" max="11553" width="15.140625" style="70" bestFit="1" customWidth="1"/>
    <col min="11554" max="11554" width="19.42578125" style="70" bestFit="1" customWidth="1"/>
    <col min="11555" max="11571" width="15.140625" style="70" bestFit="1" customWidth="1"/>
    <col min="11572" max="11572" width="20.42578125" style="70" bestFit="1" customWidth="1"/>
    <col min="11573" max="11573" width="19.42578125" style="70" bestFit="1" customWidth="1"/>
    <col min="11574" max="11586" width="15.140625" style="70" bestFit="1" customWidth="1"/>
    <col min="11587" max="11777" width="9.140625" style="70"/>
    <col min="11778" max="11778" width="112.28515625" style="70" customWidth="1"/>
    <col min="11779" max="11779" width="19.7109375" style="70" customWidth="1"/>
    <col min="11780" max="11804" width="9.140625" style="70"/>
    <col min="11805" max="11809" width="15.140625" style="70" bestFit="1" customWidth="1"/>
    <col min="11810" max="11810" width="19.42578125" style="70" bestFit="1" customWidth="1"/>
    <col min="11811" max="11827" width="15.140625" style="70" bestFit="1" customWidth="1"/>
    <col min="11828" max="11828" width="20.42578125" style="70" bestFit="1" customWidth="1"/>
    <col min="11829" max="11829" width="19.42578125" style="70" bestFit="1" customWidth="1"/>
    <col min="11830" max="11842" width="15.140625" style="70" bestFit="1" customWidth="1"/>
    <col min="11843" max="12033" width="9.140625" style="70"/>
    <col min="12034" max="12034" width="112.28515625" style="70" customWidth="1"/>
    <col min="12035" max="12035" width="19.7109375" style="70" customWidth="1"/>
    <col min="12036" max="12060" width="9.140625" style="70"/>
    <col min="12061" max="12065" width="15.140625" style="70" bestFit="1" customWidth="1"/>
    <col min="12066" max="12066" width="19.42578125" style="70" bestFit="1" customWidth="1"/>
    <col min="12067" max="12083" width="15.140625" style="70" bestFit="1" customWidth="1"/>
    <col min="12084" max="12084" width="20.42578125" style="70" bestFit="1" customWidth="1"/>
    <col min="12085" max="12085" width="19.42578125" style="70" bestFit="1" customWidth="1"/>
    <col min="12086" max="12098" width="15.140625" style="70" bestFit="1" customWidth="1"/>
    <col min="12099" max="12289" width="9.140625" style="70"/>
    <col min="12290" max="12290" width="112.28515625" style="70" customWidth="1"/>
    <col min="12291" max="12291" width="19.7109375" style="70" customWidth="1"/>
    <col min="12292" max="12316" width="9.140625" style="70"/>
    <col min="12317" max="12321" width="15.140625" style="70" bestFit="1" customWidth="1"/>
    <col min="12322" max="12322" width="19.42578125" style="70" bestFit="1" customWidth="1"/>
    <col min="12323" max="12339" width="15.140625" style="70" bestFit="1" customWidth="1"/>
    <col min="12340" max="12340" width="20.42578125" style="70" bestFit="1" customWidth="1"/>
    <col min="12341" max="12341" width="19.42578125" style="70" bestFit="1" customWidth="1"/>
    <col min="12342" max="12354" width="15.140625" style="70" bestFit="1" customWidth="1"/>
    <col min="12355" max="12545" width="9.140625" style="70"/>
    <col min="12546" max="12546" width="112.28515625" style="70" customWidth="1"/>
    <col min="12547" max="12547" width="19.7109375" style="70" customWidth="1"/>
    <col min="12548" max="12572" width="9.140625" style="70"/>
    <col min="12573" max="12577" width="15.140625" style="70" bestFit="1" customWidth="1"/>
    <col min="12578" max="12578" width="19.42578125" style="70" bestFit="1" customWidth="1"/>
    <col min="12579" max="12595" width="15.140625" style="70" bestFit="1" customWidth="1"/>
    <col min="12596" max="12596" width="20.42578125" style="70" bestFit="1" customWidth="1"/>
    <col min="12597" max="12597" width="19.42578125" style="70" bestFit="1" customWidth="1"/>
    <col min="12598" max="12610" width="15.140625" style="70" bestFit="1" customWidth="1"/>
    <col min="12611" max="12801" width="9.140625" style="70"/>
    <col min="12802" max="12802" width="112.28515625" style="70" customWidth="1"/>
    <col min="12803" max="12803" width="19.7109375" style="70" customWidth="1"/>
    <col min="12804" max="12828" width="9.140625" style="70"/>
    <col min="12829" max="12833" width="15.140625" style="70" bestFit="1" customWidth="1"/>
    <col min="12834" max="12834" width="19.42578125" style="70" bestFit="1" customWidth="1"/>
    <col min="12835" max="12851" width="15.140625" style="70" bestFit="1" customWidth="1"/>
    <col min="12852" max="12852" width="20.42578125" style="70" bestFit="1" customWidth="1"/>
    <col min="12853" max="12853" width="19.42578125" style="70" bestFit="1" customWidth="1"/>
    <col min="12854" max="12866" width="15.140625" style="70" bestFit="1" customWidth="1"/>
    <col min="12867" max="13057" width="9.140625" style="70"/>
    <col min="13058" max="13058" width="112.28515625" style="70" customWidth="1"/>
    <col min="13059" max="13059" width="19.7109375" style="70" customWidth="1"/>
    <col min="13060" max="13084" width="9.140625" style="70"/>
    <col min="13085" max="13089" width="15.140625" style="70" bestFit="1" customWidth="1"/>
    <col min="13090" max="13090" width="19.42578125" style="70" bestFit="1" customWidth="1"/>
    <col min="13091" max="13107" width="15.140625" style="70" bestFit="1" customWidth="1"/>
    <col min="13108" max="13108" width="20.42578125" style="70" bestFit="1" customWidth="1"/>
    <col min="13109" max="13109" width="19.42578125" style="70" bestFit="1" customWidth="1"/>
    <col min="13110" max="13122" width="15.140625" style="70" bestFit="1" customWidth="1"/>
    <col min="13123" max="13313" width="9.140625" style="70"/>
    <col min="13314" max="13314" width="112.28515625" style="70" customWidth="1"/>
    <col min="13315" max="13315" width="19.7109375" style="70" customWidth="1"/>
    <col min="13316" max="13340" width="9.140625" style="70"/>
    <col min="13341" max="13345" width="15.140625" style="70" bestFit="1" customWidth="1"/>
    <col min="13346" max="13346" width="19.42578125" style="70" bestFit="1" customWidth="1"/>
    <col min="13347" max="13363" width="15.140625" style="70" bestFit="1" customWidth="1"/>
    <col min="13364" max="13364" width="20.42578125" style="70" bestFit="1" customWidth="1"/>
    <col min="13365" max="13365" width="19.42578125" style="70" bestFit="1" customWidth="1"/>
    <col min="13366" max="13378" width="15.140625" style="70" bestFit="1" customWidth="1"/>
    <col min="13379" max="13569" width="9.140625" style="70"/>
    <col min="13570" max="13570" width="112.28515625" style="70" customWidth="1"/>
    <col min="13571" max="13571" width="19.7109375" style="70" customWidth="1"/>
    <col min="13572" max="13596" width="9.140625" style="70"/>
    <col min="13597" max="13601" width="15.140625" style="70" bestFit="1" customWidth="1"/>
    <col min="13602" max="13602" width="19.42578125" style="70" bestFit="1" customWidth="1"/>
    <col min="13603" max="13619" width="15.140625" style="70" bestFit="1" customWidth="1"/>
    <col min="13620" max="13620" width="20.42578125" style="70" bestFit="1" customWidth="1"/>
    <col min="13621" max="13621" width="19.42578125" style="70" bestFit="1" customWidth="1"/>
    <col min="13622" max="13634" width="15.140625" style="70" bestFit="1" customWidth="1"/>
    <col min="13635" max="13825" width="9.140625" style="70"/>
    <col min="13826" max="13826" width="112.28515625" style="70" customWidth="1"/>
    <col min="13827" max="13827" width="19.7109375" style="70" customWidth="1"/>
    <col min="13828" max="13852" width="9.140625" style="70"/>
    <col min="13853" max="13857" width="15.140625" style="70" bestFit="1" customWidth="1"/>
    <col min="13858" max="13858" width="19.42578125" style="70" bestFit="1" customWidth="1"/>
    <col min="13859" max="13875" width="15.140625" style="70" bestFit="1" customWidth="1"/>
    <col min="13876" max="13876" width="20.42578125" style="70" bestFit="1" customWidth="1"/>
    <col min="13877" max="13877" width="19.42578125" style="70" bestFit="1" customWidth="1"/>
    <col min="13878" max="13890" width="15.140625" style="70" bestFit="1" customWidth="1"/>
    <col min="13891" max="14081" width="9.140625" style="70"/>
    <col min="14082" max="14082" width="112.28515625" style="70" customWidth="1"/>
    <col min="14083" max="14083" width="19.7109375" style="70" customWidth="1"/>
    <col min="14084" max="14108" width="9.140625" style="70"/>
    <col min="14109" max="14113" width="15.140625" style="70" bestFit="1" customWidth="1"/>
    <col min="14114" max="14114" width="19.42578125" style="70" bestFit="1" customWidth="1"/>
    <col min="14115" max="14131" width="15.140625" style="70" bestFit="1" customWidth="1"/>
    <col min="14132" max="14132" width="20.42578125" style="70" bestFit="1" customWidth="1"/>
    <col min="14133" max="14133" width="19.42578125" style="70" bestFit="1" customWidth="1"/>
    <col min="14134" max="14146" width="15.140625" style="70" bestFit="1" customWidth="1"/>
    <col min="14147" max="14337" width="9.140625" style="70"/>
    <col min="14338" max="14338" width="112.28515625" style="70" customWidth="1"/>
    <col min="14339" max="14339" width="19.7109375" style="70" customWidth="1"/>
    <col min="14340" max="14364" width="9.140625" style="70"/>
    <col min="14365" max="14369" width="15.140625" style="70" bestFit="1" customWidth="1"/>
    <col min="14370" max="14370" width="19.42578125" style="70" bestFit="1" customWidth="1"/>
    <col min="14371" max="14387" width="15.140625" style="70" bestFit="1" customWidth="1"/>
    <col min="14388" max="14388" width="20.42578125" style="70" bestFit="1" customWidth="1"/>
    <col min="14389" max="14389" width="19.42578125" style="70" bestFit="1" customWidth="1"/>
    <col min="14390" max="14402" width="15.140625" style="70" bestFit="1" customWidth="1"/>
    <col min="14403" max="14593" width="9.140625" style="70"/>
    <col min="14594" max="14594" width="112.28515625" style="70" customWidth="1"/>
    <col min="14595" max="14595" width="19.7109375" style="70" customWidth="1"/>
    <col min="14596" max="14620" width="9.140625" style="70"/>
    <col min="14621" max="14625" width="15.140625" style="70" bestFit="1" customWidth="1"/>
    <col min="14626" max="14626" width="19.42578125" style="70" bestFit="1" customWidth="1"/>
    <col min="14627" max="14643" width="15.140625" style="70" bestFit="1" customWidth="1"/>
    <col min="14644" max="14644" width="20.42578125" style="70" bestFit="1" customWidth="1"/>
    <col min="14645" max="14645" width="19.42578125" style="70" bestFit="1" customWidth="1"/>
    <col min="14646" max="14658" width="15.140625" style="70" bestFit="1" customWidth="1"/>
    <col min="14659" max="14849" width="9.140625" style="70"/>
    <col min="14850" max="14850" width="112.28515625" style="70" customWidth="1"/>
    <col min="14851" max="14851" width="19.7109375" style="70" customWidth="1"/>
    <col min="14852" max="14876" width="9.140625" style="70"/>
    <col min="14877" max="14881" width="15.140625" style="70" bestFit="1" customWidth="1"/>
    <col min="14882" max="14882" width="19.42578125" style="70" bestFit="1" customWidth="1"/>
    <col min="14883" max="14899" width="15.140625" style="70" bestFit="1" customWidth="1"/>
    <col min="14900" max="14900" width="20.42578125" style="70" bestFit="1" customWidth="1"/>
    <col min="14901" max="14901" width="19.42578125" style="70" bestFit="1" customWidth="1"/>
    <col min="14902" max="14914" width="15.140625" style="70" bestFit="1" customWidth="1"/>
    <col min="14915" max="15105" width="9.140625" style="70"/>
    <col min="15106" max="15106" width="112.28515625" style="70" customWidth="1"/>
    <col min="15107" max="15107" width="19.7109375" style="70" customWidth="1"/>
    <col min="15108" max="15132" width="9.140625" style="70"/>
    <col min="15133" max="15137" width="15.140625" style="70" bestFit="1" customWidth="1"/>
    <col min="15138" max="15138" width="19.42578125" style="70" bestFit="1" customWidth="1"/>
    <col min="15139" max="15155" width="15.140625" style="70" bestFit="1" customWidth="1"/>
    <col min="15156" max="15156" width="20.42578125" style="70" bestFit="1" customWidth="1"/>
    <col min="15157" max="15157" width="19.42578125" style="70" bestFit="1" customWidth="1"/>
    <col min="15158" max="15170" width="15.140625" style="70" bestFit="1" customWidth="1"/>
    <col min="15171" max="15361" width="9.140625" style="70"/>
    <col min="15362" max="15362" width="112.28515625" style="70" customWidth="1"/>
    <col min="15363" max="15363" width="19.7109375" style="70" customWidth="1"/>
    <col min="15364" max="15388" width="9.140625" style="70"/>
    <col min="15389" max="15393" width="15.140625" style="70" bestFit="1" customWidth="1"/>
    <col min="15394" max="15394" width="19.42578125" style="70" bestFit="1" customWidth="1"/>
    <col min="15395" max="15411" width="15.140625" style="70" bestFit="1" customWidth="1"/>
    <col min="15412" max="15412" width="20.42578125" style="70" bestFit="1" customWidth="1"/>
    <col min="15413" max="15413" width="19.42578125" style="70" bestFit="1" customWidth="1"/>
    <col min="15414" max="15426" width="15.140625" style="70" bestFit="1" customWidth="1"/>
    <col min="15427" max="15617" width="9.140625" style="70"/>
    <col min="15618" max="15618" width="112.28515625" style="70" customWidth="1"/>
    <col min="15619" max="15619" width="19.7109375" style="70" customWidth="1"/>
    <col min="15620" max="15644" width="9.140625" style="70"/>
    <col min="15645" max="15649" width="15.140625" style="70" bestFit="1" customWidth="1"/>
    <col min="15650" max="15650" width="19.42578125" style="70" bestFit="1" customWidth="1"/>
    <col min="15651" max="15667" width="15.140625" style="70" bestFit="1" customWidth="1"/>
    <col min="15668" max="15668" width="20.42578125" style="70" bestFit="1" customWidth="1"/>
    <col min="15669" max="15669" width="19.42578125" style="70" bestFit="1" customWidth="1"/>
    <col min="15670" max="15682" width="15.140625" style="70" bestFit="1" customWidth="1"/>
    <col min="15683" max="15873" width="9.140625" style="70"/>
    <col min="15874" max="15874" width="112.28515625" style="70" customWidth="1"/>
    <col min="15875" max="15875" width="19.7109375" style="70" customWidth="1"/>
    <col min="15876" max="15900" width="9.140625" style="70"/>
    <col min="15901" max="15905" width="15.140625" style="70" bestFit="1" customWidth="1"/>
    <col min="15906" max="15906" width="19.42578125" style="70" bestFit="1" customWidth="1"/>
    <col min="15907" max="15923" width="15.140625" style="70" bestFit="1" customWidth="1"/>
    <col min="15924" max="15924" width="20.42578125" style="70" bestFit="1" customWidth="1"/>
    <col min="15925" max="15925" width="19.42578125" style="70" bestFit="1" customWidth="1"/>
    <col min="15926" max="15938" width="15.140625" style="70" bestFit="1" customWidth="1"/>
    <col min="15939" max="16129" width="9.140625" style="70"/>
    <col min="16130" max="16130" width="112.28515625" style="70" customWidth="1"/>
    <col min="16131" max="16131" width="19.7109375" style="70" customWidth="1"/>
    <col min="16132" max="16156" width="9.140625" style="70"/>
    <col min="16157" max="16161" width="15.140625" style="70" bestFit="1" customWidth="1"/>
    <col min="16162" max="16162" width="19.42578125" style="70" bestFit="1" customWidth="1"/>
    <col min="16163" max="16179" width="15.140625" style="70" bestFit="1" customWidth="1"/>
    <col min="16180" max="16180" width="20.42578125" style="70" bestFit="1" customWidth="1"/>
    <col min="16181" max="16181" width="19.42578125" style="70" bestFit="1" customWidth="1"/>
    <col min="16182" max="16194" width="15.140625" style="70" bestFit="1" customWidth="1"/>
    <col min="16195" max="16384" width="9.140625" style="70"/>
  </cols>
  <sheetData>
    <row r="1" spans="1:66" s="65" customFormat="1" x14ac:dyDescent="0.2">
      <c r="A1" s="65" t="s">
        <v>0</v>
      </c>
      <c r="B1" s="65" t="s">
        <v>0</v>
      </c>
      <c r="C1" s="87" t="s">
        <v>445</v>
      </c>
      <c r="D1" s="65">
        <v>1</v>
      </c>
      <c r="E1" s="65">
        <v>2</v>
      </c>
      <c r="F1" s="65">
        <v>4</v>
      </c>
      <c r="G1" s="65">
        <v>6</v>
      </c>
      <c r="H1" s="65">
        <v>8</v>
      </c>
      <c r="I1" s="65">
        <v>10</v>
      </c>
      <c r="J1" s="65">
        <v>11</v>
      </c>
      <c r="K1" s="65">
        <v>12</v>
      </c>
      <c r="L1" s="65">
        <v>14</v>
      </c>
      <c r="M1" s="65">
        <v>15</v>
      </c>
      <c r="N1" s="65">
        <v>17</v>
      </c>
      <c r="O1" s="65">
        <v>19</v>
      </c>
      <c r="P1" s="65">
        <v>20</v>
      </c>
      <c r="Q1" s="97">
        <v>22</v>
      </c>
      <c r="R1" s="97">
        <v>24</v>
      </c>
      <c r="S1" s="65">
        <v>25</v>
      </c>
      <c r="T1" s="65">
        <v>26</v>
      </c>
      <c r="U1" s="97">
        <v>27</v>
      </c>
      <c r="V1" s="65">
        <v>30</v>
      </c>
      <c r="W1" s="65">
        <v>31</v>
      </c>
      <c r="X1" s="65">
        <v>33</v>
      </c>
      <c r="Y1" s="65">
        <v>34</v>
      </c>
      <c r="Z1" s="65">
        <v>35</v>
      </c>
      <c r="AA1" s="65">
        <v>36</v>
      </c>
      <c r="AB1" s="65">
        <v>37</v>
      </c>
      <c r="AC1" s="65">
        <v>38</v>
      </c>
      <c r="AD1" s="65">
        <v>40</v>
      </c>
      <c r="AE1" s="65">
        <v>42</v>
      </c>
      <c r="AF1" s="65">
        <v>44</v>
      </c>
      <c r="AG1" s="65">
        <v>45</v>
      </c>
      <c r="AH1" s="65">
        <v>46</v>
      </c>
      <c r="AI1" s="65">
        <v>48</v>
      </c>
      <c r="AJ1" s="65">
        <v>49</v>
      </c>
      <c r="AK1" s="65">
        <v>51</v>
      </c>
      <c r="AL1" s="65">
        <v>52</v>
      </c>
      <c r="AM1" s="65">
        <v>54</v>
      </c>
      <c r="AN1" s="65">
        <v>56</v>
      </c>
      <c r="AO1" s="65">
        <v>58</v>
      </c>
      <c r="AP1" s="65">
        <v>60</v>
      </c>
      <c r="AQ1" s="65">
        <v>62</v>
      </c>
      <c r="AR1" s="65">
        <v>64</v>
      </c>
      <c r="AS1" s="65">
        <v>66</v>
      </c>
      <c r="AT1" s="65">
        <v>67</v>
      </c>
      <c r="AU1" s="65">
        <v>68</v>
      </c>
      <c r="AV1" s="65">
        <v>70</v>
      </c>
      <c r="AW1" s="65">
        <v>72</v>
      </c>
      <c r="AX1" s="65">
        <v>74</v>
      </c>
      <c r="AY1" s="65">
        <v>75</v>
      </c>
      <c r="AZ1" s="65">
        <v>77</v>
      </c>
      <c r="BA1" s="65">
        <v>79</v>
      </c>
      <c r="BB1" s="65">
        <v>80</v>
      </c>
      <c r="BC1" s="65">
        <v>82</v>
      </c>
      <c r="BD1" s="65">
        <v>83</v>
      </c>
      <c r="BE1" s="65">
        <v>84</v>
      </c>
      <c r="BF1" s="65">
        <v>86</v>
      </c>
      <c r="BG1" s="65">
        <v>87</v>
      </c>
      <c r="BH1" s="65">
        <v>89</v>
      </c>
      <c r="BI1" s="65">
        <v>91</v>
      </c>
      <c r="BJ1" s="65">
        <v>92</v>
      </c>
      <c r="BK1" s="65">
        <v>93</v>
      </c>
      <c r="BL1" s="65">
        <v>94</v>
      </c>
      <c r="BM1" s="65">
        <v>95</v>
      </c>
      <c r="BN1" s="65">
        <v>96</v>
      </c>
    </row>
    <row r="2" spans="1:66" s="65" customFormat="1" x14ac:dyDescent="0.2">
      <c r="A2" s="65" t="s">
        <v>2</v>
      </c>
      <c r="B2" s="65" t="s">
        <v>2</v>
      </c>
      <c r="C2" s="87"/>
      <c r="D2" s="3" t="s">
        <v>3</v>
      </c>
      <c r="E2" s="3" t="s">
        <v>4</v>
      </c>
      <c r="F2" s="3" t="s">
        <v>5</v>
      </c>
      <c r="G2" s="3" t="s">
        <v>6</v>
      </c>
      <c r="H2" s="3" t="s">
        <v>7</v>
      </c>
      <c r="I2" s="3" t="s">
        <v>8</v>
      </c>
      <c r="J2" s="3" t="s">
        <v>9</v>
      </c>
      <c r="K2" s="3" t="s">
        <v>10</v>
      </c>
      <c r="L2" s="3" t="s">
        <v>11</v>
      </c>
      <c r="M2" s="3" t="s">
        <v>12</v>
      </c>
      <c r="N2" s="3" t="s">
        <v>13</v>
      </c>
      <c r="O2" s="3" t="s">
        <v>14</v>
      </c>
      <c r="P2" s="3" t="s">
        <v>15</v>
      </c>
      <c r="Q2" s="98" t="s">
        <v>16</v>
      </c>
      <c r="R2" s="97" t="s">
        <v>17</v>
      </c>
      <c r="S2" s="3" t="s">
        <v>18</v>
      </c>
      <c r="T2" s="3" t="s">
        <v>19</v>
      </c>
      <c r="U2" s="98" t="s">
        <v>20</v>
      </c>
      <c r="V2" s="3" t="s">
        <v>21</v>
      </c>
      <c r="W2" s="3" t="s">
        <v>22</v>
      </c>
      <c r="X2" s="3" t="s">
        <v>23</v>
      </c>
      <c r="Y2" s="3" t="s">
        <v>24</v>
      </c>
      <c r="Z2" s="3" t="s">
        <v>25</v>
      </c>
      <c r="AA2" s="3" t="s">
        <v>26</v>
      </c>
      <c r="AB2" s="3" t="s">
        <v>27</v>
      </c>
      <c r="AC2" s="3" t="s">
        <v>28</v>
      </c>
      <c r="AD2" s="3" t="s">
        <v>29</v>
      </c>
      <c r="AE2" s="3" t="s">
        <v>30</v>
      </c>
      <c r="AF2" s="3" t="s">
        <v>31</v>
      </c>
      <c r="AG2" s="3" t="s">
        <v>32</v>
      </c>
      <c r="AH2" s="3" t="s">
        <v>33</v>
      </c>
      <c r="AI2" s="3" t="s">
        <v>34</v>
      </c>
      <c r="AJ2" s="3" t="s">
        <v>35</v>
      </c>
      <c r="AK2" s="3" t="s">
        <v>36</v>
      </c>
      <c r="AL2" s="3" t="s">
        <v>37</v>
      </c>
      <c r="AM2" s="3" t="s">
        <v>38</v>
      </c>
      <c r="AN2" s="3" t="s">
        <v>39</v>
      </c>
      <c r="AO2" s="3" t="s">
        <v>40</v>
      </c>
      <c r="AP2" s="3" t="s">
        <v>41</v>
      </c>
      <c r="AQ2" s="3" t="s">
        <v>42</v>
      </c>
      <c r="AR2" s="3" t="s">
        <v>43</v>
      </c>
      <c r="AS2" s="3" t="s">
        <v>44</v>
      </c>
      <c r="AT2" s="3" t="s">
        <v>45</v>
      </c>
      <c r="AU2" s="3" t="s">
        <v>46</v>
      </c>
      <c r="AV2" s="3" t="s">
        <v>47</v>
      </c>
      <c r="AW2" s="3" t="s">
        <v>48</v>
      </c>
      <c r="AX2" s="3" t="s">
        <v>49</v>
      </c>
      <c r="AY2" s="3" t="s">
        <v>50</v>
      </c>
      <c r="AZ2" s="3" t="s">
        <v>51</v>
      </c>
      <c r="BA2" s="3" t="s">
        <v>52</v>
      </c>
      <c r="BB2" s="3" t="s">
        <v>53</v>
      </c>
      <c r="BC2" s="3" t="s">
        <v>54</v>
      </c>
      <c r="BD2" s="3" t="s">
        <v>55</v>
      </c>
      <c r="BE2" s="3" t="s">
        <v>56</v>
      </c>
      <c r="BF2" s="3" t="s">
        <v>57</v>
      </c>
      <c r="BG2" s="65" t="s">
        <v>58</v>
      </c>
      <c r="BH2" s="65" t="s">
        <v>59</v>
      </c>
      <c r="BI2" s="3" t="s">
        <v>60</v>
      </c>
      <c r="BJ2" s="3" t="s">
        <v>61</v>
      </c>
      <c r="BK2" s="3" t="s">
        <v>62</v>
      </c>
      <c r="BL2" s="3" t="s">
        <v>63</v>
      </c>
      <c r="BM2" s="3" t="s">
        <v>64</v>
      </c>
      <c r="BN2" s="3" t="s">
        <v>65</v>
      </c>
    </row>
    <row r="3" spans="1:66" s="69" customFormat="1" hidden="1" x14ac:dyDescent="0.2">
      <c r="A3" s="66" t="s">
        <v>66</v>
      </c>
      <c r="B3" s="66" t="s">
        <v>67</v>
      </c>
      <c r="C3" s="88" t="s">
        <v>446</v>
      </c>
      <c r="D3" s="67">
        <v>48.237277984619141</v>
      </c>
      <c r="E3" s="67">
        <v>46.587970733642578</v>
      </c>
      <c r="F3" s="67">
        <v>43.276622772216797</v>
      </c>
      <c r="G3" s="67">
        <v>46.349239349365234</v>
      </c>
      <c r="H3" s="67">
        <v>47.854724884033203</v>
      </c>
      <c r="I3" s="67">
        <v>43.471324920654297</v>
      </c>
      <c r="J3" s="67">
        <v>40.437309265136719</v>
      </c>
      <c r="K3" s="67">
        <v>45.524520874023438</v>
      </c>
      <c r="L3" s="67">
        <v>43.847038269042969</v>
      </c>
      <c r="M3" s="67">
        <v>46.456317901611328</v>
      </c>
      <c r="N3" s="67">
        <v>48.32275390625</v>
      </c>
      <c r="O3" s="67">
        <v>47.14202880859375</v>
      </c>
      <c r="P3" s="67">
        <v>50.498069763183594</v>
      </c>
      <c r="Q3" s="68"/>
      <c r="R3" s="68"/>
      <c r="S3" s="67">
        <v>49.705215454101563</v>
      </c>
      <c r="T3" s="67">
        <v>45.673931121826172</v>
      </c>
      <c r="U3" s="68"/>
      <c r="V3" s="67">
        <v>46.663978576660156</v>
      </c>
      <c r="W3" s="67">
        <v>48.574714660644531</v>
      </c>
      <c r="X3" s="67">
        <v>49.928905487060547</v>
      </c>
      <c r="Y3" s="67">
        <v>49.071769714355469</v>
      </c>
      <c r="Z3" s="67">
        <v>46.963352203369141</v>
      </c>
      <c r="AA3" s="67">
        <v>48.121379852294922</v>
      </c>
      <c r="AB3" s="67">
        <v>48.080211639404297</v>
      </c>
      <c r="AC3" s="67">
        <v>51.788524627685547</v>
      </c>
      <c r="AD3" s="67">
        <v>47.831119537353516</v>
      </c>
      <c r="AE3" s="67">
        <v>49.536327362060547</v>
      </c>
      <c r="AF3" s="67">
        <v>47.907699584960938</v>
      </c>
      <c r="AG3" s="67">
        <v>45.86590576171875</v>
      </c>
      <c r="AH3" s="67">
        <v>52.627578735351562</v>
      </c>
      <c r="AI3" s="67">
        <v>46.021442413330078</v>
      </c>
      <c r="AJ3" s="67">
        <v>46.045238494873047</v>
      </c>
      <c r="AK3" s="67">
        <v>44.653942108154297</v>
      </c>
      <c r="AL3" s="67">
        <v>45.667327880859375</v>
      </c>
      <c r="AM3" s="67">
        <v>44.929244995117188</v>
      </c>
      <c r="AN3" s="67">
        <v>45.352317810058594</v>
      </c>
      <c r="AO3" s="67">
        <v>48.185817718505859</v>
      </c>
      <c r="AP3" s="67">
        <v>48.364833831787109</v>
      </c>
      <c r="AQ3" s="67">
        <v>43.275253295898438</v>
      </c>
      <c r="AR3" s="67">
        <v>43.039768218994141</v>
      </c>
      <c r="AS3" s="67">
        <v>44.763324737548828</v>
      </c>
      <c r="AT3" s="67">
        <v>43.024497985839844</v>
      </c>
      <c r="AU3" s="67">
        <v>46.354717254638672</v>
      </c>
      <c r="AV3" s="67">
        <v>43.485286712646484</v>
      </c>
      <c r="AW3" s="67">
        <v>47.090732574462891</v>
      </c>
      <c r="AX3" s="67">
        <v>52.2186279296875</v>
      </c>
      <c r="AY3" s="67">
        <v>43.957637786865234</v>
      </c>
      <c r="AZ3" s="67">
        <v>44.487979888916016</v>
      </c>
      <c r="BA3" s="67">
        <v>43.831981658935547</v>
      </c>
      <c r="BB3" s="67">
        <v>46.454341888427734</v>
      </c>
      <c r="BC3" s="67">
        <v>42.621028900146484</v>
      </c>
      <c r="BD3" s="67">
        <v>43.170463562011719</v>
      </c>
      <c r="BE3" s="67">
        <v>43.776134490966797</v>
      </c>
      <c r="BF3" s="67">
        <v>45.927669525146484</v>
      </c>
      <c r="BG3" s="67">
        <v>46.376213073730469</v>
      </c>
      <c r="BH3" s="67">
        <v>47.051662445068359</v>
      </c>
      <c r="BI3" s="67">
        <v>43.297943115234375</v>
      </c>
      <c r="BJ3" s="67">
        <v>45.134178161621094</v>
      </c>
      <c r="BK3" s="67">
        <v>46.166427612304687</v>
      </c>
      <c r="BL3" s="67">
        <v>44.219612121582031</v>
      </c>
      <c r="BM3" s="67">
        <v>48.897769927978516</v>
      </c>
      <c r="BN3" s="67">
        <v>45.343959808349609</v>
      </c>
    </row>
    <row r="4" spans="1:66" hidden="1" x14ac:dyDescent="0.2">
      <c r="A4" s="70" t="s">
        <v>69</v>
      </c>
      <c r="B4" s="70" t="s">
        <v>70</v>
      </c>
      <c r="C4" s="89"/>
      <c r="D4" s="71">
        <v>47.790863037109375</v>
      </c>
      <c r="E4" s="71">
        <v>45.953926086425781</v>
      </c>
      <c r="F4" s="71">
        <v>41.959091186523438</v>
      </c>
      <c r="G4" s="71">
        <v>45.074478149414063</v>
      </c>
      <c r="H4" s="71">
        <v>47.388225555419922</v>
      </c>
      <c r="I4" s="71">
        <v>43.001708984375</v>
      </c>
      <c r="J4" s="71">
        <v>39.3958740234375</v>
      </c>
      <c r="K4" s="71">
        <v>45.103767395019531</v>
      </c>
      <c r="L4" s="71">
        <v>41.717758178710938</v>
      </c>
      <c r="M4" s="71">
        <v>44.613899230957031</v>
      </c>
      <c r="N4" s="71">
        <v>47.888565063476563</v>
      </c>
      <c r="O4" s="71">
        <v>46.755535125732422</v>
      </c>
      <c r="P4" s="71">
        <v>50.141067504882812</v>
      </c>
      <c r="Q4" s="72"/>
      <c r="R4" s="72"/>
      <c r="S4" s="71">
        <v>48.657405853271484</v>
      </c>
      <c r="T4" s="71">
        <v>44.858940124511719</v>
      </c>
      <c r="U4" s="72"/>
      <c r="V4" s="71">
        <v>45.105205535888672</v>
      </c>
      <c r="W4" s="71">
        <v>48.228607177734375</v>
      </c>
      <c r="X4" s="71">
        <v>48.509929656982422</v>
      </c>
      <c r="Y4" s="71">
        <v>48.639366149902344</v>
      </c>
      <c r="Z4" s="71">
        <v>46.347209930419922</v>
      </c>
      <c r="AA4" s="71">
        <v>47.425472259521484</v>
      </c>
      <c r="AB4" s="71">
        <v>46.391277313232422</v>
      </c>
      <c r="AC4" s="71">
        <v>51.307506561279297</v>
      </c>
      <c r="AD4" s="71">
        <v>47.204841613769531</v>
      </c>
      <c r="AE4" s="71">
        <v>48.936897277832031</v>
      </c>
      <c r="AF4" s="71">
        <v>46.939048767089844</v>
      </c>
      <c r="AG4" s="71">
        <v>43.419929504394531</v>
      </c>
      <c r="AH4" s="71">
        <v>51.664615631103516</v>
      </c>
      <c r="AI4" s="71">
        <v>43.959133148193359</v>
      </c>
      <c r="AJ4" s="71">
        <v>44.141078948974609</v>
      </c>
      <c r="AK4" s="71">
        <v>44.217906951904297</v>
      </c>
      <c r="AL4" s="71">
        <v>44.608512878417969</v>
      </c>
      <c r="AM4" s="71">
        <v>43.875205993652344</v>
      </c>
      <c r="AN4" s="71">
        <v>44.829334259033203</v>
      </c>
      <c r="AO4" s="71">
        <v>47.601154327392578</v>
      </c>
      <c r="AP4" s="71">
        <v>41.961421966552734</v>
      </c>
      <c r="AQ4" s="71">
        <v>42.710693359375</v>
      </c>
      <c r="AR4" s="71">
        <v>42.562221527099609</v>
      </c>
      <c r="AS4" s="71">
        <v>42.448497772216797</v>
      </c>
      <c r="AT4" s="71">
        <v>42.380634307861328</v>
      </c>
      <c r="AU4" s="71">
        <v>45.33795166015625</v>
      </c>
      <c r="AV4" s="71">
        <v>41.775505065917969</v>
      </c>
      <c r="AW4" s="71">
        <v>45.814971923828125</v>
      </c>
      <c r="AX4" s="71">
        <v>51.579227447509766</v>
      </c>
      <c r="AY4" s="71">
        <v>43.209255218505859</v>
      </c>
      <c r="AZ4" s="71">
        <v>43.708137512207031</v>
      </c>
      <c r="BA4" s="71">
        <v>42.981765747070313</v>
      </c>
      <c r="BB4" s="71">
        <v>42.409637451171875</v>
      </c>
      <c r="BC4" s="71">
        <v>41.584918975830078</v>
      </c>
      <c r="BD4" s="71">
        <v>41.614902496337891</v>
      </c>
      <c r="BE4" s="71">
        <v>42.734840393066406</v>
      </c>
      <c r="BF4" s="71">
        <v>44.977596282958984</v>
      </c>
      <c r="BG4" s="71">
        <v>45.880348205566406</v>
      </c>
      <c r="BH4" s="71">
        <v>46.335006713867188</v>
      </c>
      <c r="BI4" s="71">
        <v>41.568202972412109</v>
      </c>
      <c r="BJ4" s="71">
        <v>44.755573272705078</v>
      </c>
      <c r="BK4" s="71">
        <v>44.343559265136719</v>
      </c>
      <c r="BL4" s="71">
        <v>42.612949371337891</v>
      </c>
      <c r="BM4" s="71">
        <v>47.292472839355469</v>
      </c>
      <c r="BN4" s="71">
        <v>43.822460174560547</v>
      </c>
    </row>
    <row r="5" spans="1:66" hidden="1" x14ac:dyDescent="0.2">
      <c r="A5" s="70" t="s">
        <v>71</v>
      </c>
      <c r="B5" s="70" t="s">
        <v>72</v>
      </c>
      <c r="C5" s="89"/>
      <c r="D5" s="71">
        <v>48.683692932128906</v>
      </c>
      <c r="E5" s="71">
        <v>47.222015380859375</v>
      </c>
      <c r="F5" s="71">
        <v>44.594154357910156</v>
      </c>
      <c r="G5" s="71">
        <v>47.624000549316406</v>
      </c>
      <c r="H5" s="71">
        <v>48.321224212646484</v>
      </c>
      <c r="I5" s="71">
        <v>43.940940856933594</v>
      </c>
      <c r="J5" s="71">
        <v>41.478744506835938</v>
      </c>
      <c r="K5" s="71">
        <v>45.945274353027344</v>
      </c>
      <c r="L5" s="71">
        <v>45.976318359375</v>
      </c>
      <c r="M5" s="71">
        <v>48.298736572265625</v>
      </c>
      <c r="N5" s="71">
        <v>48.756942749023438</v>
      </c>
      <c r="O5" s="71">
        <v>47.528522491455078</v>
      </c>
      <c r="P5" s="71">
        <v>50.855072021484375</v>
      </c>
      <c r="Q5" s="72"/>
      <c r="R5" s="72"/>
      <c r="S5" s="71">
        <v>50.753025054931641</v>
      </c>
      <c r="T5" s="71">
        <v>46.488922119140625</v>
      </c>
      <c r="U5" s="72"/>
      <c r="V5" s="71">
        <v>48.222751617431641</v>
      </c>
      <c r="W5" s="71">
        <v>48.920822143554688</v>
      </c>
      <c r="X5" s="71">
        <v>51.347881317138672</v>
      </c>
      <c r="Y5" s="71">
        <v>49.504173278808594</v>
      </c>
      <c r="Z5" s="71">
        <v>47.579494476318359</v>
      </c>
      <c r="AA5" s="71">
        <v>48.817287445068359</v>
      </c>
      <c r="AB5" s="71">
        <v>49.769145965576172</v>
      </c>
      <c r="AC5" s="71">
        <v>52.269542694091797</v>
      </c>
      <c r="AD5" s="71">
        <v>48.4573974609375</v>
      </c>
      <c r="AE5" s="71">
        <v>50.135757446289063</v>
      </c>
      <c r="AF5" s="71">
        <v>48.876350402832031</v>
      </c>
      <c r="AG5" s="71">
        <v>48.311882019042969</v>
      </c>
      <c r="AH5" s="71">
        <v>53.590541839599609</v>
      </c>
      <c r="AI5" s="71">
        <v>48.083751678466797</v>
      </c>
      <c r="AJ5" s="71">
        <v>47.949398040771484</v>
      </c>
      <c r="AK5" s="71">
        <v>45.089977264404297</v>
      </c>
      <c r="AL5" s="71">
        <v>46.726142883300781</v>
      </c>
      <c r="AM5" s="71">
        <v>45.983283996582031</v>
      </c>
      <c r="AN5" s="71">
        <v>45.875301361083984</v>
      </c>
      <c r="AO5" s="71">
        <v>48.770481109619141</v>
      </c>
      <c r="AP5" s="71">
        <v>54.768245697021484</v>
      </c>
      <c r="AQ5" s="71">
        <v>43.839813232421875</v>
      </c>
      <c r="AR5" s="71">
        <v>43.517314910888672</v>
      </c>
      <c r="AS5" s="71">
        <v>47.078151702880859</v>
      </c>
      <c r="AT5" s="71">
        <v>43.668361663818359</v>
      </c>
      <c r="AU5" s="71">
        <v>47.371482849121094</v>
      </c>
      <c r="AV5" s="71">
        <v>45.195068359375</v>
      </c>
      <c r="AW5" s="71">
        <v>48.366493225097656</v>
      </c>
      <c r="AX5" s="71">
        <v>52.858028411865234</v>
      </c>
      <c r="AY5" s="71">
        <v>44.706020355224609</v>
      </c>
      <c r="AZ5" s="71">
        <v>45.267822265625</v>
      </c>
      <c r="BA5" s="71">
        <v>44.682197570800781</v>
      </c>
      <c r="BB5" s="71">
        <v>50.499046325683594</v>
      </c>
      <c r="BC5" s="71">
        <v>43.657138824462891</v>
      </c>
      <c r="BD5" s="71">
        <v>44.726024627685547</v>
      </c>
      <c r="BE5" s="71">
        <v>44.817428588867188</v>
      </c>
      <c r="BF5" s="71">
        <v>46.877742767333984</v>
      </c>
      <c r="BG5" s="71">
        <v>46.872077941894531</v>
      </c>
      <c r="BH5" s="71">
        <v>47.768318176269531</v>
      </c>
      <c r="BI5" s="71">
        <v>45.027683258056641</v>
      </c>
      <c r="BJ5" s="71">
        <v>45.512783050537109</v>
      </c>
      <c r="BK5" s="71">
        <v>47.989295959472656</v>
      </c>
      <c r="BL5" s="71">
        <v>45.826274871826172</v>
      </c>
      <c r="BM5" s="71">
        <v>50.503067016601562</v>
      </c>
      <c r="BN5" s="71">
        <v>46.865459442138672</v>
      </c>
    </row>
    <row r="6" spans="1:66" hidden="1" x14ac:dyDescent="0.2">
      <c r="A6" s="70" t="s">
        <v>73</v>
      </c>
      <c r="B6" s="70" t="s">
        <v>74</v>
      </c>
      <c r="C6" s="89"/>
      <c r="D6" s="71">
        <v>0.27138277888298035</v>
      </c>
      <c r="E6" s="71">
        <v>0.38544628024101257</v>
      </c>
      <c r="F6" s="71">
        <v>0.8009483814239502</v>
      </c>
      <c r="G6" s="71">
        <v>0.77494645118713379</v>
      </c>
      <c r="H6" s="71">
        <v>0.28359240293502808</v>
      </c>
      <c r="I6" s="71">
        <v>0.28548607230186462</v>
      </c>
      <c r="J6" s="71">
        <v>0.63310551643371582</v>
      </c>
      <c r="K6" s="71">
        <v>0.25578343868255615</v>
      </c>
      <c r="L6" s="71">
        <v>1.2944217920303345</v>
      </c>
      <c r="M6" s="71">
        <v>1.1200358867645264</v>
      </c>
      <c r="N6" s="71">
        <v>0.26394945383071899</v>
      </c>
      <c r="O6" s="71">
        <v>0.23495498299598694</v>
      </c>
      <c r="P6" s="71">
        <v>0.2170269638299942</v>
      </c>
      <c r="Q6" s="72"/>
      <c r="R6" s="72"/>
      <c r="S6" s="71">
        <v>0.63697898387908936</v>
      </c>
      <c r="T6" s="71">
        <v>0.49544596672058105</v>
      </c>
      <c r="U6" s="72"/>
      <c r="V6" s="71">
        <v>0.94760280847549438</v>
      </c>
      <c r="W6" s="71">
        <v>0.21040315926074982</v>
      </c>
      <c r="X6" s="71">
        <v>0.86261767148971558</v>
      </c>
      <c r="Y6" s="71">
        <v>0.26286545395851135</v>
      </c>
      <c r="Z6" s="71">
        <v>0.37456145882606506</v>
      </c>
      <c r="AA6" s="71">
        <v>0.42305228114128113</v>
      </c>
      <c r="AB6" s="71">
        <v>1.026728630065918</v>
      </c>
      <c r="AC6" s="71">
        <v>0.29241949319839478</v>
      </c>
      <c r="AD6" s="71">
        <v>0.3807242214679718</v>
      </c>
      <c r="AE6" s="71">
        <v>0.36440318822860718</v>
      </c>
      <c r="AF6" s="71">
        <v>0.58885812759399414</v>
      </c>
      <c r="AG6" s="71">
        <v>1.4869476556777954</v>
      </c>
      <c r="AH6" s="71">
        <v>0.58540070056915283</v>
      </c>
      <c r="AI6" s="71">
        <v>1.2537107467651367</v>
      </c>
      <c r="AJ6" s="71">
        <v>1.1575685739517212</v>
      </c>
      <c r="AK6" s="71">
        <v>0.26507151126861572</v>
      </c>
      <c r="AL6" s="71">
        <v>0.64367109537124634</v>
      </c>
      <c r="AM6" s="71">
        <v>0.64076721668243408</v>
      </c>
      <c r="AN6" s="71">
        <v>0.31792876124382019</v>
      </c>
      <c r="AO6" s="71">
        <v>0.35542690753936768</v>
      </c>
      <c r="AP6" s="71">
        <v>3.8927342891693115</v>
      </c>
      <c r="AQ6" s="71">
        <v>0.34320396184921265</v>
      </c>
      <c r="AR6" s="71">
        <v>0.29030770063400269</v>
      </c>
      <c r="AS6" s="71">
        <v>1.4072195291519165</v>
      </c>
      <c r="AT6" s="71">
        <v>0.39141446352005005</v>
      </c>
      <c r="AU6" s="71">
        <v>0.61810868978500366</v>
      </c>
      <c r="AV6" s="71">
        <v>1.0394021272659302</v>
      </c>
      <c r="AW6" s="71">
        <v>0.77555561065673828</v>
      </c>
      <c r="AX6" s="71">
        <v>0.38870048522949219</v>
      </c>
      <c r="AY6" s="71">
        <v>0.45495450496673584</v>
      </c>
      <c r="AZ6" s="71">
        <v>0.47407764196395874</v>
      </c>
      <c r="BA6" s="71">
        <v>0.51685851812362671</v>
      </c>
      <c r="BB6" s="71">
        <v>2.4588384628295898</v>
      </c>
      <c r="BC6" s="71">
        <v>0.62986737489700317</v>
      </c>
      <c r="BD6" s="71">
        <v>0.94564950466156006</v>
      </c>
      <c r="BE6" s="71">
        <v>0.63301903009414673</v>
      </c>
      <c r="BF6" s="71">
        <v>0.57756394147872925</v>
      </c>
      <c r="BG6" s="71">
        <v>0.30144420266151428</v>
      </c>
      <c r="BH6" s="71">
        <v>0.43566551804542542</v>
      </c>
      <c r="BI6" s="71">
        <v>1.0515354871749878</v>
      </c>
      <c r="BJ6" s="71">
        <v>0.23015893995761871</v>
      </c>
      <c r="BK6" s="71">
        <v>1.1081490516662598</v>
      </c>
      <c r="BL6" s="71">
        <v>0.97671574354171753</v>
      </c>
      <c r="BM6" s="71">
        <v>0.97588592767715454</v>
      </c>
      <c r="BN6" s="71">
        <v>0.92494380474090576</v>
      </c>
    </row>
    <row r="7" spans="1:66" s="73" customFormat="1" x14ac:dyDescent="0.2">
      <c r="A7" s="73" t="s">
        <v>75</v>
      </c>
      <c r="B7" s="73" t="s">
        <v>76</v>
      </c>
      <c r="C7" s="90" t="s">
        <v>446</v>
      </c>
      <c r="D7" s="74">
        <v>44.446552276611328</v>
      </c>
      <c r="E7" s="74">
        <v>42.801910400390625</v>
      </c>
      <c r="F7" s="74">
        <v>39.191184997558594</v>
      </c>
      <c r="G7" s="74">
        <v>42.152976989746094</v>
      </c>
      <c r="H7" s="74">
        <v>43.402275085449219</v>
      </c>
      <c r="I7" s="74">
        <v>40.151401519775391</v>
      </c>
      <c r="J7" s="74">
        <v>37.223003387451172</v>
      </c>
      <c r="K7" s="74">
        <v>42.335739135742188</v>
      </c>
      <c r="L7" s="74">
        <v>40.141899108886719</v>
      </c>
      <c r="M7" s="74">
        <v>42.354164123535156</v>
      </c>
      <c r="N7" s="74">
        <v>43.480857849121094</v>
      </c>
      <c r="O7" s="74">
        <v>43.362312316894531</v>
      </c>
      <c r="P7" s="74">
        <v>45.838062286376953</v>
      </c>
      <c r="Q7" s="99"/>
      <c r="R7" s="99"/>
      <c r="S7" s="74">
        <v>45.343257904052734</v>
      </c>
      <c r="T7" s="74">
        <v>42.824390411376953</v>
      </c>
      <c r="U7" s="99"/>
      <c r="V7" s="74">
        <v>42.691001892089844</v>
      </c>
      <c r="W7" s="74">
        <v>44.004501342773437</v>
      </c>
      <c r="X7" s="74">
        <v>45.365886688232422</v>
      </c>
      <c r="Y7" s="74">
        <v>44.441761016845703</v>
      </c>
      <c r="Z7" s="74">
        <v>43.28546142578125</v>
      </c>
      <c r="AA7" s="74">
        <v>43.812503814697266</v>
      </c>
      <c r="AB7" s="74">
        <v>44.682609558105469</v>
      </c>
      <c r="AC7" s="74">
        <v>47.101585388183594</v>
      </c>
      <c r="AD7" s="74">
        <v>43.821327209472656</v>
      </c>
      <c r="AE7" s="74">
        <v>45.135616302490234</v>
      </c>
      <c r="AF7" s="74">
        <v>43.564300537109375</v>
      </c>
      <c r="AG7" s="74">
        <v>42.392890930175781</v>
      </c>
      <c r="AH7" s="74">
        <v>48.05908203125</v>
      </c>
      <c r="AI7" s="74">
        <v>42.556793212890625</v>
      </c>
      <c r="AJ7" s="74">
        <v>42.105583190917969</v>
      </c>
      <c r="AK7" s="74">
        <v>40.980113983154297</v>
      </c>
      <c r="AL7" s="74">
        <v>41.944072723388672</v>
      </c>
      <c r="AM7" s="74">
        <v>40.721103668212891</v>
      </c>
      <c r="AN7" s="74">
        <v>41.688705444335938</v>
      </c>
      <c r="AO7" s="74">
        <v>43.830207824707031</v>
      </c>
      <c r="AP7" s="74">
        <v>44.150814056396484</v>
      </c>
      <c r="AQ7" s="74">
        <v>39.895092010498047</v>
      </c>
      <c r="AR7" s="74">
        <v>39.949642181396484</v>
      </c>
      <c r="AS7" s="74">
        <v>41.523777008056641</v>
      </c>
      <c r="AT7" s="74">
        <v>40.04443359375</v>
      </c>
      <c r="AU7" s="74">
        <v>43.538951873779297</v>
      </c>
      <c r="AV7" s="74">
        <v>40.393539428710938</v>
      </c>
      <c r="AW7" s="74">
        <v>42.203041076660156</v>
      </c>
      <c r="AX7" s="74">
        <v>47.177757263183594</v>
      </c>
      <c r="AY7" s="74">
        <v>40.953292846679688</v>
      </c>
      <c r="AZ7" s="74">
        <v>40.614646911621094</v>
      </c>
      <c r="BA7" s="74">
        <v>40.676540374755859</v>
      </c>
      <c r="BB7" s="74">
        <v>42.105209350585937</v>
      </c>
      <c r="BC7" s="74">
        <v>39.089931488037109</v>
      </c>
      <c r="BD7" s="74">
        <v>39.588596343994141</v>
      </c>
      <c r="BE7" s="74">
        <v>39.811847686767578</v>
      </c>
      <c r="BF7" s="74">
        <v>41.832782745361328</v>
      </c>
      <c r="BG7" s="74">
        <v>42.432353973388672</v>
      </c>
      <c r="BH7" s="74">
        <v>42.202255249023438</v>
      </c>
      <c r="BI7" s="74">
        <v>39.523345947265625</v>
      </c>
      <c r="BJ7" s="74">
        <v>41.230266571044922</v>
      </c>
      <c r="BK7" s="74">
        <v>42.16400146484375</v>
      </c>
      <c r="BL7" s="74">
        <v>40.036079406738281</v>
      </c>
      <c r="BM7" s="74">
        <v>44.3267822265625</v>
      </c>
      <c r="BN7" s="74">
        <v>41.769580841064453</v>
      </c>
    </row>
    <row r="8" spans="1:66" x14ac:dyDescent="0.2">
      <c r="A8" s="70" t="s">
        <v>77</v>
      </c>
      <c r="B8" s="70" t="s">
        <v>78</v>
      </c>
      <c r="C8" s="89"/>
      <c r="D8" s="71">
        <v>44.070156097412109</v>
      </c>
      <c r="E8" s="71">
        <v>42.278411865234375</v>
      </c>
      <c r="F8" s="71">
        <v>38.144947052001953</v>
      </c>
      <c r="G8" s="71">
        <v>40.73809814453125</v>
      </c>
      <c r="H8" s="71">
        <v>42.972637176513672</v>
      </c>
      <c r="I8" s="71">
        <v>39.739212036132813</v>
      </c>
      <c r="J8" s="71">
        <v>36.068138122558594</v>
      </c>
      <c r="K8" s="71">
        <v>41.912036895751953</v>
      </c>
      <c r="L8" s="71">
        <v>37.624404907226563</v>
      </c>
      <c r="M8" s="71">
        <v>40.654769897460938</v>
      </c>
      <c r="N8" s="71">
        <v>42.934780120849609</v>
      </c>
      <c r="O8" s="71">
        <v>42.807445526123047</v>
      </c>
      <c r="P8" s="71">
        <v>45.303886413574219</v>
      </c>
      <c r="Q8" s="72"/>
      <c r="R8" s="72"/>
      <c r="S8" s="71">
        <v>44.339271545410156</v>
      </c>
      <c r="T8" s="71">
        <v>42.327243804931641</v>
      </c>
      <c r="U8" s="72"/>
      <c r="V8" s="71">
        <v>41.451396942138672</v>
      </c>
      <c r="W8" s="71">
        <v>43.703937530517578</v>
      </c>
      <c r="X8" s="71">
        <v>44.023159027099609</v>
      </c>
      <c r="Y8" s="71">
        <v>43.966499328613281</v>
      </c>
      <c r="Z8" s="71">
        <v>42.859203338623047</v>
      </c>
      <c r="AA8" s="71">
        <v>43.476402282714844</v>
      </c>
      <c r="AB8" s="71">
        <v>43.388969421386719</v>
      </c>
      <c r="AC8" s="71">
        <v>46.726192474365234</v>
      </c>
      <c r="AD8" s="71">
        <v>43.258213043212891</v>
      </c>
      <c r="AE8" s="71">
        <v>44.399368286132812</v>
      </c>
      <c r="AF8" s="71">
        <v>42.782573699951172</v>
      </c>
      <c r="AG8" s="71">
        <v>40.04888916015625</v>
      </c>
      <c r="AH8" s="71">
        <v>47.138545989990234</v>
      </c>
      <c r="AI8" s="71">
        <v>41.000988006591797</v>
      </c>
      <c r="AJ8" s="71">
        <v>40.410114288330078</v>
      </c>
      <c r="AK8" s="71">
        <v>40.405780792236328</v>
      </c>
      <c r="AL8" s="71">
        <v>40.676967620849609</v>
      </c>
      <c r="AM8" s="71">
        <v>40.087230682373047</v>
      </c>
      <c r="AN8" s="71">
        <v>41.292510986328125</v>
      </c>
      <c r="AO8" s="71">
        <v>43.277359008789063</v>
      </c>
      <c r="AP8" s="71">
        <v>38.966587066650391</v>
      </c>
      <c r="AQ8" s="71">
        <v>39.516986846923828</v>
      </c>
      <c r="AR8" s="71">
        <v>39.264820098876953</v>
      </c>
      <c r="AS8" s="71">
        <v>38.595405578613281</v>
      </c>
      <c r="AT8" s="71">
        <v>39.688419342041016</v>
      </c>
      <c r="AU8" s="71">
        <v>42.964492797851563</v>
      </c>
      <c r="AV8" s="71">
        <v>38.822372436523438</v>
      </c>
      <c r="AW8" s="71">
        <v>41.148303985595703</v>
      </c>
      <c r="AX8" s="71">
        <v>46.57952880859375</v>
      </c>
      <c r="AY8" s="71">
        <v>40.330852508544922</v>
      </c>
      <c r="AZ8" s="71">
        <v>39.939743041992187</v>
      </c>
      <c r="BA8" s="71">
        <v>40.032844543457031</v>
      </c>
      <c r="BB8" s="71">
        <v>39.159858703613281</v>
      </c>
      <c r="BC8" s="71">
        <v>37.938858032226563</v>
      </c>
      <c r="BD8" s="71">
        <v>38.02239990234375</v>
      </c>
      <c r="BE8" s="71">
        <v>38.903476715087891</v>
      </c>
      <c r="BF8" s="71">
        <v>41.134078979492187</v>
      </c>
      <c r="BG8" s="71">
        <v>42.003589630126953</v>
      </c>
      <c r="BH8" s="71">
        <v>41.51214599609375</v>
      </c>
      <c r="BI8" s="71">
        <v>38.156520843505859</v>
      </c>
      <c r="BJ8" s="71">
        <v>40.917858123779297</v>
      </c>
      <c r="BK8" s="71">
        <v>40.656822204589844</v>
      </c>
      <c r="BL8" s="71">
        <v>38.587570190429688</v>
      </c>
      <c r="BM8" s="71">
        <v>43.168926239013672</v>
      </c>
      <c r="BN8" s="71">
        <v>40.603858947753906</v>
      </c>
    </row>
    <row r="9" spans="1:66" x14ac:dyDescent="0.2">
      <c r="A9" s="70" t="s">
        <v>79</v>
      </c>
      <c r="B9" s="70" t="s">
        <v>80</v>
      </c>
      <c r="C9" s="89"/>
      <c r="D9" s="71">
        <v>44.822948455810547</v>
      </c>
      <c r="E9" s="71">
        <v>43.325408935546875</v>
      </c>
      <c r="F9" s="71">
        <v>40.237422943115234</v>
      </c>
      <c r="G9" s="71">
        <v>43.567855834960937</v>
      </c>
      <c r="H9" s="71">
        <v>43.831912994384766</v>
      </c>
      <c r="I9" s="71">
        <v>40.563591003417969</v>
      </c>
      <c r="J9" s="71">
        <v>38.37786865234375</v>
      </c>
      <c r="K9" s="71">
        <v>42.759441375732422</v>
      </c>
      <c r="L9" s="71">
        <v>42.659393310546875</v>
      </c>
      <c r="M9" s="71">
        <v>44.053558349609375</v>
      </c>
      <c r="N9" s="71">
        <v>44.026935577392578</v>
      </c>
      <c r="O9" s="71">
        <v>43.917179107666016</v>
      </c>
      <c r="P9" s="71">
        <v>46.372238159179688</v>
      </c>
      <c r="Q9" s="72"/>
      <c r="R9" s="72"/>
      <c r="S9" s="71">
        <v>46.347244262695312</v>
      </c>
      <c r="T9" s="71">
        <v>43.321537017822266</v>
      </c>
      <c r="U9" s="72"/>
      <c r="V9" s="71">
        <v>43.930606842041016</v>
      </c>
      <c r="W9" s="71">
        <v>44.305065155029297</v>
      </c>
      <c r="X9" s="71">
        <v>46.708614349365234</v>
      </c>
      <c r="Y9" s="71">
        <v>44.917022705078125</v>
      </c>
      <c r="Z9" s="71">
        <v>43.711719512939453</v>
      </c>
      <c r="AA9" s="71">
        <v>44.148605346679688</v>
      </c>
      <c r="AB9" s="71">
        <v>45.976249694824219</v>
      </c>
      <c r="AC9" s="71">
        <v>47.476978302001953</v>
      </c>
      <c r="AD9" s="71">
        <v>44.384441375732422</v>
      </c>
      <c r="AE9" s="71">
        <v>45.871864318847656</v>
      </c>
      <c r="AF9" s="71">
        <v>44.346027374267578</v>
      </c>
      <c r="AG9" s="71">
        <v>44.736892700195313</v>
      </c>
      <c r="AH9" s="71">
        <v>48.979618072509766</v>
      </c>
      <c r="AI9" s="71">
        <v>44.112598419189453</v>
      </c>
      <c r="AJ9" s="71">
        <v>43.801052093505859</v>
      </c>
      <c r="AK9" s="71">
        <v>41.554447174072266</v>
      </c>
      <c r="AL9" s="71">
        <v>43.211177825927734</v>
      </c>
      <c r="AM9" s="71">
        <v>41.354976654052734</v>
      </c>
      <c r="AN9" s="71">
        <v>42.08489990234375</v>
      </c>
      <c r="AO9" s="71">
        <v>44.383056640625</v>
      </c>
      <c r="AP9" s="71">
        <v>49.335041046142578</v>
      </c>
      <c r="AQ9" s="71">
        <v>40.273197174072266</v>
      </c>
      <c r="AR9" s="71">
        <v>40.634464263916016</v>
      </c>
      <c r="AS9" s="71">
        <v>44.4521484375</v>
      </c>
      <c r="AT9" s="71">
        <v>40.400447845458984</v>
      </c>
      <c r="AU9" s="71">
        <v>44.113410949707031</v>
      </c>
      <c r="AV9" s="71">
        <v>41.964706420898438</v>
      </c>
      <c r="AW9" s="71">
        <v>43.257778167724609</v>
      </c>
      <c r="AX9" s="71">
        <v>47.775985717773437</v>
      </c>
      <c r="AY9" s="71">
        <v>41.575733184814453</v>
      </c>
      <c r="AZ9" s="71">
        <v>41.28955078125</v>
      </c>
      <c r="BA9" s="71">
        <v>41.320236206054687</v>
      </c>
      <c r="BB9" s="71">
        <v>45.050559997558594</v>
      </c>
      <c r="BC9" s="71">
        <v>40.241004943847656</v>
      </c>
      <c r="BD9" s="71">
        <v>41.154792785644531</v>
      </c>
      <c r="BE9" s="71">
        <v>40.720218658447266</v>
      </c>
      <c r="BF9" s="71">
        <v>42.531486511230469</v>
      </c>
      <c r="BG9" s="71">
        <v>42.861118316650391</v>
      </c>
      <c r="BH9" s="71">
        <v>42.892364501953125</v>
      </c>
      <c r="BI9" s="71">
        <v>40.890171051025391</v>
      </c>
      <c r="BJ9" s="71">
        <v>41.542675018310547</v>
      </c>
      <c r="BK9" s="71">
        <v>43.671180725097656</v>
      </c>
      <c r="BL9" s="71">
        <v>41.484588623046875</v>
      </c>
      <c r="BM9" s="71">
        <v>45.484638214111328</v>
      </c>
      <c r="BN9" s="71">
        <v>42.935302734375</v>
      </c>
    </row>
    <row r="10" spans="1:66" x14ac:dyDescent="0.2">
      <c r="A10" s="70" t="s">
        <v>81</v>
      </c>
      <c r="B10" s="70" t="s">
        <v>82</v>
      </c>
      <c r="C10" s="89"/>
      <c r="D10" s="71">
        <v>0.22881637513637543</v>
      </c>
      <c r="E10" s="71">
        <v>0.31824368238449097</v>
      </c>
      <c r="F10" s="71">
        <v>0.63602429628372192</v>
      </c>
      <c r="G10" s="71">
        <v>0.86012625694274902</v>
      </c>
      <c r="H10" s="71">
        <v>0.26118287444114685</v>
      </c>
      <c r="I10" s="71">
        <v>0.25057694315910339</v>
      </c>
      <c r="J10" s="71">
        <v>0.70206063985824585</v>
      </c>
      <c r="K10" s="71">
        <v>0.25757622718811035</v>
      </c>
      <c r="L10" s="71">
        <v>1.5304230451583862</v>
      </c>
      <c r="M10" s="71">
        <v>1.0330873727798462</v>
      </c>
      <c r="N10" s="71">
        <v>0.33197024464607239</v>
      </c>
      <c r="O10" s="71">
        <v>0.3373115062713623</v>
      </c>
      <c r="P10" s="71">
        <v>0.32473385334014893</v>
      </c>
      <c r="Q10" s="72"/>
      <c r="R10" s="72"/>
      <c r="S10" s="71">
        <v>0.61033809185028076</v>
      </c>
      <c r="T10" s="71">
        <v>0.30222359299659729</v>
      </c>
      <c r="U10" s="72"/>
      <c r="V10" s="71">
        <v>0.75357568264007568</v>
      </c>
      <c r="W10" s="71">
        <v>0.18271839618682861</v>
      </c>
      <c r="X10" s="71">
        <v>0.81626582145690918</v>
      </c>
      <c r="Y10" s="71">
        <v>0.2889188826084137</v>
      </c>
      <c r="Z10" s="71">
        <v>0.25912904739379883</v>
      </c>
      <c r="AA10" s="71">
        <v>0.20432056486606598</v>
      </c>
      <c r="AB10" s="71">
        <v>0.78642374277114868</v>
      </c>
      <c r="AC10" s="71">
        <v>0.22820693254470825</v>
      </c>
      <c r="AD10" s="71">
        <v>0.34232628345489502</v>
      </c>
      <c r="AE10" s="71">
        <v>0.44757652282714844</v>
      </c>
      <c r="AF10" s="71">
        <v>0.47522369027137756</v>
      </c>
      <c r="AG10" s="71">
        <v>1.4249558448791504</v>
      </c>
      <c r="AH10" s="71">
        <v>0.55960726737976074</v>
      </c>
      <c r="AI10" s="71">
        <v>0.9457973837852478</v>
      </c>
      <c r="AJ10" s="71">
        <v>1.0307016372680664</v>
      </c>
      <c r="AK10" s="71">
        <v>0.3491453230381012</v>
      </c>
      <c r="AL10" s="71">
        <v>0.77029186487197876</v>
      </c>
      <c r="AM10" s="71">
        <v>0.3853418231010437</v>
      </c>
      <c r="AN10" s="71">
        <v>0.2408524751663208</v>
      </c>
      <c r="AO10" s="71">
        <v>0.33608651161193848</v>
      </c>
      <c r="AP10" s="71">
        <v>3.1515722274780273</v>
      </c>
      <c r="AQ10" s="71">
        <v>0.229855015873909</v>
      </c>
      <c r="AR10" s="71">
        <v>0.41631296277046204</v>
      </c>
      <c r="AS10" s="71">
        <v>1.7802022695541382</v>
      </c>
      <c r="AT10" s="71">
        <v>0.21642743051052094</v>
      </c>
      <c r="AU10" s="71">
        <v>0.34922295808792114</v>
      </c>
      <c r="AV10" s="71">
        <v>0.95513772964477539</v>
      </c>
      <c r="AW10" s="71">
        <v>0.64119035005569458</v>
      </c>
      <c r="AX10" s="71">
        <v>0.36367318034172058</v>
      </c>
      <c r="AY10" s="71">
        <v>0.37839031219482422</v>
      </c>
      <c r="AZ10" s="71">
        <v>0.41028419137001038</v>
      </c>
      <c r="BA10" s="71">
        <v>0.39131247997283936</v>
      </c>
      <c r="BB10" s="71">
        <v>1.7905243635177612</v>
      </c>
      <c r="BC10" s="71">
        <v>0.69975519180297852</v>
      </c>
      <c r="BD10" s="71">
        <v>0.95211493968963623</v>
      </c>
      <c r="BE10" s="71">
        <v>0.5522117018699646</v>
      </c>
      <c r="BF10" s="71">
        <v>0.42475202679634094</v>
      </c>
      <c r="BG10" s="71">
        <v>0.26065161824226379</v>
      </c>
      <c r="BH10" s="71">
        <v>0.41952764987945557</v>
      </c>
      <c r="BI10" s="71">
        <v>0.8309137225151062</v>
      </c>
      <c r="BJ10" s="71">
        <v>0.18991841375827789</v>
      </c>
      <c r="BK10" s="71">
        <v>0.91623783111572266</v>
      </c>
      <c r="BL10" s="71">
        <v>0.88057231903076172</v>
      </c>
      <c r="BM10" s="71">
        <v>0.70387816429138184</v>
      </c>
      <c r="BN10" s="71">
        <v>0.70865976810455322</v>
      </c>
    </row>
    <row r="11" spans="1:66" s="75" customFormat="1" x14ac:dyDescent="0.2">
      <c r="A11" s="75" t="s">
        <v>83</v>
      </c>
      <c r="B11" s="76" t="s">
        <v>84</v>
      </c>
      <c r="C11" s="91" t="s">
        <v>447</v>
      </c>
      <c r="D11" s="76">
        <v>5.0099577903747559</v>
      </c>
      <c r="E11" s="76">
        <v>4.8285531997680664</v>
      </c>
      <c r="F11" s="76">
        <v>4.551398754119873</v>
      </c>
      <c r="G11" s="76">
        <v>4.8581147193908691</v>
      </c>
      <c r="H11" s="76">
        <v>4.9370951652526855</v>
      </c>
      <c r="I11" s="76">
        <v>4.3635292053222656</v>
      </c>
      <c r="J11" s="76">
        <v>4.1763105392456055</v>
      </c>
      <c r="K11" s="76">
        <v>4.8745417594909668</v>
      </c>
      <c r="L11" s="76">
        <v>4.7981677055358887</v>
      </c>
      <c r="M11" s="76">
        <v>4.8782610893249512</v>
      </c>
      <c r="N11" s="76">
        <v>5.2434239387512207</v>
      </c>
      <c r="O11" s="76">
        <v>4.9869794845581055</v>
      </c>
      <c r="P11" s="76">
        <v>5.5166912078857422</v>
      </c>
      <c r="Q11" s="99"/>
      <c r="R11" s="99"/>
      <c r="S11" s="76">
        <v>5.5414309501647949</v>
      </c>
      <c r="T11" s="76">
        <v>4.7244629859924316</v>
      </c>
      <c r="U11" s="99"/>
      <c r="V11" s="76">
        <v>4.8320822715759277</v>
      </c>
      <c r="W11" s="76">
        <v>4.9042587280273437</v>
      </c>
      <c r="X11" s="76">
        <v>5.4033083915710449</v>
      </c>
      <c r="Y11" s="76">
        <v>4.9471511840820313</v>
      </c>
      <c r="Z11" s="76">
        <v>4.7511391639709473</v>
      </c>
      <c r="AA11" s="76">
        <v>5.2399768829345703</v>
      </c>
      <c r="AB11" s="76">
        <v>5.2509145736694336</v>
      </c>
      <c r="AC11" s="76">
        <v>5.8547525405883789</v>
      </c>
      <c r="AD11" s="76">
        <v>4.8270440101623535</v>
      </c>
      <c r="AE11" s="76">
        <v>5.0691776275634766</v>
      </c>
      <c r="AF11" s="76">
        <v>4.8587193489074707</v>
      </c>
      <c r="AG11" s="76">
        <v>4.9689431190490723</v>
      </c>
      <c r="AH11" s="76">
        <v>5.4747929573059082</v>
      </c>
      <c r="AI11" s="76">
        <v>4.0646367073059082</v>
      </c>
      <c r="AJ11" s="76">
        <v>4.475977897644043</v>
      </c>
      <c r="AK11" s="76">
        <v>4.1483521461486816</v>
      </c>
      <c r="AL11" s="76">
        <v>4.621009349822998</v>
      </c>
      <c r="AM11" s="76">
        <v>4.5982937812805176</v>
      </c>
      <c r="AN11" s="76">
        <v>4.2126340866088867</v>
      </c>
      <c r="AO11" s="76">
        <v>5.3993668556213379</v>
      </c>
      <c r="AP11" s="76">
        <v>5.3842272758483887</v>
      </c>
      <c r="AQ11" s="76">
        <v>4.4922456741333008</v>
      </c>
      <c r="AR11" s="76">
        <v>4.6418280601501465</v>
      </c>
      <c r="AS11" s="76">
        <v>5.195371150970459</v>
      </c>
      <c r="AT11" s="76">
        <v>5.1745076179504395</v>
      </c>
      <c r="AU11" s="76">
        <v>5.3794951438903809</v>
      </c>
      <c r="AV11" s="76">
        <v>4.4112920761108398</v>
      </c>
      <c r="AW11" s="76">
        <v>4.2210884094238281</v>
      </c>
      <c r="AX11" s="76">
        <v>5.2846684455871582</v>
      </c>
      <c r="AY11" s="76">
        <v>4.3984975814819336</v>
      </c>
      <c r="AZ11" s="76">
        <v>4.2733283042907715</v>
      </c>
      <c r="BA11" s="76">
        <v>4.0562920570373535</v>
      </c>
      <c r="BB11" s="76">
        <v>4.2816290855407715</v>
      </c>
      <c r="BC11" s="76">
        <v>3.8932976722717285</v>
      </c>
      <c r="BD11" s="76">
        <v>4.3045949935913086</v>
      </c>
      <c r="BE11" s="76">
        <v>3.7985594272613525</v>
      </c>
      <c r="BF11" s="76">
        <v>4.2381067276000977</v>
      </c>
      <c r="BG11" s="76">
        <v>4.5694489479064941</v>
      </c>
      <c r="BH11" s="76">
        <v>4.0325822830200195</v>
      </c>
      <c r="BI11" s="76">
        <v>3.9123547077178955</v>
      </c>
      <c r="BJ11" s="76">
        <v>4.2126855850219727</v>
      </c>
      <c r="BK11" s="76">
        <v>4.1823034286499023</v>
      </c>
      <c r="BL11" s="76">
        <v>4.2746825218200684</v>
      </c>
      <c r="BM11" s="76">
        <v>4.5627655982971191</v>
      </c>
      <c r="BN11" s="76">
        <v>4.334101676940918</v>
      </c>
    </row>
    <row r="12" spans="1:66" s="77" customFormat="1" x14ac:dyDescent="0.2">
      <c r="A12" s="77" t="s">
        <v>86</v>
      </c>
      <c r="B12" s="77" t="s">
        <v>87</v>
      </c>
      <c r="C12" s="92" t="s">
        <v>88</v>
      </c>
      <c r="D12" s="78">
        <v>0.83739465475082397</v>
      </c>
      <c r="E12" s="78">
        <v>0.61790835857391357</v>
      </c>
      <c r="F12" s="78">
        <v>0.59327536821365356</v>
      </c>
      <c r="G12" s="78">
        <v>0.65713906288146973</v>
      </c>
      <c r="H12" s="78">
        <v>0.72433823347091675</v>
      </c>
      <c r="I12" s="78">
        <v>0.58873391151428223</v>
      </c>
      <c r="J12" s="78">
        <v>0.49477705359458923</v>
      </c>
      <c r="K12" s="78">
        <v>0.7261810302734375</v>
      </c>
      <c r="L12" s="78">
        <v>0.61129415035247803</v>
      </c>
      <c r="M12" s="78">
        <v>0.7062947154045105</v>
      </c>
      <c r="N12" s="78">
        <v>0.6322588324546814</v>
      </c>
      <c r="O12" s="78">
        <v>0.74405646324157715</v>
      </c>
      <c r="P12" s="78">
        <v>0.75105768442153931</v>
      </c>
      <c r="Q12" s="100"/>
      <c r="R12" s="100"/>
      <c r="S12" s="78">
        <v>0.82161647081375122</v>
      </c>
      <c r="T12" s="78">
        <v>0.83523863554000854</v>
      </c>
      <c r="U12" s="100"/>
      <c r="V12" s="78">
        <v>0.6794513463973999</v>
      </c>
      <c r="W12" s="78">
        <v>0.64576810598373413</v>
      </c>
      <c r="X12" s="78">
        <v>0.78979969024658203</v>
      </c>
      <c r="Y12" s="78">
        <v>0.74474823474884033</v>
      </c>
      <c r="Z12" s="78">
        <v>0.68335807323455811</v>
      </c>
      <c r="AA12" s="78">
        <v>0.72384756803512573</v>
      </c>
      <c r="AB12" s="78">
        <v>0.7915184497833252</v>
      </c>
      <c r="AC12" s="78">
        <v>0.8537590503692627</v>
      </c>
      <c r="AD12" s="78">
        <v>0.7306329607963562</v>
      </c>
      <c r="AE12" s="78">
        <v>0.75666487216949463</v>
      </c>
      <c r="AF12" s="78">
        <v>0.74909156560897827</v>
      </c>
      <c r="AG12" s="78">
        <v>0.69702744483947754</v>
      </c>
      <c r="AH12" s="78">
        <v>0.85486823320388794</v>
      </c>
      <c r="AI12" s="78">
        <v>0.74994081258773804</v>
      </c>
      <c r="AJ12" s="78">
        <v>0.71137315034866333</v>
      </c>
      <c r="AK12" s="78">
        <v>0.64014995098114014</v>
      </c>
      <c r="AL12" s="78">
        <v>0.66324788331985474</v>
      </c>
      <c r="AM12" s="78">
        <v>0.62522786855697632</v>
      </c>
      <c r="AN12" s="78">
        <v>0.78277724981307983</v>
      </c>
      <c r="AO12" s="78">
        <v>0.77755230665206909</v>
      </c>
      <c r="AP12" s="78">
        <v>0.78988099098205566</v>
      </c>
      <c r="AQ12" s="78">
        <v>0.62397468090057373</v>
      </c>
      <c r="AR12" s="78">
        <v>0.69426774978637695</v>
      </c>
      <c r="AS12" s="78">
        <v>0.70948630571365356</v>
      </c>
      <c r="AT12" s="78">
        <v>0.70162117481231689</v>
      </c>
      <c r="AU12" s="78">
        <v>0.76271551847457886</v>
      </c>
      <c r="AV12" s="78">
        <v>0.72750145196914673</v>
      </c>
      <c r="AW12" s="78">
        <v>0.72405165433883667</v>
      </c>
      <c r="AX12" s="78">
        <v>1.0126924514770508</v>
      </c>
      <c r="AY12" s="78">
        <v>0.80413895845413208</v>
      </c>
      <c r="AZ12" s="78">
        <v>0.73307794332504272</v>
      </c>
      <c r="BA12" s="78">
        <v>0.7071225643157959</v>
      </c>
      <c r="BB12" s="78">
        <v>0.69955980777740479</v>
      </c>
      <c r="BC12" s="78">
        <v>0.63515949249267578</v>
      </c>
      <c r="BD12" s="78">
        <v>0.66403204202651978</v>
      </c>
      <c r="BE12" s="78">
        <v>0.6007072925567627</v>
      </c>
      <c r="BF12" s="78">
        <v>0.71487808227539063</v>
      </c>
      <c r="BG12" s="78">
        <v>0.76119804382324219</v>
      </c>
      <c r="BH12" s="78">
        <v>0.62633371353149414</v>
      </c>
      <c r="BI12" s="78">
        <v>0.64270848035812378</v>
      </c>
      <c r="BJ12" s="78">
        <v>0.58525681495666504</v>
      </c>
      <c r="BK12" s="78">
        <v>0.73458725214004517</v>
      </c>
      <c r="BL12" s="78">
        <v>0.61908560991287231</v>
      </c>
      <c r="BM12" s="78">
        <v>0.93724924325942993</v>
      </c>
      <c r="BN12" s="78">
        <v>0.75398707389831543</v>
      </c>
    </row>
    <row r="13" spans="1:66" x14ac:dyDescent="0.2">
      <c r="A13" s="70" t="s">
        <v>86</v>
      </c>
      <c r="B13" s="70" t="s">
        <v>417</v>
      </c>
      <c r="C13" s="89" t="s">
        <v>90</v>
      </c>
      <c r="D13" s="79">
        <v>0.80907255411148071</v>
      </c>
      <c r="E13" s="79">
        <v>0.52227580547332764</v>
      </c>
      <c r="F13" s="79">
        <v>0.42901420593261719</v>
      </c>
      <c r="G13" s="79">
        <v>0.62787997722625732</v>
      </c>
      <c r="H13" s="79">
        <v>0.64594024419784546</v>
      </c>
      <c r="I13" s="79">
        <v>0.5116388201713562</v>
      </c>
      <c r="J13" s="79">
        <v>0.34674748778343201</v>
      </c>
      <c r="K13" s="79">
        <v>0.6714743971824646</v>
      </c>
      <c r="L13" s="79">
        <v>0.44654387235641479</v>
      </c>
      <c r="M13" s="79">
        <v>0.66652172803878784</v>
      </c>
      <c r="N13" s="79">
        <v>0.58838307857513428</v>
      </c>
      <c r="O13" s="79">
        <v>0.68851888179779053</v>
      </c>
      <c r="P13" s="79">
        <v>0.71808290481567383</v>
      </c>
      <c r="Q13" s="86"/>
      <c r="R13" s="86"/>
      <c r="S13" s="79">
        <v>0.7073398232460022</v>
      </c>
      <c r="T13" s="79">
        <v>0.76537048816680908</v>
      </c>
      <c r="U13" s="86"/>
      <c r="V13" s="79">
        <v>0.63645720481872559</v>
      </c>
      <c r="W13" s="79">
        <v>0.56534469127655029</v>
      </c>
      <c r="X13" s="79">
        <v>0.67481034994125366</v>
      </c>
      <c r="Y13" s="79">
        <v>0.62772059440612793</v>
      </c>
      <c r="Z13" s="79">
        <v>0.58710229396820068</v>
      </c>
      <c r="AA13" s="79">
        <v>0.54063808917999268</v>
      </c>
      <c r="AB13" s="79">
        <v>0.73376905918121338</v>
      </c>
      <c r="AC13" s="79">
        <v>0.80005133152008057</v>
      </c>
      <c r="AD13" s="79">
        <v>0.6528053879737854</v>
      </c>
      <c r="AE13" s="79">
        <v>0.68067324161529541</v>
      </c>
      <c r="AF13" s="79">
        <v>0.73714351654052734</v>
      </c>
      <c r="AG13" s="79">
        <v>0.62693607807159424</v>
      </c>
      <c r="AH13" s="79">
        <v>0.8603442907333374</v>
      </c>
      <c r="AI13" s="79">
        <v>0.65165525674819946</v>
      </c>
      <c r="AJ13" s="79">
        <v>0.64524507522583008</v>
      </c>
      <c r="AK13" s="79">
        <v>0.59242993593215942</v>
      </c>
      <c r="AL13" s="79">
        <v>0.53215742111206055</v>
      </c>
      <c r="AM13" s="79">
        <v>0.50301021337509155</v>
      </c>
      <c r="AN13" s="79">
        <v>0.72413510084152222</v>
      </c>
      <c r="AO13" s="79">
        <v>0.69331490993499756</v>
      </c>
      <c r="AP13" s="79">
        <v>0.79054391384124756</v>
      </c>
      <c r="AQ13" s="79">
        <v>0.49498030543327332</v>
      </c>
      <c r="AR13" s="79">
        <v>0.59518533945083618</v>
      </c>
      <c r="AS13" s="79">
        <v>0.61019068956375122</v>
      </c>
      <c r="AT13" s="79">
        <v>0.59100234508514404</v>
      </c>
      <c r="AU13" s="79">
        <v>0.71965432167053223</v>
      </c>
      <c r="AV13" s="79">
        <v>0.60782402753829956</v>
      </c>
      <c r="AW13" s="79">
        <v>0.63125085830688477</v>
      </c>
      <c r="AX13" s="79">
        <v>1.0509421825408936</v>
      </c>
      <c r="AY13" s="79">
        <v>0.72338151931762695</v>
      </c>
      <c r="AZ13" s="79">
        <v>0.63895779848098755</v>
      </c>
      <c r="BA13" s="79">
        <v>0.62766683101654053</v>
      </c>
      <c r="BB13" s="79">
        <v>0.59162312746047974</v>
      </c>
      <c r="BC13" s="79">
        <v>0.48065546154975891</v>
      </c>
      <c r="BD13" s="79">
        <v>0.5747535228729248</v>
      </c>
      <c r="BE13" s="79">
        <v>0.48008278012275696</v>
      </c>
      <c r="BF13" s="79">
        <v>0.64583283662796021</v>
      </c>
      <c r="BG13" s="79">
        <v>0.5786280632019043</v>
      </c>
      <c r="BH13" s="79">
        <v>0.59684932231903076</v>
      </c>
      <c r="BI13" s="79">
        <v>0.50641679763793945</v>
      </c>
      <c r="BJ13" s="79">
        <v>0.44874462485313416</v>
      </c>
      <c r="BK13" s="79">
        <v>0.66554176807403564</v>
      </c>
      <c r="BL13" s="79">
        <v>0.50441247224807739</v>
      </c>
      <c r="BM13" s="79">
        <v>0.90688914060592651</v>
      </c>
      <c r="BN13" s="79">
        <v>0.62776011228561401</v>
      </c>
    </row>
    <row r="14" spans="1:66" x14ac:dyDescent="0.2">
      <c r="A14" s="70" t="s">
        <v>91</v>
      </c>
      <c r="B14" s="70" t="s">
        <v>418</v>
      </c>
      <c r="C14" s="89" t="s">
        <v>90</v>
      </c>
      <c r="D14" s="79">
        <v>0.11759230494499207</v>
      </c>
      <c r="E14" s="79">
        <v>6.5891757607460022E-2</v>
      </c>
      <c r="F14" s="79">
        <v>9.0626560151576996E-2</v>
      </c>
      <c r="G14" s="79">
        <v>4.7961417585611343E-2</v>
      </c>
      <c r="H14" s="79">
        <v>9.8663873970508575E-2</v>
      </c>
      <c r="I14" s="79">
        <v>4.5277390629053116E-2</v>
      </c>
      <c r="J14" s="79">
        <v>4.420587420463562E-2</v>
      </c>
      <c r="K14" s="79">
        <v>8.7534837424755096E-2</v>
      </c>
      <c r="L14" s="79">
        <v>9.7878448665142059E-2</v>
      </c>
      <c r="M14" s="79">
        <v>7.2334446012973785E-2</v>
      </c>
      <c r="N14" s="79">
        <v>4.5594088733196259E-2</v>
      </c>
      <c r="O14" s="79">
        <v>9.4901882112026215E-2</v>
      </c>
      <c r="P14" s="79">
        <v>8.6343131959438324E-2</v>
      </c>
      <c r="Q14" s="86"/>
      <c r="R14" s="86"/>
      <c r="S14" s="79">
        <v>0.15443363785743713</v>
      </c>
      <c r="T14" s="79">
        <v>0.13752688467502594</v>
      </c>
      <c r="U14" s="86"/>
      <c r="V14" s="79">
        <v>6.3505962491035461E-2</v>
      </c>
      <c r="W14" s="79">
        <v>6.9121524691581726E-2</v>
      </c>
      <c r="X14" s="79">
        <v>0.14241676032543182</v>
      </c>
      <c r="Y14" s="79">
        <v>0.12591591477394104</v>
      </c>
      <c r="Z14" s="79">
        <v>9.1656006872653961E-2</v>
      </c>
      <c r="AA14" s="79">
        <v>0.15087881684303284</v>
      </c>
      <c r="AB14" s="79">
        <v>0.11446520686149597</v>
      </c>
      <c r="AC14" s="79">
        <v>0.13664904236793518</v>
      </c>
      <c r="AD14" s="79">
        <v>0.10082658380270004</v>
      </c>
      <c r="AE14" s="79">
        <v>0.11003214865922928</v>
      </c>
      <c r="AF14" s="79">
        <v>7.5065173208713531E-2</v>
      </c>
      <c r="AG14" s="79">
        <v>8.3889678120613098E-2</v>
      </c>
      <c r="AH14" s="79">
        <v>0.10748849809169769</v>
      </c>
      <c r="AI14" s="79">
        <v>0.11856421083211899</v>
      </c>
      <c r="AJ14" s="79">
        <v>8.7486915290355682E-2</v>
      </c>
      <c r="AK14" s="79">
        <v>5.0584975630044937E-2</v>
      </c>
      <c r="AL14" s="79">
        <v>0.1012527123093605</v>
      </c>
      <c r="AM14" s="79">
        <v>8.2030773162841797E-2</v>
      </c>
      <c r="AN14" s="79">
        <v>0.1115122064948082</v>
      </c>
      <c r="AO14" s="79">
        <v>0.12227795273065567</v>
      </c>
      <c r="AP14" s="79">
        <v>8.4622234106063843E-2</v>
      </c>
      <c r="AQ14" s="79">
        <v>8.4931798279285431E-2</v>
      </c>
      <c r="AR14" s="79">
        <v>9.7311966121196747E-2</v>
      </c>
      <c r="AS14" s="79">
        <v>0.10333689302206039</v>
      </c>
      <c r="AT14" s="79">
        <v>0.10593988746404648</v>
      </c>
      <c r="AU14" s="79">
        <v>9.5919966697692871E-2</v>
      </c>
      <c r="AV14" s="79">
        <v>0.12053373456001282</v>
      </c>
      <c r="AW14" s="79">
        <v>0.10575383901596069</v>
      </c>
      <c r="AX14" s="79">
        <v>0.15247775614261627</v>
      </c>
      <c r="AY14" s="79">
        <v>0.13087722659111023</v>
      </c>
      <c r="AZ14" s="79">
        <v>0.10992371290922165</v>
      </c>
      <c r="BA14" s="79">
        <v>9.2497743666172028E-2</v>
      </c>
      <c r="BB14" s="79">
        <v>0.10379716753959656</v>
      </c>
      <c r="BC14" s="79">
        <v>0.1020362600684166</v>
      </c>
      <c r="BD14" s="79">
        <v>8.0651737749576569E-2</v>
      </c>
      <c r="BE14" s="79">
        <v>7.1698412299156189E-2</v>
      </c>
      <c r="BF14" s="79">
        <v>9.0308532118797302E-2</v>
      </c>
      <c r="BG14" s="79">
        <v>0.16508422791957855</v>
      </c>
      <c r="BH14" s="79">
        <v>3.6094214767217636E-2</v>
      </c>
      <c r="BI14" s="79">
        <v>9.5865823328495026E-2</v>
      </c>
      <c r="BJ14" s="79">
        <v>7.3633745312690735E-2</v>
      </c>
      <c r="BK14" s="79">
        <v>9.7973324358463287E-2</v>
      </c>
      <c r="BL14" s="79">
        <v>7.5869843363761902E-2</v>
      </c>
      <c r="BM14" s="79">
        <v>0.15744362771511078</v>
      </c>
      <c r="BN14" s="79">
        <v>0.13410846889019012</v>
      </c>
    </row>
    <row r="15" spans="1:66" s="77" customFormat="1" x14ac:dyDescent="0.2">
      <c r="A15" s="77" t="s">
        <v>93</v>
      </c>
      <c r="B15" s="77" t="s">
        <v>94</v>
      </c>
      <c r="C15" s="92" t="s">
        <v>448</v>
      </c>
      <c r="D15" s="78">
        <v>1.6157854795455933</v>
      </c>
      <c r="E15" s="78">
        <v>1.6184710264205933</v>
      </c>
      <c r="F15" s="78">
        <v>1.5483452081680298</v>
      </c>
      <c r="G15" s="78">
        <v>1.6815677881240845</v>
      </c>
      <c r="H15" s="78">
        <v>1.582449197769165</v>
      </c>
      <c r="I15" s="78">
        <v>1.6403603553771973</v>
      </c>
      <c r="J15" s="78">
        <v>1.3933109045028687</v>
      </c>
      <c r="K15" s="78">
        <v>1.5776617527008057</v>
      </c>
      <c r="L15" s="78">
        <v>1.6442329883575439</v>
      </c>
      <c r="M15" s="78">
        <v>1.544094443321228</v>
      </c>
      <c r="N15" s="78">
        <v>1.7874165773391724</v>
      </c>
      <c r="O15" s="78">
        <v>1.6360094547271729</v>
      </c>
      <c r="P15" s="78">
        <v>1.7811509370803833</v>
      </c>
      <c r="Q15" s="100"/>
      <c r="R15" s="100"/>
      <c r="S15" s="78">
        <v>1.7433180809020996</v>
      </c>
      <c r="T15" s="78">
        <v>1.5697422027587891</v>
      </c>
      <c r="U15" s="100"/>
      <c r="V15" s="78">
        <v>1.6566923856735229</v>
      </c>
      <c r="W15" s="78">
        <v>1.639401912689209</v>
      </c>
      <c r="X15" s="78">
        <v>1.7306971549987793</v>
      </c>
      <c r="Y15" s="78">
        <v>1.6390784978866577</v>
      </c>
      <c r="Z15" s="78">
        <v>1.5242425203323364</v>
      </c>
      <c r="AA15" s="78">
        <v>1.6786500215530396</v>
      </c>
      <c r="AB15" s="78">
        <v>1.6076769828796387</v>
      </c>
      <c r="AC15" s="78">
        <v>1.7982882261276245</v>
      </c>
      <c r="AD15" s="78">
        <v>1.6006708145141602</v>
      </c>
      <c r="AE15" s="78">
        <v>1.582785964012146</v>
      </c>
      <c r="AF15" s="78">
        <v>1.5451710224151611</v>
      </c>
      <c r="AG15" s="78">
        <v>1.5962189435958862</v>
      </c>
      <c r="AH15" s="78">
        <v>1.6219092607498169</v>
      </c>
      <c r="AI15" s="78">
        <v>1.2566604614257813</v>
      </c>
      <c r="AJ15" s="78">
        <v>1.5286629199981689</v>
      </c>
      <c r="AK15" s="78">
        <v>1.3451929092407227</v>
      </c>
      <c r="AL15" s="78">
        <v>1.5085850954055786</v>
      </c>
      <c r="AM15" s="78">
        <v>1.3977102041244507</v>
      </c>
      <c r="AN15" s="78">
        <v>1.3238077163696289</v>
      </c>
      <c r="AO15" s="78">
        <v>1.5507086515426636</v>
      </c>
      <c r="AP15" s="78">
        <v>1.5049220323562622</v>
      </c>
      <c r="AQ15" s="78">
        <v>1.3929017782211304</v>
      </c>
      <c r="AR15" s="78">
        <v>1.4592885971069336</v>
      </c>
      <c r="AS15" s="78">
        <v>1.4772182703018188</v>
      </c>
      <c r="AT15" s="78">
        <v>1.479961633682251</v>
      </c>
      <c r="AU15" s="78">
        <v>1.6459251642227173</v>
      </c>
      <c r="AV15" s="78">
        <v>1.4961103200912476</v>
      </c>
      <c r="AW15" s="78">
        <v>1.4154254198074341</v>
      </c>
      <c r="AX15" s="78">
        <v>1.6732146739959717</v>
      </c>
      <c r="AY15" s="78">
        <v>1.3113447427749634</v>
      </c>
      <c r="AZ15" s="78">
        <v>1.3014682531356812</v>
      </c>
      <c r="BA15" s="78">
        <v>1.2002638578414917</v>
      </c>
      <c r="BB15" s="78">
        <v>1.378368616104126</v>
      </c>
      <c r="BC15" s="78">
        <v>1.2045871019363403</v>
      </c>
      <c r="BD15" s="78">
        <v>1.3136117458343506</v>
      </c>
      <c r="BE15" s="78">
        <v>1.2273100614547729</v>
      </c>
      <c r="BF15" s="78">
        <v>1.3048403263092041</v>
      </c>
      <c r="BG15" s="78">
        <v>1.2682236433029175</v>
      </c>
      <c r="BH15" s="78">
        <v>1.3040580749511719</v>
      </c>
      <c r="BI15" s="78">
        <v>1.2406563758850098</v>
      </c>
      <c r="BJ15" s="78">
        <v>1.2066605091094971</v>
      </c>
      <c r="BK15" s="78">
        <v>1.3170548677444458</v>
      </c>
      <c r="BL15" s="78">
        <v>1.3247501850128174</v>
      </c>
      <c r="BM15" s="78">
        <v>1.4201896190643311</v>
      </c>
      <c r="BN15" s="78">
        <v>1.3955847024917603</v>
      </c>
    </row>
    <row r="16" spans="1:66" x14ac:dyDescent="0.2">
      <c r="A16" s="70" t="s">
        <v>95</v>
      </c>
      <c r="B16" s="70" t="s">
        <v>452</v>
      </c>
      <c r="C16" s="89" t="s">
        <v>90</v>
      </c>
      <c r="D16" s="79">
        <v>0.51280808448791504</v>
      </c>
      <c r="E16" s="79">
        <v>0.55225276947021484</v>
      </c>
      <c r="F16" s="79">
        <v>0.41165676712989807</v>
      </c>
      <c r="G16" s="79">
        <v>0.64497965574264526</v>
      </c>
      <c r="H16" s="79">
        <v>0.61921882629394531</v>
      </c>
      <c r="I16" s="79">
        <v>0.63760524988174438</v>
      </c>
      <c r="J16" s="79">
        <v>0.27226671576499939</v>
      </c>
      <c r="K16" s="79">
        <v>0.44972985982894897</v>
      </c>
      <c r="L16" s="79">
        <v>0.66491198539733887</v>
      </c>
      <c r="M16" s="79">
        <v>0.61625754833221436</v>
      </c>
      <c r="N16" s="79">
        <v>0.76859092712402344</v>
      </c>
      <c r="O16" s="79">
        <v>0.55476313829421997</v>
      </c>
      <c r="P16" s="79">
        <v>0.60899841785430908</v>
      </c>
      <c r="Q16" s="86"/>
      <c r="R16" s="86"/>
      <c r="S16" s="79">
        <v>0.69090986251831055</v>
      </c>
      <c r="T16" s="79">
        <v>0.44760775566101074</v>
      </c>
      <c r="U16" s="86"/>
      <c r="V16" s="79">
        <v>0.56883525848388672</v>
      </c>
      <c r="W16" s="79">
        <v>0.52104729413986206</v>
      </c>
      <c r="X16" s="79">
        <v>0.61868065595626831</v>
      </c>
      <c r="Y16" s="79">
        <v>0.63052272796630859</v>
      </c>
      <c r="Z16" s="79">
        <v>0.58419561386108398</v>
      </c>
      <c r="AA16" s="79">
        <v>0.55962961912155151</v>
      </c>
      <c r="AB16" s="79">
        <v>0.53419202566146851</v>
      </c>
      <c r="AC16" s="79">
        <v>0.73276209831237793</v>
      </c>
      <c r="AD16" s="79">
        <v>0.61827397346496582</v>
      </c>
      <c r="AE16" s="79">
        <v>0.50879824161529541</v>
      </c>
      <c r="AF16" s="79">
        <v>0.63317692279815674</v>
      </c>
      <c r="AG16" s="79">
        <v>0.57979494333267212</v>
      </c>
      <c r="AH16" s="79">
        <v>0.53240525722503662</v>
      </c>
      <c r="AI16" s="79">
        <v>0.22929702699184418</v>
      </c>
      <c r="AJ16" s="79">
        <v>0.4777405858039856</v>
      </c>
      <c r="AK16" s="79">
        <v>0.42240995168685913</v>
      </c>
      <c r="AL16" s="79">
        <v>0.499472975730896</v>
      </c>
      <c r="AM16" s="79">
        <v>0.37469968199729919</v>
      </c>
      <c r="AN16" s="79">
        <v>0.30339130759239197</v>
      </c>
      <c r="AO16" s="79">
        <v>0.33178368210792542</v>
      </c>
      <c r="AP16" s="79">
        <v>0.33097708225250244</v>
      </c>
      <c r="AQ16" s="79">
        <v>0.39067193865776062</v>
      </c>
      <c r="AR16" s="79">
        <v>0.4862200915813446</v>
      </c>
      <c r="AS16" s="79">
        <v>0.5016254186630249</v>
      </c>
      <c r="AT16" s="79">
        <v>0.49208346009254456</v>
      </c>
      <c r="AU16" s="79">
        <v>0.5286332368850708</v>
      </c>
      <c r="AV16" s="79">
        <v>0.47126102447509766</v>
      </c>
      <c r="AW16" s="79">
        <v>0.23806954920291901</v>
      </c>
      <c r="AX16" s="79">
        <v>0.4478934109210968</v>
      </c>
      <c r="AY16" s="79">
        <v>0.29508182406425476</v>
      </c>
      <c r="AZ16" s="79">
        <v>0.26546487212181091</v>
      </c>
      <c r="BA16" s="79">
        <v>0.20686668157577515</v>
      </c>
      <c r="BB16" s="79">
        <v>0.22883112728595734</v>
      </c>
      <c r="BC16" s="79">
        <v>0.13684669137001038</v>
      </c>
      <c r="BD16" s="79">
        <v>0.22614589333534241</v>
      </c>
      <c r="BE16" s="79">
        <v>0.31855833530426025</v>
      </c>
      <c r="BF16" s="79">
        <v>0.36563822627067566</v>
      </c>
      <c r="BG16" s="79">
        <v>0.28829231858253479</v>
      </c>
      <c r="BH16" s="79">
        <v>0.22521215677261353</v>
      </c>
      <c r="BI16" s="79">
        <v>0.21565452218055725</v>
      </c>
      <c r="BJ16" s="79">
        <v>0.2287786453962326</v>
      </c>
      <c r="BK16" s="79">
        <v>0.2829393744468689</v>
      </c>
      <c r="BL16" s="79">
        <v>0.23066914081573486</v>
      </c>
      <c r="BM16" s="79">
        <v>0.38327071070671082</v>
      </c>
      <c r="BN16" s="79">
        <v>0.50400227308273315</v>
      </c>
    </row>
    <row r="17" spans="1:66" x14ac:dyDescent="0.2">
      <c r="A17" s="70" t="s">
        <v>97</v>
      </c>
      <c r="B17" s="70" t="s">
        <v>453</v>
      </c>
      <c r="C17" s="89" t="s">
        <v>90</v>
      </c>
      <c r="D17" s="79">
        <v>0.13221602141857147</v>
      </c>
      <c r="E17" s="79">
        <v>0.10072694718837738</v>
      </c>
      <c r="F17" s="79">
        <v>0.10128486156463623</v>
      </c>
      <c r="G17" s="79">
        <v>0.10728831589221954</v>
      </c>
      <c r="H17" s="79">
        <v>0.15981483459472656</v>
      </c>
      <c r="I17" s="79">
        <v>0.20122039318084717</v>
      </c>
      <c r="J17" s="79">
        <v>0.16992399096488953</v>
      </c>
      <c r="K17" s="79">
        <v>0.14258378744125366</v>
      </c>
      <c r="L17" s="79">
        <v>0.16762365400791168</v>
      </c>
      <c r="M17" s="79">
        <v>0.14584238827228546</v>
      </c>
      <c r="N17" s="79">
        <v>0.21132571995258331</v>
      </c>
      <c r="O17" s="79">
        <v>0.17511378228664398</v>
      </c>
      <c r="P17" s="79">
        <v>0.20802058279514313</v>
      </c>
      <c r="Q17" s="86"/>
      <c r="R17" s="86"/>
      <c r="S17" s="79">
        <v>0.22399267554283142</v>
      </c>
      <c r="T17" s="79">
        <v>0.17910245060920715</v>
      </c>
      <c r="U17" s="86"/>
      <c r="V17" s="79">
        <v>0.2394527792930603</v>
      </c>
      <c r="W17" s="79">
        <v>0.15513981878757477</v>
      </c>
      <c r="X17" s="79">
        <v>0.24334661662578583</v>
      </c>
      <c r="Y17" s="79">
        <v>0.12222506105899811</v>
      </c>
      <c r="Z17" s="79">
        <v>0.16494207084178925</v>
      </c>
      <c r="AA17" s="79">
        <v>0.15309503674507141</v>
      </c>
      <c r="AB17" s="79">
        <v>0.1506761759519577</v>
      </c>
      <c r="AC17" s="79">
        <v>0.2379721999168396</v>
      </c>
      <c r="AD17" s="79">
        <v>0.249371737241745</v>
      </c>
      <c r="AE17" s="79">
        <v>0.1751607358455658</v>
      </c>
      <c r="AF17" s="79">
        <v>0.11822885274887085</v>
      </c>
      <c r="AG17" s="79">
        <v>0.16826151311397552</v>
      </c>
      <c r="AH17" s="79">
        <v>0.14425671100616455</v>
      </c>
      <c r="AI17" s="79">
        <v>8.0128580331802368E-2</v>
      </c>
      <c r="AJ17" s="79">
        <v>0.17497383058071136</v>
      </c>
      <c r="AK17" s="79">
        <v>0.13109990954399109</v>
      </c>
      <c r="AL17" s="79">
        <v>0.27382540702819824</v>
      </c>
      <c r="AM17" s="79">
        <v>0.15084277093410492</v>
      </c>
      <c r="AN17" s="79">
        <v>4.0738809853792191E-2</v>
      </c>
      <c r="AO17" s="79">
        <v>0.15761102735996246</v>
      </c>
      <c r="AP17" s="79">
        <v>9.0808957815170288E-2</v>
      </c>
      <c r="AQ17" s="79">
        <v>0.19044956564903259</v>
      </c>
      <c r="AR17" s="79">
        <v>0.10871046781539917</v>
      </c>
      <c r="AS17" s="79">
        <v>0.14917947351932526</v>
      </c>
      <c r="AT17" s="79">
        <v>0.1341560035943985</v>
      </c>
      <c r="AU17" s="79">
        <v>0.13135325908660889</v>
      </c>
      <c r="AV17" s="79">
        <v>0.12053373456001282</v>
      </c>
      <c r="AW17" s="79">
        <v>4.4650603085756302E-2</v>
      </c>
      <c r="AX17" s="79">
        <v>0.15419219434261322</v>
      </c>
      <c r="AY17" s="79">
        <v>8.4364429116249084E-2</v>
      </c>
      <c r="AZ17" s="79">
        <v>6.4938150346279144E-2</v>
      </c>
      <c r="BA17" s="79">
        <v>4.0675882250070572E-2</v>
      </c>
      <c r="BB17" s="79">
        <v>6.7303374409675598E-2</v>
      </c>
      <c r="BC17" s="79">
        <v>2.4522444233298302E-2</v>
      </c>
      <c r="BD17" s="79">
        <v>2.6522975414991379E-2</v>
      </c>
      <c r="BE17" s="79">
        <v>0.14427506923675537</v>
      </c>
      <c r="BF17" s="79">
        <v>4.5704778283834457E-2</v>
      </c>
      <c r="BG17" s="79">
        <v>4.6875E-2</v>
      </c>
      <c r="BH17" s="79">
        <v>0.11794184893369675</v>
      </c>
      <c r="BI17" s="79">
        <v>1.5686908736824989E-2</v>
      </c>
      <c r="BJ17" s="79">
        <v>0.12485695630311966</v>
      </c>
      <c r="BK17" s="79">
        <v>2.1116310730576515E-2</v>
      </c>
      <c r="BL17" s="79">
        <v>1.8553704023361206E-2</v>
      </c>
      <c r="BM17" s="79">
        <v>6.5164491534233093E-2</v>
      </c>
      <c r="BN17" s="79">
        <v>0.14797818660736084</v>
      </c>
    </row>
    <row r="18" spans="1:66" x14ac:dyDescent="0.2">
      <c r="A18" s="70" t="s">
        <v>99</v>
      </c>
      <c r="B18" s="70" t="s">
        <v>100</v>
      </c>
      <c r="C18" s="89" t="s">
        <v>90</v>
      </c>
      <c r="D18" s="79">
        <v>0.74945217370986938</v>
      </c>
      <c r="E18" s="79">
        <v>0.78490155935287476</v>
      </c>
      <c r="F18" s="79">
        <v>0.7020648717880249</v>
      </c>
      <c r="G18" s="79">
        <v>0.77806049585342407</v>
      </c>
      <c r="H18" s="79">
        <v>0.57972806692123413</v>
      </c>
      <c r="I18" s="79">
        <v>0.7112044095993042</v>
      </c>
      <c r="J18" s="79">
        <v>0.57454067468643188</v>
      </c>
      <c r="K18" s="79">
        <v>0.77319324016571045</v>
      </c>
      <c r="L18" s="79">
        <v>0.75557577610015869</v>
      </c>
      <c r="M18" s="79">
        <v>0.54948943853378296</v>
      </c>
      <c r="N18" s="79">
        <v>0.75360602140426636</v>
      </c>
      <c r="O18" s="79">
        <v>0.72394591569900513</v>
      </c>
      <c r="P18" s="79">
        <v>0.82326102256774902</v>
      </c>
      <c r="Q18" s="86"/>
      <c r="R18" s="86"/>
      <c r="S18" s="79">
        <v>0.77582472562789917</v>
      </c>
      <c r="T18" s="79">
        <v>0.66666668653488159</v>
      </c>
      <c r="U18" s="86"/>
      <c r="V18" s="79">
        <v>0.71761077642440796</v>
      </c>
      <c r="W18" s="79">
        <v>0.799721360206604</v>
      </c>
      <c r="X18" s="79">
        <v>0.80611944198608398</v>
      </c>
      <c r="Y18" s="79">
        <v>0.68382573127746582</v>
      </c>
      <c r="Z18" s="79">
        <v>0.57827544212341309</v>
      </c>
      <c r="AA18" s="79">
        <v>0.78605717420578003</v>
      </c>
      <c r="AB18" s="79">
        <v>0.75141447782516479</v>
      </c>
      <c r="AC18" s="79">
        <v>0.81099420785903931</v>
      </c>
      <c r="AD18" s="79">
        <v>0.70796769857406616</v>
      </c>
      <c r="AE18" s="79">
        <v>0.66199976205825806</v>
      </c>
      <c r="AF18" s="79">
        <v>0.66692262887954712</v>
      </c>
      <c r="AG18" s="79">
        <v>0.8054613471031189</v>
      </c>
      <c r="AH18" s="79">
        <v>0.79755926132202148</v>
      </c>
      <c r="AI18" s="79">
        <v>0.58251774311065674</v>
      </c>
      <c r="AJ18" s="79">
        <v>0.72376513481140137</v>
      </c>
      <c r="AK18" s="79">
        <v>0.6231081485748291</v>
      </c>
      <c r="AL18" s="79">
        <v>0.60801738500595093</v>
      </c>
      <c r="AM18" s="79">
        <v>0.63452303409576416</v>
      </c>
      <c r="AN18" s="79">
        <v>0.57710814476013184</v>
      </c>
      <c r="AO18" s="79">
        <v>0.72496795654296875</v>
      </c>
      <c r="AP18" s="79">
        <v>0.67858713865280151</v>
      </c>
      <c r="AQ18" s="79">
        <v>0.57040071487426758</v>
      </c>
      <c r="AR18" s="79">
        <v>0.60393029451370239</v>
      </c>
      <c r="AS18" s="79">
        <v>0.61632484197616577</v>
      </c>
      <c r="AT18" s="79">
        <v>0.60337746143341064</v>
      </c>
      <c r="AU18" s="79">
        <v>0.71357142925262451</v>
      </c>
      <c r="AV18" s="79">
        <v>0.67906099557876587</v>
      </c>
      <c r="AW18" s="79">
        <v>0.66793531179428101</v>
      </c>
      <c r="AX18" s="79">
        <v>0.77918815612792969</v>
      </c>
      <c r="AY18" s="79">
        <v>0.57612454891204834</v>
      </c>
      <c r="AZ18" s="79">
        <v>0.51796430349349976</v>
      </c>
      <c r="BA18" s="79">
        <v>0.51670730113983154</v>
      </c>
      <c r="BB18" s="79">
        <v>0.64657574892044067</v>
      </c>
      <c r="BC18" s="79">
        <v>0.55870592594146729</v>
      </c>
      <c r="BD18" s="79">
        <v>0.59736275672912598</v>
      </c>
      <c r="BE18" s="79">
        <v>0.50526750087738037</v>
      </c>
      <c r="BF18" s="79">
        <v>0.56855392456054688</v>
      </c>
      <c r="BG18" s="79">
        <v>0.48033282160758972</v>
      </c>
      <c r="BH18" s="79">
        <v>0.56879323720932007</v>
      </c>
      <c r="BI18" s="79">
        <v>0.47233474254608154</v>
      </c>
      <c r="BJ18" s="79">
        <v>0.42368891835212708</v>
      </c>
      <c r="BK18" s="79">
        <v>0.53832972049713135</v>
      </c>
      <c r="BL18" s="79">
        <v>0.47403484582901001</v>
      </c>
      <c r="BM18" s="79">
        <v>0.59213095903396606</v>
      </c>
      <c r="BN18" s="79">
        <v>0.47905722260475159</v>
      </c>
    </row>
    <row r="19" spans="1:66" x14ac:dyDescent="0.2">
      <c r="A19" s="70" t="s">
        <v>101</v>
      </c>
      <c r="B19" s="70" t="s">
        <v>102</v>
      </c>
      <c r="C19" s="89" t="s">
        <v>90</v>
      </c>
      <c r="D19" s="79">
        <v>0.74786281585693359</v>
      </c>
      <c r="E19" s="79">
        <v>0.81020534038543701</v>
      </c>
      <c r="F19" s="79">
        <v>0.65154463052749634</v>
      </c>
      <c r="G19" s="79">
        <v>0.7971348762512207</v>
      </c>
      <c r="H19" s="79">
        <v>0.640281081199646</v>
      </c>
      <c r="I19" s="79">
        <v>0.63832634687423706</v>
      </c>
      <c r="J19" s="79">
        <v>0.6530224084854126</v>
      </c>
      <c r="K19" s="79">
        <v>0.68732178211212158</v>
      </c>
      <c r="L19" s="79">
        <v>0.57294529676437378</v>
      </c>
      <c r="M19" s="79">
        <v>0.63508313894271851</v>
      </c>
      <c r="N19" s="79">
        <v>0.73902440071105957</v>
      </c>
      <c r="O19" s="79">
        <v>0.70200347900390625</v>
      </c>
      <c r="P19" s="79">
        <v>0.8723568320274353</v>
      </c>
      <c r="Q19" s="86"/>
      <c r="R19" s="86"/>
      <c r="S19" s="79">
        <v>0.71905934810638428</v>
      </c>
      <c r="T19" s="79">
        <v>0.66874170303344727</v>
      </c>
      <c r="U19" s="86"/>
      <c r="V19" s="79">
        <v>0.66345316171646118</v>
      </c>
      <c r="W19" s="79">
        <v>0.66774159669876099</v>
      </c>
      <c r="X19" s="79">
        <v>0.66360032558441162</v>
      </c>
      <c r="Y19" s="79">
        <v>0.69982826709747314</v>
      </c>
      <c r="Z19" s="79">
        <v>0.63248181343078613</v>
      </c>
      <c r="AA19" s="79">
        <v>0.81698119640350342</v>
      </c>
      <c r="AB19" s="79">
        <v>0.60431832075119019</v>
      </c>
      <c r="AC19" s="79">
        <v>0.78528416156768799</v>
      </c>
      <c r="AD19" s="79">
        <v>0.5956529974937439</v>
      </c>
      <c r="AE19" s="79">
        <v>0.62172561883926392</v>
      </c>
      <c r="AF19" s="79">
        <v>0.53379136323928833</v>
      </c>
      <c r="AG19" s="79">
        <v>0.62806379795074463</v>
      </c>
      <c r="AH19" s="79">
        <v>0.7345956563949585</v>
      </c>
      <c r="AI19" s="79">
        <v>0.53900277614593506</v>
      </c>
      <c r="AJ19" s="79">
        <v>0.64591604471206665</v>
      </c>
      <c r="AK19" s="79">
        <v>0.5900646448135376</v>
      </c>
      <c r="AL19" s="79">
        <v>0.50648635625839233</v>
      </c>
      <c r="AM19" s="79">
        <v>0.52722281217575073</v>
      </c>
      <c r="AN19" s="79">
        <v>0.59253489971160889</v>
      </c>
      <c r="AO19" s="79">
        <v>0.7200162410736084</v>
      </c>
      <c r="AP19" s="79">
        <v>0.640330970287323</v>
      </c>
      <c r="AQ19" s="79">
        <v>0.50780099630355835</v>
      </c>
      <c r="AR19" s="79">
        <v>0.58055680990219116</v>
      </c>
      <c r="AS19" s="79">
        <v>0.59338021278381348</v>
      </c>
      <c r="AT19" s="79">
        <v>0.59001821279525757</v>
      </c>
      <c r="AU19" s="79">
        <v>0.77508091926574707</v>
      </c>
      <c r="AV19" s="79">
        <v>0.60980206727981567</v>
      </c>
      <c r="AW19" s="79">
        <v>0.60837554931640625</v>
      </c>
      <c r="AX19" s="79">
        <v>0.79589575529098511</v>
      </c>
      <c r="AY19" s="79">
        <v>0.58272933959960938</v>
      </c>
      <c r="AZ19" s="79">
        <v>0.5129774808883667</v>
      </c>
      <c r="BA19" s="79">
        <v>0.56269955635070801</v>
      </c>
      <c r="BB19" s="79">
        <v>0.58700370788574219</v>
      </c>
      <c r="BC19" s="79">
        <v>0.44138121604919434</v>
      </c>
      <c r="BD19" s="79">
        <v>0.49736574292182922</v>
      </c>
      <c r="BE19" s="79">
        <v>0.41325011849403381</v>
      </c>
      <c r="BF19" s="79">
        <v>0.47878551483154297</v>
      </c>
      <c r="BG19" s="79">
        <v>0.49789798259735107</v>
      </c>
      <c r="BH19" s="79">
        <v>0.59215062856674194</v>
      </c>
      <c r="BI19" s="79">
        <v>0.48060467839241028</v>
      </c>
      <c r="BJ19" s="79">
        <v>0.40239909291267395</v>
      </c>
      <c r="BK19" s="79">
        <v>0.4556100070476532</v>
      </c>
      <c r="BL19" s="79">
        <v>0.55975407361984253</v>
      </c>
      <c r="BM19" s="79">
        <v>0.657520592212677</v>
      </c>
      <c r="BN19" s="79">
        <v>0.49570414423942566</v>
      </c>
    </row>
    <row r="20" spans="1:66" x14ac:dyDescent="0.2">
      <c r="A20" s="70" t="s">
        <v>103</v>
      </c>
      <c r="B20" s="70" t="s">
        <v>104</v>
      </c>
      <c r="C20" s="89" t="s">
        <v>90</v>
      </c>
      <c r="D20" s="79">
        <v>0.85060393810272217</v>
      </c>
      <c r="E20" s="79">
        <v>0.85646682977676392</v>
      </c>
      <c r="F20" s="79">
        <v>0.90102946758270264</v>
      </c>
      <c r="G20" s="79">
        <v>0.92920470237731934</v>
      </c>
      <c r="H20" s="79">
        <v>0.9383348822593689</v>
      </c>
      <c r="I20" s="79">
        <v>0.79920089244842529</v>
      </c>
      <c r="J20" s="79">
        <v>0.76999747753143311</v>
      </c>
      <c r="K20" s="79">
        <v>0.83127516508102417</v>
      </c>
      <c r="L20" s="79">
        <v>0.76821380853652954</v>
      </c>
      <c r="M20" s="79">
        <v>0.91012847423553467</v>
      </c>
      <c r="N20" s="79">
        <v>0.94373071193695068</v>
      </c>
      <c r="O20" s="79">
        <v>0.91704612970352173</v>
      </c>
      <c r="P20" s="79">
        <v>0.89138031005859375</v>
      </c>
      <c r="Q20" s="86"/>
      <c r="R20" s="86"/>
      <c r="S20" s="79">
        <v>0.87239927053451538</v>
      </c>
      <c r="T20" s="79">
        <v>0.87044280767440796</v>
      </c>
      <c r="U20" s="86"/>
      <c r="V20" s="79">
        <v>0.88825792074203491</v>
      </c>
      <c r="W20" s="79">
        <v>0.89820611476898193</v>
      </c>
      <c r="X20" s="79">
        <v>0.89444607496261597</v>
      </c>
      <c r="Y20" s="79">
        <v>0.91821134090423584</v>
      </c>
      <c r="Z20" s="79">
        <v>0.86013251543045044</v>
      </c>
      <c r="AA20" s="79">
        <v>0.91488379240036011</v>
      </c>
      <c r="AB20" s="79">
        <v>0.89675056934356689</v>
      </c>
      <c r="AC20" s="79">
        <v>0.9451257586479187</v>
      </c>
      <c r="AD20" s="79">
        <v>0.87343961000442505</v>
      </c>
      <c r="AE20" s="79">
        <v>0.90625</v>
      </c>
      <c r="AF20" s="79">
        <v>0.9019131064414978</v>
      </c>
      <c r="AG20" s="79">
        <v>0.81136876344680786</v>
      </c>
      <c r="AH20" s="79">
        <v>0.86895132064819336</v>
      </c>
      <c r="AI20" s="79">
        <v>0.72091966867446899</v>
      </c>
      <c r="AJ20" s="79">
        <v>0.80461472272872925</v>
      </c>
      <c r="AK20" s="79">
        <v>0.70126998424530029</v>
      </c>
      <c r="AL20" s="79">
        <v>0.83316385746002197</v>
      </c>
      <c r="AM20" s="79">
        <v>0.80078107118606567</v>
      </c>
      <c r="AN20" s="79">
        <v>0.74082303047180176</v>
      </c>
      <c r="AO20" s="79">
        <v>0.796733558177948</v>
      </c>
      <c r="AP20" s="79">
        <v>0.83782637119293213</v>
      </c>
      <c r="AQ20" s="79">
        <v>0.86247837543487549</v>
      </c>
      <c r="AR20" s="79">
        <v>0.85258603096008301</v>
      </c>
      <c r="AS20" s="79">
        <v>0.81349629163742065</v>
      </c>
      <c r="AT20" s="79">
        <v>0.82448118925094604</v>
      </c>
      <c r="AU20" s="79">
        <v>0.87969058752059937</v>
      </c>
      <c r="AV20" s="79">
        <v>0.81390327215194702</v>
      </c>
      <c r="AW20" s="79">
        <v>0.74830222129821777</v>
      </c>
      <c r="AX20" s="79">
        <v>0.87150359153747559</v>
      </c>
      <c r="AY20" s="79">
        <v>0.70626312494277954</v>
      </c>
      <c r="AZ20" s="79">
        <v>0.75319862365722656</v>
      </c>
      <c r="BA20" s="79">
        <v>0.51743412017822266</v>
      </c>
      <c r="BB20" s="79">
        <v>0.80103880167007446</v>
      </c>
      <c r="BC20" s="79">
        <v>0.67310190200805664</v>
      </c>
      <c r="BD20" s="79">
        <v>0.7106168270111084</v>
      </c>
      <c r="BE20" s="79">
        <v>0.60619711875915527</v>
      </c>
      <c r="BF20" s="79">
        <v>0.76991426944732666</v>
      </c>
      <c r="BG20" s="79">
        <v>0.76502770185470581</v>
      </c>
      <c r="BH20" s="79">
        <v>0.64209491014480591</v>
      </c>
      <c r="BI20" s="79">
        <v>0.7854543924331665</v>
      </c>
      <c r="BJ20" s="79">
        <v>0.71231883764266968</v>
      </c>
      <c r="BK20" s="79">
        <v>0.86401826143264771</v>
      </c>
      <c r="BL20" s="79">
        <v>0.78001230955123901</v>
      </c>
      <c r="BM20" s="79">
        <v>0.72582709789276123</v>
      </c>
      <c r="BN20" s="79">
        <v>0.82355785369873047</v>
      </c>
    </row>
    <row r="21" spans="1:66" x14ac:dyDescent="0.2">
      <c r="A21" s="70" t="s">
        <v>105</v>
      </c>
      <c r="B21" s="70" t="s">
        <v>106</v>
      </c>
      <c r="C21" s="89" t="s">
        <v>90</v>
      </c>
      <c r="D21" s="79">
        <v>0.70260518789291382</v>
      </c>
      <c r="E21" s="79">
        <v>0.55893665552139282</v>
      </c>
      <c r="F21" s="79">
        <v>0.63682794570922852</v>
      </c>
      <c r="G21" s="79">
        <v>0.57064634561538696</v>
      </c>
      <c r="H21" s="79">
        <v>0.63850092887878418</v>
      </c>
      <c r="I21" s="79">
        <v>0.73656642436981201</v>
      </c>
      <c r="J21" s="79">
        <v>0.56667017936706543</v>
      </c>
      <c r="K21" s="79">
        <v>0.65854185819625854</v>
      </c>
      <c r="L21" s="79">
        <v>0.72458434104919434</v>
      </c>
      <c r="M21" s="79">
        <v>0.53883558511734009</v>
      </c>
      <c r="N21" s="79">
        <v>0.64284098148345947</v>
      </c>
      <c r="O21" s="79">
        <v>0.64890933036804199</v>
      </c>
      <c r="P21" s="79">
        <v>0.66711968183517456</v>
      </c>
      <c r="Q21" s="86"/>
      <c r="R21" s="86"/>
      <c r="S21" s="79">
        <v>0.71915477514266968</v>
      </c>
      <c r="T21" s="79">
        <v>0.70651954412460327</v>
      </c>
      <c r="U21" s="86"/>
      <c r="V21" s="79">
        <v>0.67258882522583008</v>
      </c>
      <c r="W21" s="79">
        <v>0.67413806915283203</v>
      </c>
      <c r="X21" s="79">
        <v>0.70085138082504272</v>
      </c>
      <c r="Y21" s="79">
        <v>0.67765992879867554</v>
      </c>
      <c r="Z21" s="79">
        <v>0.5289006233215332</v>
      </c>
      <c r="AA21" s="79">
        <v>0.65138542652130127</v>
      </c>
      <c r="AB21" s="79">
        <v>0.73913037776947021</v>
      </c>
      <c r="AC21" s="79">
        <v>0.62169861793518066</v>
      </c>
      <c r="AD21" s="79">
        <v>0.5760226845741272</v>
      </c>
      <c r="AE21" s="79">
        <v>0.69015836715698242</v>
      </c>
      <c r="AF21" s="79">
        <v>0.60133862495422363</v>
      </c>
      <c r="AG21" s="79">
        <v>0.63686114549636841</v>
      </c>
      <c r="AH21" s="79">
        <v>0.60044735670089722</v>
      </c>
      <c r="AI21" s="79">
        <v>0.53183114528656006</v>
      </c>
      <c r="AJ21" s="79">
        <v>0.65138339996337891</v>
      </c>
      <c r="AK21" s="79">
        <v>0.4107072651386261</v>
      </c>
      <c r="AL21" s="79">
        <v>0.62616425752639771</v>
      </c>
      <c r="AM21" s="79">
        <v>0.57089924812316895</v>
      </c>
      <c r="AN21" s="79">
        <v>0.59513938426971436</v>
      </c>
      <c r="AO21" s="79">
        <v>0.70342272520065308</v>
      </c>
      <c r="AP21" s="79">
        <v>0.75819629430770874</v>
      </c>
      <c r="AQ21" s="79">
        <v>0.5443413257598877</v>
      </c>
      <c r="AR21" s="79">
        <v>0.59148269891738892</v>
      </c>
      <c r="AS21" s="79">
        <v>0.58528172969818115</v>
      </c>
      <c r="AT21" s="79">
        <v>0.61367249488830566</v>
      </c>
      <c r="AU21" s="79">
        <v>0.7021949291229248</v>
      </c>
      <c r="AV21" s="79">
        <v>0.68265950679779053</v>
      </c>
      <c r="AW21" s="79">
        <v>0.79517227411270142</v>
      </c>
      <c r="AX21" s="79">
        <v>0.78920942544937134</v>
      </c>
      <c r="AY21" s="79">
        <v>0.64045155048370361</v>
      </c>
      <c r="AZ21" s="79">
        <v>0.66097903251647949</v>
      </c>
      <c r="BA21" s="79">
        <v>0.72275477647781372</v>
      </c>
      <c r="BB21" s="79">
        <v>0.77340137958526611</v>
      </c>
      <c r="BC21" s="79">
        <v>0.66403388977050781</v>
      </c>
      <c r="BD21" s="79">
        <v>0.76440572738647461</v>
      </c>
      <c r="BE21" s="79">
        <v>0.63764089345932007</v>
      </c>
      <c r="BF21" s="79">
        <v>0.57933634519577026</v>
      </c>
      <c r="BG21" s="79">
        <v>0.57778757810592651</v>
      </c>
      <c r="BH21" s="79">
        <v>0.7133212685585022</v>
      </c>
      <c r="BI21" s="79">
        <v>0.66053575277328491</v>
      </c>
      <c r="BJ21" s="79">
        <v>0.61467921733856201</v>
      </c>
      <c r="BK21" s="79">
        <v>0.67359256744384766</v>
      </c>
      <c r="BL21" s="79">
        <v>0.76264959573745728</v>
      </c>
      <c r="BM21" s="79">
        <v>0.71632975339889526</v>
      </c>
      <c r="BN21" s="79">
        <v>0.6413581371307373</v>
      </c>
    </row>
    <row r="22" spans="1:66" s="77" customFormat="1" x14ac:dyDescent="0.2">
      <c r="A22" s="77" t="s">
        <v>107</v>
      </c>
      <c r="B22" s="77" t="s">
        <v>108</v>
      </c>
      <c r="C22" s="92" t="s">
        <v>448</v>
      </c>
      <c r="D22" s="78">
        <v>1.5674337148666382</v>
      </c>
      <c r="E22" s="78">
        <v>1.4700456857681274</v>
      </c>
      <c r="F22" s="78">
        <v>1.4461474418640137</v>
      </c>
      <c r="G22" s="78">
        <v>1.5611995458602905</v>
      </c>
      <c r="H22" s="78">
        <v>1.5421689748764038</v>
      </c>
      <c r="I22" s="78">
        <v>1.5252833366394043</v>
      </c>
      <c r="J22" s="78">
        <v>1.4971100091934204</v>
      </c>
      <c r="K22" s="78">
        <v>1.5765507221221924</v>
      </c>
      <c r="L22" s="78">
        <v>1.4753820896148682</v>
      </c>
      <c r="M22" s="78">
        <v>1.6854287385940552</v>
      </c>
      <c r="N22" s="78">
        <v>1.7608280181884766</v>
      </c>
      <c r="O22" s="78">
        <v>1.6073814630508423</v>
      </c>
      <c r="P22" s="78">
        <v>1.6489534378051758</v>
      </c>
      <c r="Q22" s="100"/>
      <c r="R22" s="100"/>
      <c r="S22" s="78">
        <v>1.6054383516311646</v>
      </c>
      <c r="T22" s="78">
        <v>1.5703749656677246</v>
      </c>
      <c r="U22" s="100"/>
      <c r="V22" s="78">
        <v>1.5488156080245972</v>
      </c>
      <c r="W22" s="78">
        <v>1.4615815877914429</v>
      </c>
      <c r="X22" s="78">
        <v>1.6283715963363647</v>
      </c>
      <c r="Y22" s="78">
        <v>1.6792076826095581</v>
      </c>
      <c r="Z22" s="78">
        <v>1.5288985967636108</v>
      </c>
      <c r="AA22" s="78">
        <v>1.5831413269042969</v>
      </c>
      <c r="AB22" s="78">
        <v>1.5839676856994629</v>
      </c>
      <c r="AC22" s="78">
        <v>1.684593677520752</v>
      </c>
      <c r="AD22" s="78">
        <v>1.5778368711471558</v>
      </c>
      <c r="AE22" s="78">
        <v>1.5880634784698486</v>
      </c>
      <c r="AF22" s="78">
        <v>1.5155060291290283</v>
      </c>
      <c r="AG22" s="78">
        <v>1.5035974979400635</v>
      </c>
      <c r="AH22" s="78">
        <v>1.6912519931793213</v>
      </c>
      <c r="AI22" s="78">
        <v>1.4077558517456055</v>
      </c>
      <c r="AJ22" s="78">
        <v>1.472449779510498</v>
      </c>
      <c r="AK22" s="78">
        <v>1.4727790355682373</v>
      </c>
      <c r="AL22" s="78">
        <v>1.3557990789413452</v>
      </c>
      <c r="AM22" s="78">
        <v>1.4987591505050659</v>
      </c>
      <c r="AN22" s="78">
        <v>1.4810489416122437</v>
      </c>
      <c r="AO22" s="78">
        <v>1.6501754522323608</v>
      </c>
      <c r="AP22" s="78">
        <v>1.543969988822937</v>
      </c>
      <c r="AQ22" s="78">
        <v>1.4572087526321411</v>
      </c>
      <c r="AR22" s="78">
        <v>1.5193743705749512</v>
      </c>
      <c r="AS22" s="78">
        <v>1.4822839498519897</v>
      </c>
      <c r="AT22" s="78">
        <v>1.5425870418548584</v>
      </c>
      <c r="AU22" s="78">
        <v>1.5527471303939819</v>
      </c>
      <c r="AV22" s="78">
        <v>1.4177868366241455</v>
      </c>
      <c r="AW22" s="78">
        <v>1.3441897630691528</v>
      </c>
      <c r="AX22" s="78">
        <v>1.5388410091400146</v>
      </c>
      <c r="AY22" s="78">
        <v>1.3546172380447388</v>
      </c>
      <c r="AZ22" s="78">
        <v>1.4174071550369263</v>
      </c>
      <c r="BA22" s="78">
        <v>1.2301681041717529</v>
      </c>
      <c r="BB22" s="78">
        <v>1.2267181873321533</v>
      </c>
      <c r="BC22" s="78">
        <v>1.2544251680374146</v>
      </c>
      <c r="BD22" s="78">
        <v>1.2842365503311157</v>
      </c>
      <c r="BE22" s="78">
        <v>1.2293667793273926</v>
      </c>
      <c r="BF22" s="78">
        <v>1.3680356740951538</v>
      </c>
      <c r="BG22" s="78">
        <v>1.4143309593200684</v>
      </c>
      <c r="BH22" s="78">
        <v>1.2294024229049683</v>
      </c>
      <c r="BI22" s="78">
        <v>1.3498531579971313</v>
      </c>
      <c r="BJ22" s="78">
        <v>1.0908164978027344</v>
      </c>
      <c r="BK22" s="78">
        <v>1.2522821426391602</v>
      </c>
      <c r="BL22" s="78">
        <v>1.1594732999801636</v>
      </c>
      <c r="BM22" s="78">
        <v>1.209126353263855</v>
      </c>
      <c r="BN22" s="78">
        <v>1.3353625535964966</v>
      </c>
    </row>
    <row r="23" spans="1:66" x14ac:dyDescent="0.2">
      <c r="A23" s="70" t="s">
        <v>109</v>
      </c>
      <c r="B23" s="70" t="s">
        <v>110</v>
      </c>
      <c r="C23" s="89" t="s">
        <v>90</v>
      </c>
      <c r="D23" s="79">
        <v>0.54064583778381348</v>
      </c>
      <c r="E23" s="79">
        <v>0.34174823760986328</v>
      </c>
      <c r="F23" s="79">
        <v>0.37663602828979492</v>
      </c>
      <c r="G23" s="79">
        <v>0.56956267356872559</v>
      </c>
      <c r="H23" s="79">
        <v>0.52312362194061279</v>
      </c>
      <c r="I23" s="79">
        <v>0.48815751075744629</v>
      </c>
      <c r="J23" s="79">
        <v>0.42784029245376587</v>
      </c>
      <c r="K23" s="79">
        <v>0.62274652719497681</v>
      </c>
      <c r="L23" s="79">
        <v>0.43366429209709167</v>
      </c>
      <c r="M23" s="79">
        <v>0.64323031902313232</v>
      </c>
      <c r="N23" s="79">
        <v>0.77311378717422485</v>
      </c>
      <c r="O23" s="79">
        <v>0.56393218040466309</v>
      </c>
      <c r="P23" s="79">
        <v>0.61929315328598022</v>
      </c>
      <c r="Q23" s="86"/>
      <c r="R23" s="86"/>
      <c r="S23" s="79">
        <v>0.51861792802810669</v>
      </c>
      <c r="T23" s="79">
        <v>0.52107113599777222</v>
      </c>
      <c r="U23" s="86"/>
      <c r="V23" s="79">
        <v>0.57998907566070557</v>
      </c>
      <c r="W23" s="79">
        <v>0.42485928535461426</v>
      </c>
      <c r="X23" s="79">
        <v>0.57334035634994507</v>
      </c>
      <c r="Y23" s="79">
        <v>0.640625</v>
      </c>
      <c r="Z23" s="79">
        <v>0.3783668577671051</v>
      </c>
      <c r="AA23" s="79">
        <v>0.469411700963974</v>
      </c>
      <c r="AB23" s="79">
        <v>0.48785486817359924</v>
      </c>
      <c r="AC23" s="79">
        <v>0.64119416475296021</v>
      </c>
      <c r="AD23" s="79">
        <v>0.50918155908584595</v>
      </c>
      <c r="AE23" s="79">
        <v>0.51233929395675659</v>
      </c>
      <c r="AF23" s="79">
        <v>0.48254925012588501</v>
      </c>
      <c r="AG23" s="79">
        <v>0.57284432649612427</v>
      </c>
      <c r="AH23" s="79">
        <v>0.60713154077529907</v>
      </c>
      <c r="AI23" s="79">
        <v>0.43352788686752319</v>
      </c>
      <c r="AJ23" s="79">
        <v>0.41384413838386536</v>
      </c>
      <c r="AK23" s="79">
        <v>0.38719981908798218</v>
      </c>
      <c r="AL23" s="79">
        <v>0.490984708070755</v>
      </c>
      <c r="AM23" s="79">
        <v>0.54567211866378784</v>
      </c>
      <c r="AN23" s="79">
        <v>0.39808130264282227</v>
      </c>
      <c r="AO23" s="79">
        <v>0.61941444873809814</v>
      </c>
      <c r="AP23" s="79">
        <v>0.52297866344451904</v>
      </c>
      <c r="AQ23" s="79">
        <v>0.46220269799232483</v>
      </c>
      <c r="AR23" s="79">
        <v>0.50204169750213623</v>
      </c>
      <c r="AS23" s="79">
        <v>0.41009679436683655</v>
      </c>
      <c r="AT23" s="79">
        <v>0.44684642553329468</v>
      </c>
      <c r="AU23" s="79">
        <v>0.45884007215499878</v>
      </c>
      <c r="AV23" s="79">
        <v>0.44054540991783142</v>
      </c>
      <c r="AW23" s="79">
        <v>0.39412274956703186</v>
      </c>
      <c r="AX23" s="79">
        <v>0.56991684436798096</v>
      </c>
      <c r="AY23" s="79">
        <v>0.32772558927536011</v>
      </c>
      <c r="AZ23" s="79">
        <v>0.37259817123413086</v>
      </c>
      <c r="BA23" s="79">
        <v>0.15260757505893707</v>
      </c>
      <c r="BB23" s="79">
        <v>0.38375398516654968</v>
      </c>
      <c r="BC23" s="79">
        <v>0.23810721933841705</v>
      </c>
      <c r="BD23" s="79">
        <v>0.25964993238449097</v>
      </c>
      <c r="BE23" s="79">
        <v>0.25050529837608337</v>
      </c>
      <c r="BF23" s="79">
        <v>0.29432851076126099</v>
      </c>
      <c r="BG23" s="79">
        <v>0.47044768929481506</v>
      </c>
      <c r="BH23" s="79">
        <v>0.2506348192691803</v>
      </c>
      <c r="BI23" s="79">
        <v>0.30882900953292847</v>
      </c>
      <c r="BJ23" s="79">
        <v>0.25394317507743835</v>
      </c>
      <c r="BK23" s="79">
        <v>0.26013338565826416</v>
      </c>
      <c r="BL23" s="79">
        <v>0.26421606540679932</v>
      </c>
      <c r="BM23" s="79">
        <v>0.4442998468875885</v>
      </c>
      <c r="BN23" s="79">
        <v>0.38538509607315063</v>
      </c>
    </row>
    <row r="24" spans="1:66" x14ac:dyDescent="0.2">
      <c r="A24" s="70" t="s">
        <v>111</v>
      </c>
      <c r="B24" s="70" t="s">
        <v>112</v>
      </c>
      <c r="C24" s="89" t="s">
        <v>90</v>
      </c>
      <c r="D24" s="79">
        <v>0.58655852079391479</v>
      </c>
      <c r="E24" s="79">
        <v>0.47481825947761536</v>
      </c>
      <c r="F24" s="79">
        <v>0.45313280820846558</v>
      </c>
      <c r="G24" s="79">
        <v>0.62207716703414917</v>
      </c>
      <c r="H24" s="79">
        <v>0.69938254356384277</v>
      </c>
      <c r="I24" s="79">
        <v>0.56570768356323242</v>
      </c>
      <c r="J24" s="79">
        <v>0.48912525177001953</v>
      </c>
      <c r="K24" s="79">
        <v>0.66899067163467407</v>
      </c>
      <c r="L24" s="79">
        <v>0.51914107799530029</v>
      </c>
      <c r="M24" s="79">
        <v>0.80980861186981201</v>
      </c>
      <c r="N24" s="79">
        <v>0.82268863916397095</v>
      </c>
      <c r="O24" s="79">
        <v>0.63956546783447266</v>
      </c>
      <c r="P24" s="79">
        <v>0.6839708685874939</v>
      </c>
      <c r="Q24" s="86"/>
      <c r="R24" s="86"/>
      <c r="S24" s="79">
        <v>0.61697489023208618</v>
      </c>
      <c r="T24" s="79">
        <v>0.57631039619445801</v>
      </c>
      <c r="U24" s="86"/>
      <c r="V24" s="79">
        <v>0.68572229146957397</v>
      </c>
      <c r="W24" s="79">
        <v>0.50373721122741699</v>
      </c>
      <c r="X24" s="79">
        <v>0.65477281808853149</v>
      </c>
      <c r="Y24" s="79">
        <v>0.72702044248580933</v>
      </c>
      <c r="Z24" s="79">
        <v>0.49951556324958801</v>
      </c>
      <c r="AA24" s="79">
        <v>0.53177320957183838</v>
      </c>
      <c r="AB24" s="79">
        <v>0.52624493837356567</v>
      </c>
      <c r="AC24" s="79">
        <v>0.71354621648788452</v>
      </c>
      <c r="AD24" s="79">
        <v>0.57963019609451294</v>
      </c>
      <c r="AE24" s="79">
        <v>0.54753214120864868</v>
      </c>
      <c r="AF24" s="79">
        <v>0.63518232107162476</v>
      </c>
      <c r="AG24" s="79">
        <v>0.64111179113388062</v>
      </c>
      <c r="AH24" s="79">
        <v>0.67384582757949829</v>
      </c>
      <c r="AI24" s="79">
        <v>0.46767023205757141</v>
      </c>
      <c r="AJ24" s="79">
        <v>0.5</v>
      </c>
      <c r="AK24" s="79">
        <v>0.48041486740112305</v>
      </c>
      <c r="AL24" s="79">
        <v>0.54681128263473511</v>
      </c>
      <c r="AM24" s="79">
        <v>0.64843553304672241</v>
      </c>
      <c r="AN24" s="79">
        <v>0.50347548723220825</v>
      </c>
      <c r="AO24" s="79">
        <v>0.64550328254699707</v>
      </c>
      <c r="AP24" s="79">
        <v>0.59301817417144775</v>
      </c>
      <c r="AQ24" s="79">
        <v>0.53736168146133423</v>
      </c>
      <c r="AR24" s="79">
        <v>0.5392991304397583</v>
      </c>
      <c r="AS24" s="79">
        <v>0.43719899654388428</v>
      </c>
      <c r="AT24" s="79">
        <v>0.4704287052154541</v>
      </c>
      <c r="AU24" s="79">
        <v>0.56365710496902466</v>
      </c>
      <c r="AV24" s="79">
        <v>0.49007916450500488</v>
      </c>
      <c r="AW24" s="79">
        <v>0.4188016951084137</v>
      </c>
      <c r="AX24" s="79">
        <v>0.5908513069152832</v>
      </c>
      <c r="AY24" s="79">
        <v>0.38094589114189148</v>
      </c>
      <c r="AZ24" s="79">
        <v>0.45151373744010925</v>
      </c>
      <c r="BA24" s="79">
        <v>0.17849446833133698</v>
      </c>
      <c r="BB24" s="79">
        <v>0.40885278582572937</v>
      </c>
      <c r="BC24" s="79">
        <v>0.26763305068016052</v>
      </c>
      <c r="BD24" s="79">
        <v>0.30707788467407227</v>
      </c>
      <c r="BE24" s="79">
        <v>0.30313166975975037</v>
      </c>
      <c r="BF24" s="79">
        <v>0.31176546216011047</v>
      </c>
      <c r="BG24" s="79">
        <v>0.63917887210845947</v>
      </c>
      <c r="BH24" s="79">
        <v>0.29791513085365295</v>
      </c>
      <c r="BI24" s="79">
        <v>0.3962969183921814</v>
      </c>
      <c r="BJ24" s="79">
        <v>0.28276458382606506</v>
      </c>
      <c r="BK24" s="79">
        <v>0.28462672233581543</v>
      </c>
      <c r="BL24" s="79">
        <v>0.27254018187522888</v>
      </c>
      <c r="BM24" s="79">
        <v>0.48115605115890503</v>
      </c>
      <c r="BN24" s="79">
        <v>0.46032297611236572</v>
      </c>
    </row>
    <row r="25" spans="1:66" x14ac:dyDescent="0.2">
      <c r="A25" s="70" t="s">
        <v>113</v>
      </c>
      <c r="B25" s="70" t="s">
        <v>114</v>
      </c>
      <c r="C25" s="89" t="s">
        <v>90</v>
      </c>
      <c r="D25" s="79">
        <v>0.51494854688644409</v>
      </c>
      <c r="E25" s="79">
        <v>0.45510017871856689</v>
      </c>
      <c r="F25" s="79">
        <v>0.7365986704826355</v>
      </c>
      <c r="G25" s="79">
        <v>0.62375229597091675</v>
      </c>
      <c r="H25" s="79">
        <v>0.37514406442642212</v>
      </c>
      <c r="I25" s="79">
        <v>0.52514326572418213</v>
      </c>
      <c r="J25" s="79">
        <v>0.54074782133102417</v>
      </c>
      <c r="K25" s="79">
        <v>0.68269640207290649</v>
      </c>
      <c r="L25" s="79">
        <v>0.78161799907684326</v>
      </c>
      <c r="M25" s="79">
        <v>0.41265767812728882</v>
      </c>
      <c r="N25" s="79">
        <v>0.81389188766479492</v>
      </c>
      <c r="O25" s="79">
        <v>0.47629362344741821</v>
      </c>
      <c r="P25" s="79">
        <v>0.5154876708984375</v>
      </c>
      <c r="Q25" s="86"/>
      <c r="R25" s="86"/>
      <c r="S25" s="79">
        <v>0.62256008386611938</v>
      </c>
      <c r="T25" s="79">
        <v>0.88041800260543823</v>
      </c>
      <c r="U25" s="86"/>
      <c r="V25" s="79">
        <v>0.93226832151412964</v>
      </c>
      <c r="W25" s="79">
        <v>0.53765088319778442</v>
      </c>
      <c r="X25" s="79">
        <v>0.9226374626159668</v>
      </c>
      <c r="Y25" s="79">
        <v>0.93290746212005615</v>
      </c>
      <c r="Z25" s="79">
        <v>0.66744899749755859</v>
      </c>
      <c r="AA25" s="79">
        <v>0.70264792442321777</v>
      </c>
      <c r="AB25" s="79">
        <v>0.80260336399078369</v>
      </c>
      <c r="AC25" s="79">
        <v>0.67147016525268555</v>
      </c>
      <c r="AD25" s="79">
        <v>0.67408883571624756</v>
      </c>
      <c r="AE25" s="79">
        <v>0.78040784597396851</v>
      </c>
      <c r="AF25" s="79">
        <v>0.69473087787628174</v>
      </c>
      <c r="AG25" s="79">
        <v>0.92887246608734131</v>
      </c>
      <c r="AH25" s="79">
        <v>0.62660521268844604</v>
      </c>
      <c r="AI25" s="79">
        <v>0.23658983409404755</v>
      </c>
      <c r="AJ25" s="79">
        <v>0.81244295835494995</v>
      </c>
      <c r="AK25" s="79">
        <v>0.82950711250305176</v>
      </c>
      <c r="AL25" s="79">
        <v>0.99008363485336304</v>
      </c>
      <c r="AM25" s="79">
        <v>0.9318164587020874</v>
      </c>
      <c r="AN25" s="79">
        <v>0.86218655109405518</v>
      </c>
      <c r="AO25" s="79">
        <v>0.95122420787811279</v>
      </c>
      <c r="AP25" s="79">
        <v>0.91695332527160645</v>
      </c>
      <c r="AQ25" s="79">
        <v>0.61561375856399536</v>
      </c>
      <c r="AR25" s="79">
        <v>0.78026664257049561</v>
      </c>
      <c r="AS25" s="79">
        <v>0.64245802164077759</v>
      </c>
      <c r="AT25" s="79">
        <v>0.80442351102828979</v>
      </c>
      <c r="AU25" s="79">
        <v>0.63002210855484009</v>
      </c>
      <c r="AV25" s="79">
        <v>0.84402716159820557</v>
      </c>
      <c r="AW25" s="79">
        <v>0.97529780864715576</v>
      </c>
      <c r="AX25" s="79">
        <v>0.93336498737335205</v>
      </c>
      <c r="AY25" s="79">
        <v>0.85148203372955322</v>
      </c>
      <c r="AZ25" s="79">
        <v>0.92313271760940552</v>
      </c>
      <c r="BA25" s="79">
        <v>0.51740455627441406</v>
      </c>
      <c r="BB25" s="79">
        <v>0.9450344443321228</v>
      </c>
      <c r="BC25" s="79">
        <v>0.91990393400192261</v>
      </c>
      <c r="BD25" s="79">
        <v>0.96461522579193115</v>
      </c>
      <c r="BE25" s="79">
        <v>0.91547363996505737</v>
      </c>
      <c r="BF25" s="79">
        <v>0.95477735996246338</v>
      </c>
      <c r="BG25" s="79">
        <v>0.97769641876220703</v>
      </c>
      <c r="BH25" s="79">
        <v>0.95693665742874146</v>
      </c>
      <c r="BI25" s="79">
        <v>0.93160074949264526</v>
      </c>
      <c r="BJ25" s="79">
        <v>0.98263841867446899</v>
      </c>
      <c r="BK25" s="79">
        <v>0.96035301685333252</v>
      </c>
      <c r="BL25" s="79">
        <v>0.95536816120147705</v>
      </c>
      <c r="BM25" s="79">
        <v>1</v>
      </c>
      <c r="BN25" s="79">
        <v>0.97651046514511108</v>
      </c>
    </row>
    <row r="26" spans="1:66" x14ac:dyDescent="0.2">
      <c r="A26" s="70" t="s">
        <v>115</v>
      </c>
      <c r="B26" s="70" t="s">
        <v>116</v>
      </c>
      <c r="C26" s="89" t="s">
        <v>90</v>
      </c>
      <c r="D26" s="79">
        <v>0.8883899450302124</v>
      </c>
      <c r="E26" s="79">
        <v>1</v>
      </c>
      <c r="F26" s="79">
        <v>0.80561405420303345</v>
      </c>
      <c r="G26" s="79">
        <v>0.855296790599823</v>
      </c>
      <c r="H26" s="79">
        <v>0.9182966947555542</v>
      </c>
      <c r="I26" s="79">
        <v>0.88380515575408936</v>
      </c>
      <c r="J26" s="79">
        <v>0.9156649112701416</v>
      </c>
      <c r="K26" s="79">
        <v>0.79985088109970093</v>
      </c>
      <c r="L26" s="79">
        <v>0.8782464861869812</v>
      </c>
      <c r="M26" s="79">
        <v>0.96677225828170776</v>
      </c>
      <c r="N26" s="79">
        <v>0.84296911954879761</v>
      </c>
      <c r="O26" s="79">
        <v>0.96711701154708862</v>
      </c>
      <c r="P26" s="79">
        <v>0.90235805511474609</v>
      </c>
      <c r="Q26" s="86"/>
      <c r="R26" s="86"/>
      <c r="S26" s="79">
        <v>0.95260602235794067</v>
      </c>
      <c r="T26" s="79">
        <v>0.75524675846099854</v>
      </c>
      <c r="U26" s="86"/>
      <c r="V26" s="79">
        <v>0.6531330943107605</v>
      </c>
      <c r="W26" s="79">
        <v>0.90929102897644043</v>
      </c>
      <c r="X26" s="79">
        <v>0.78006058931350708</v>
      </c>
      <c r="Y26" s="79">
        <v>0.74250847101211548</v>
      </c>
      <c r="Z26" s="79">
        <v>0.89438170194625854</v>
      </c>
      <c r="AA26" s="79">
        <v>0.95179271697998047</v>
      </c>
      <c r="AB26" s="79">
        <v>0.86686444282531738</v>
      </c>
      <c r="AC26" s="79">
        <v>0.93777573108673096</v>
      </c>
      <c r="AD26" s="79">
        <v>0.83398205041885376</v>
      </c>
      <c r="AE26" s="79">
        <v>0.85441011190414429</v>
      </c>
      <c r="AF26" s="79">
        <v>0.8869941234588623</v>
      </c>
      <c r="AG26" s="79">
        <v>0.82251739501953125</v>
      </c>
      <c r="AH26" s="79">
        <v>0.95529848337173462</v>
      </c>
      <c r="AI26" s="79">
        <v>0.90245586633682251</v>
      </c>
      <c r="AJ26" s="79">
        <v>0.71253424882888794</v>
      </c>
      <c r="AK26" s="79">
        <v>0.80401414632797241</v>
      </c>
      <c r="AL26" s="79">
        <v>0.58152395486831665</v>
      </c>
      <c r="AM26" s="79">
        <v>0.60633474588394165</v>
      </c>
      <c r="AN26" s="79">
        <v>0.66171413660049438</v>
      </c>
      <c r="AO26" s="79">
        <v>0.62178367376327515</v>
      </c>
      <c r="AP26" s="79">
        <v>0.71203982830047607</v>
      </c>
      <c r="AQ26" s="79">
        <v>0.8412172794342041</v>
      </c>
      <c r="AR26" s="79">
        <v>0.86080026626586914</v>
      </c>
      <c r="AS26" s="79">
        <v>0.82781052589416504</v>
      </c>
      <c r="AT26" s="79">
        <v>0.69471687078475952</v>
      </c>
      <c r="AU26" s="79">
        <v>0.85363602638244629</v>
      </c>
      <c r="AV26" s="79">
        <v>0.61555516719818115</v>
      </c>
      <c r="AW26" s="79">
        <v>0.5751495361328125</v>
      </c>
      <c r="AX26" s="79">
        <v>0.60271477699279785</v>
      </c>
      <c r="AY26" s="79">
        <v>0.66048049926757813</v>
      </c>
      <c r="AZ26" s="79">
        <v>0.58749669790267944</v>
      </c>
      <c r="BA26" s="79">
        <v>0.67704510688781738</v>
      </c>
      <c r="BB26" s="79">
        <v>0.40026339888572693</v>
      </c>
      <c r="BC26" s="79">
        <v>0.46431693434715271</v>
      </c>
      <c r="BD26" s="79">
        <v>0.42581135034561157</v>
      </c>
      <c r="BE26" s="79">
        <v>0.40377193689346313</v>
      </c>
      <c r="BF26" s="79">
        <v>0.31046238541603088</v>
      </c>
      <c r="BG26" s="79">
        <v>0.44539031386375427</v>
      </c>
      <c r="BH26" s="79">
        <v>0.4832557737827301</v>
      </c>
      <c r="BI26" s="79">
        <v>0.494549959897995</v>
      </c>
      <c r="BJ26" s="79">
        <v>0.51911282539367676</v>
      </c>
      <c r="BK26" s="79">
        <v>0.66079121828079224</v>
      </c>
      <c r="BL26" s="79">
        <v>0.4267791211605072</v>
      </c>
      <c r="BM26" s="79">
        <v>0.59199678897857666</v>
      </c>
      <c r="BN26" s="79">
        <v>0.66168051958084106</v>
      </c>
    </row>
    <row r="27" spans="1:66" x14ac:dyDescent="0.2">
      <c r="A27" s="70" t="s">
        <v>117</v>
      </c>
      <c r="B27" s="70" t="s">
        <v>118</v>
      </c>
      <c r="C27" s="89" t="s">
        <v>90</v>
      </c>
      <c r="D27" s="79">
        <v>6.7473061382770538E-2</v>
      </c>
      <c r="E27" s="79">
        <v>5.4303709417581558E-2</v>
      </c>
      <c r="F27" s="79">
        <v>0.33475604653358459</v>
      </c>
      <c r="G27" s="79">
        <v>0.18181818723678589</v>
      </c>
      <c r="H27" s="79">
        <v>0.10690782964229584</v>
      </c>
      <c r="I27" s="79">
        <v>0.17337481677532196</v>
      </c>
      <c r="J27" s="79">
        <v>0.18998350203037262</v>
      </c>
      <c r="K27" s="79">
        <v>0.30891835689544678</v>
      </c>
      <c r="L27" s="79">
        <v>0.4310181736946106</v>
      </c>
      <c r="M27" s="79">
        <v>7.8221738338470459E-2</v>
      </c>
      <c r="N27" s="79">
        <v>0.38322365283966064</v>
      </c>
      <c r="O27" s="79">
        <v>8.8905401527881622E-2</v>
      </c>
      <c r="P27" s="79">
        <v>6.8610377609729767E-2</v>
      </c>
      <c r="Q27" s="86"/>
      <c r="R27" s="86"/>
      <c r="S27" s="79">
        <v>0.11720417439937592</v>
      </c>
      <c r="T27" s="79">
        <v>0.32142409682273865</v>
      </c>
      <c r="U27" s="86"/>
      <c r="V27" s="79">
        <v>0.61196160316467285</v>
      </c>
      <c r="W27" s="79">
        <v>0.12554793059825897</v>
      </c>
      <c r="X27" s="79">
        <v>0.31854003667831421</v>
      </c>
      <c r="Y27" s="79">
        <v>0.41958576440811157</v>
      </c>
      <c r="Z27" s="79">
        <v>0.13703842461109161</v>
      </c>
      <c r="AA27" s="79">
        <v>0.17417311668395996</v>
      </c>
      <c r="AB27" s="79">
        <v>0.27393931150436401</v>
      </c>
      <c r="AC27" s="79">
        <v>0.17678940296173096</v>
      </c>
      <c r="AD27" s="79">
        <v>0.16193607449531555</v>
      </c>
      <c r="AE27" s="79">
        <v>0.26511472463607788</v>
      </c>
      <c r="AF27" s="79">
        <v>0.32020765542984009</v>
      </c>
      <c r="AG27" s="79">
        <v>0.63776832818984985</v>
      </c>
      <c r="AH27" s="79">
        <v>5.647757276892662E-2</v>
      </c>
      <c r="AI27" s="79">
        <v>0</v>
      </c>
      <c r="AJ27" s="79">
        <v>0.26837950944900513</v>
      </c>
      <c r="AK27" s="79">
        <v>0.31716272234916687</v>
      </c>
      <c r="AL27" s="79">
        <v>0.92525655031204224</v>
      </c>
      <c r="AM27" s="79">
        <v>0.5778777003288269</v>
      </c>
      <c r="AN27" s="79">
        <v>0.27206701040267944</v>
      </c>
      <c r="AO27" s="79">
        <v>0.10435989499092102</v>
      </c>
      <c r="AP27" s="79">
        <v>0.37174707651138306</v>
      </c>
      <c r="AQ27" s="79">
        <v>0.32185575366020203</v>
      </c>
      <c r="AR27" s="79">
        <v>0.30988270044326782</v>
      </c>
      <c r="AS27" s="79">
        <v>0.18178635835647583</v>
      </c>
      <c r="AT27" s="79">
        <v>0.16527105867862701</v>
      </c>
      <c r="AU27" s="79">
        <v>0.13317175209522247</v>
      </c>
      <c r="AV27" s="79">
        <v>0.17059725522994995</v>
      </c>
      <c r="AW27" s="79">
        <v>0.63913381099700928</v>
      </c>
      <c r="AX27" s="79">
        <v>0.33648595213890076</v>
      </c>
      <c r="AY27" s="79">
        <v>0.33260330557823181</v>
      </c>
      <c r="AZ27" s="79">
        <v>0.43719711899757385</v>
      </c>
      <c r="BA27" s="79">
        <v>7.9974010586738586E-2</v>
      </c>
      <c r="BB27" s="79">
        <v>0.51519453525543213</v>
      </c>
      <c r="BC27" s="79">
        <v>0.3333333432674408</v>
      </c>
      <c r="BD27" s="79">
        <v>0.47461718320846558</v>
      </c>
      <c r="BE27" s="79">
        <v>0.47046205401420593</v>
      </c>
      <c r="BF27" s="79">
        <v>0</v>
      </c>
      <c r="BG27" s="79">
        <v>0.64207643270492554</v>
      </c>
      <c r="BH27" s="79">
        <v>0.5</v>
      </c>
      <c r="BI27" s="79">
        <v>0.44879162311553955</v>
      </c>
      <c r="BJ27" s="79">
        <v>0.96527689695358276</v>
      </c>
      <c r="BK27" s="79">
        <v>0.5</v>
      </c>
      <c r="BL27" s="79">
        <v>0.71317958831787109</v>
      </c>
      <c r="BM27" s="79">
        <v>1</v>
      </c>
      <c r="BN27" s="79">
        <v>0.66666668653488159</v>
      </c>
    </row>
    <row r="28" spans="1:66" x14ac:dyDescent="0.2">
      <c r="A28" s="70" t="s">
        <v>119</v>
      </c>
      <c r="B28" s="70" t="s">
        <v>120</v>
      </c>
      <c r="C28" s="89" t="s">
        <v>90</v>
      </c>
      <c r="D28" s="79">
        <v>0.9423983097076416</v>
      </c>
      <c r="E28" s="79">
        <v>0.941489577293396</v>
      </c>
      <c r="F28" s="79">
        <v>0.86745434999465942</v>
      </c>
      <c r="G28" s="79">
        <v>0.96142536401748657</v>
      </c>
      <c r="H28" s="79">
        <v>0.97008061408996582</v>
      </c>
      <c r="I28" s="79">
        <v>0.89336031675338745</v>
      </c>
      <c r="J28" s="79">
        <v>0.86606705188751221</v>
      </c>
      <c r="K28" s="79">
        <v>0.9326242208480835</v>
      </c>
      <c r="L28" s="79">
        <v>0.94005084037780762</v>
      </c>
      <c r="M28" s="79">
        <v>0.9122890830039978</v>
      </c>
      <c r="N28" s="79">
        <v>0.92986679077148438</v>
      </c>
      <c r="O28" s="79">
        <v>0.91461354494094849</v>
      </c>
      <c r="P28" s="79">
        <v>0.91548764705657959</v>
      </c>
      <c r="Q28" s="86"/>
      <c r="R28" s="86"/>
      <c r="S28" s="79">
        <v>0.99456655979156494</v>
      </c>
      <c r="T28" s="79">
        <v>0.95734107494354248</v>
      </c>
      <c r="U28" s="86"/>
      <c r="V28" s="79">
        <v>0.89095163345336914</v>
      </c>
      <c r="W28" s="79">
        <v>1</v>
      </c>
      <c r="X28" s="79">
        <v>0.96719664335250854</v>
      </c>
      <c r="Y28" s="79">
        <v>0.93842953443527222</v>
      </c>
      <c r="Z28" s="79">
        <v>0.95555227994918823</v>
      </c>
      <c r="AA28" s="79">
        <v>0.91318255662918091</v>
      </c>
      <c r="AB28" s="79">
        <v>0.91711974143981934</v>
      </c>
      <c r="AC28" s="79">
        <v>0.96893054246902466</v>
      </c>
      <c r="AD28" s="79">
        <v>0.91699105501174927</v>
      </c>
      <c r="AE28" s="79">
        <v>0.89575880765914917</v>
      </c>
      <c r="AF28" s="79">
        <v>0.97805404663085938</v>
      </c>
      <c r="AG28" s="79">
        <v>0.94892990589141846</v>
      </c>
      <c r="AH28" s="79">
        <v>0.93843740224838257</v>
      </c>
      <c r="AI28" s="79">
        <v>0.96595770120620728</v>
      </c>
      <c r="AJ28" s="79">
        <v>0.95208901166915894</v>
      </c>
      <c r="AK28" s="79">
        <v>0.94630283117294312</v>
      </c>
      <c r="AL28" s="79">
        <v>0.87724411487579346</v>
      </c>
      <c r="AM28" s="79">
        <v>0.94399482011795044</v>
      </c>
      <c r="AN28" s="79">
        <v>0.91740155220031738</v>
      </c>
      <c r="AO28" s="79">
        <v>0.90244847536087036</v>
      </c>
      <c r="AP28" s="79">
        <v>0.93906658887863159</v>
      </c>
      <c r="AQ28" s="79">
        <v>0.93731385469436646</v>
      </c>
      <c r="AR28" s="79">
        <v>0.95066666603088379</v>
      </c>
      <c r="AS28" s="79">
        <v>0.86760538816452026</v>
      </c>
      <c r="AT28" s="79">
        <v>0.78532010316848755</v>
      </c>
      <c r="AU28" s="79">
        <v>0.87611484527587891</v>
      </c>
      <c r="AV28" s="79">
        <v>0.93541598320007324</v>
      </c>
      <c r="AW28" s="79">
        <v>0.94494152069091797</v>
      </c>
      <c r="AX28" s="79">
        <v>0.88793343305587769</v>
      </c>
      <c r="AY28" s="79">
        <v>0.95772027969360352</v>
      </c>
      <c r="AZ28" s="79">
        <v>0.87061566114425659</v>
      </c>
      <c r="BA28" s="79">
        <v>0.86001086235046387</v>
      </c>
      <c r="BB28" s="79">
        <v>0.94158899784088135</v>
      </c>
      <c r="BC28" s="79">
        <v>0.85012006759643555</v>
      </c>
      <c r="BD28" s="79">
        <v>0.77624011039733887</v>
      </c>
      <c r="BE28" s="79">
        <v>0.92018860578536987</v>
      </c>
      <c r="BF28" s="79">
        <v>0.92174661159515381</v>
      </c>
      <c r="BG28" s="79">
        <v>0.91538262367248535</v>
      </c>
      <c r="BH28" s="79">
        <v>0.88038486242294312</v>
      </c>
      <c r="BI28" s="79">
        <v>0.88861918449401855</v>
      </c>
      <c r="BJ28" s="79">
        <v>0.90290212631225586</v>
      </c>
      <c r="BK28" s="79">
        <v>0.99559342861175537</v>
      </c>
      <c r="BL28" s="79">
        <v>0.91990363597869873</v>
      </c>
      <c r="BM28" s="79">
        <v>0.91786760091781616</v>
      </c>
      <c r="BN28" s="79">
        <v>0.90054923295974731</v>
      </c>
    </row>
    <row r="29" spans="1:66" s="77" customFormat="1" x14ac:dyDescent="0.2">
      <c r="A29" s="77" t="s">
        <v>121</v>
      </c>
      <c r="B29" s="77" t="s">
        <v>122</v>
      </c>
      <c r="C29" s="92" t="s">
        <v>448</v>
      </c>
      <c r="D29" s="78">
        <v>0.98934400081634521</v>
      </c>
      <c r="E29" s="78">
        <v>1.1221282482147217</v>
      </c>
      <c r="F29" s="78">
        <v>0.9636305570602417</v>
      </c>
      <c r="G29" s="78">
        <v>0.95820850133895874</v>
      </c>
      <c r="H29" s="78">
        <v>1.0881385803222656</v>
      </c>
      <c r="I29" s="78">
        <v>0.60915178060531616</v>
      </c>
      <c r="J29" s="78">
        <v>0.79111254215240479</v>
      </c>
      <c r="K29" s="78">
        <v>0.99414807558059692</v>
      </c>
      <c r="L29" s="78">
        <v>1.0672587156295776</v>
      </c>
      <c r="M29" s="78">
        <v>0.94244301319122314</v>
      </c>
      <c r="N29" s="78">
        <v>1.0629204511642456</v>
      </c>
      <c r="O29" s="78">
        <v>0.99953222274780273</v>
      </c>
      <c r="P29" s="78">
        <v>1.3355289697647095</v>
      </c>
      <c r="Q29" s="100"/>
      <c r="R29" s="100"/>
      <c r="S29" s="78">
        <v>1.3710582256317139</v>
      </c>
      <c r="T29" s="78">
        <v>0.7491074800491333</v>
      </c>
      <c r="U29" s="100"/>
      <c r="V29" s="78">
        <v>0.94712257385253906</v>
      </c>
      <c r="W29" s="78">
        <v>1.1575069427490234</v>
      </c>
      <c r="X29" s="78">
        <v>1.2544401884078979</v>
      </c>
      <c r="Y29" s="78">
        <v>0.884116530418396</v>
      </c>
      <c r="Z29" s="78">
        <v>1.0146397352218628</v>
      </c>
      <c r="AA29" s="78">
        <v>1.2543377876281738</v>
      </c>
      <c r="AB29" s="78">
        <v>1.2677514553070068</v>
      </c>
      <c r="AC29" s="78">
        <v>1.5181115865707397</v>
      </c>
      <c r="AD29" s="78">
        <v>0.91790324449539185</v>
      </c>
      <c r="AE29" s="78">
        <v>1.1416634321212769</v>
      </c>
      <c r="AF29" s="78">
        <v>1.0489509105682373</v>
      </c>
      <c r="AG29" s="78">
        <v>1.1720991134643555</v>
      </c>
      <c r="AH29" s="78">
        <v>1.3067632913589478</v>
      </c>
      <c r="AI29" s="78">
        <v>0.65027958154678345</v>
      </c>
      <c r="AJ29" s="78">
        <v>0.76349198818206787</v>
      </c>
      <c r="AK29" s="78">
        <v>0.69022995233535767</v>
      </c>
      <c r="AL29" s="78">
        <v>1.0933774709701538</v>
      </c>
      <c r="AM29" s="78">
        <v>1.076596736907959</v>
      </c>
      <c r="AN29" s="78">
        <v>0.625</v>
      </c>
      <c r="AO29" s="78">
        <v>1.4209305047988892</v>
      </c>
      <c r="AP29" s="78">
        <v>1.5454545021057129</v>
      </c>
      <c r="AQ29" s="78">
        <v>1.0181607007980347</v>
      </c>
      <c r="AR29" s="78">
        <v>0.96889764070510864</v>
      </c>
      <c r="AS29" s="78">
        <v>1.5263824462890625</v>
      </c>
      <c r="AT29" s="78">
        <v>1.4503380060195923</v>
      </c>
      <c r="AU29" s="78">
        <v>1.418107271194458</v>
      </c>
      <c r="AV29" s="78">
        <v>0.7698933482170105</v>
      </c>
      <c r="AW29" s="78">
        <v>0.73742181062698364</v>
      </c>
      <c r="AX29" s="78">
        <v>1.059920072555542</v>
      </c>
      <c r="AY29" s="78">
        <v>0.92839670181274414</v>
      </c>
      <c r="AZ29" s="78">
        <v>0.82137495279312134</v>
      </c>
      <c r="BA29" s="78">
        <v>0.91873747110366821</v>
      </c>
      <c r="BB29" s="78">
        <v>0.97698229551315308</v>
      </c>
      <c r="BC29" s="78">
        <v>0.79912585020065308</v>
      </c>
      <c r="BD29" s="78">
        <v>1.0427147150039673</v>
      </c>
      <c r="BE29" s="78">
        <v>0.74117517471313477</v>
      </c>
      <c r="BF29" s="78">
        <v>0.85035264492034912</v>
      </c>
      <c r="BG29" s="78">
        <v>1.125696063041687</v>
      </c>
      <c r="BH29" s="78">
        <v>0.87278801202774048</v>
      </c>
      <c r="BI29" s="78">
        <v>0.67913669347763062</v>
      </c>
      <c r="BJ29" s="78">
        <v>1.3299517631530762</v>
      </c>
      <c r="BK29" s="78">
        <v>0.87837898731231689</v>
      </c>
      <c r="BL29" s="78">
        <v>1.1713734865188599</v>
      </c>
      <c r="BM29" s="78">
        <v>0.99620062112808228</v>
      </c>
      <c r="BN29" s="78">
        <v>0.84916752576828003</v>
      </c>
    </row>
    <row r="30" spans="1:66" x14ac:dyDescent="0.2">
      <c r="A30" s="70" t="s">
        <v>123</v>
      </c>
      <c r="B30" s="70" t="s">
        <v>124</v>
      </c>
      <c r="C30" s="89" t="s">
        <v>90</v>
      </c>
      <c r="D30" s="79">
        <v>0.56082367897033691</v>
      </c>
      <c r="E30" s="79">
        <v>0.54051250219345093</v>
      </c>
      <c r="F30" s="79">
        <v>0.36050194501876831</v>
      </c>
      <c r="G30" s="79">
        <v>0.22656378149986267</v>
      </c>
      <c r="H30" s="79">
        <v>0.37394684553146362</v>
      </c>
      <c r="I30" s="79">
        <v>0.21828518807888031</v>
      </c>
      <c r="J30" s="79">
        <v>0.25821420550346375</v>
      </c>
      <c r="K30" s="79">
        <v>0.37945380806922913</v>
      </c>
      <c r="L30" s="79">
        <v>0.55275207757949829</v>
      </c>
      <c r="M30" s="79">
        <v>0.20285125076770782</v>
      </c>
      <c r="N30" s="79">
        <v>0.12099502235651016</v>
      </c>
      <c r="O30" s="79">
        <v>0.38614657521247864</v>
      </c>
      <c r="P30" s="79">
        <v>0.47918477654457092</v>
      </c>
      <c r="Q30" s="86"/>
      <c r="R30" s="86"/>
      <c r="S30" s="79">
        <v>0.69704627990722656</v>
      </c>
      <c r="T30" s="79">
        <v>0.35191464424133301</v>
      </c>
      <c r="U30" s="86"/>
      <c r="V30" s="79">
        <v>0.35174897313117981</v>
      </c>
      <c r="W30" s="79">
        <v>0.39565527439117432</v>
      </c>
      <c r="X30" s="79">
        <v>0.65016722679138184</v>
      </c>
      <c r="Y30" s="79">
        <v>0.29954800009727478</v>
      </c>
      <c r="Z30" s="79">
        <v>0.56926047801971436</v>
      </c>
      <c r="AA30" s="79">
        <v>0.47407117486000061</v>
      </c>
      <c r="AB30" s="79">
        <v>0.51065433025360107</v>
      </c>
      <c r="AC30" s="79">
        <v>0.76727777719497681</v>
      </c>
      <c r="AD30" s="79">
        <v>0.39694449305534363</v>
      </c>
      <c r="AE30" s="79">
        <v>0.4962388277053833</v>
      </c>
      <c r="AF30" s="79">
        <v>0.35691207647323608</v>
      </c>
      <c r="AG30" s="79">
        <v>0.4176640510559082</v>
      </c>
      <c r="AH30" s="79">
        <v>0.60975122451782227</v>
      </c>
      <c r="AI30" s="79">
        <v>0.30881446599960327</v>
      </c>
      <c r="AJ30" s="79">
        <v>0.22899237275123596</v>
      </c>
      <c r="AK30" s="79">
        <v>0.26016521453857422</v>
      </c>
      <c r="AL30" s="79">
        <v>0.63819295167922974</v>
      </c>
      <c r="AM30" s="79">
        <v>0.63705557584762573</v>
      </c>
      <c r="AN30" s="79">
        <v>0.20864616334438324</v>
      </c>
      <c r="AO30" s="79">
        <v>0.72219741344451904</v>
      </c>
      <c r="AP30" s="79">
        <v>0.65019816160202026</v>
      </c>
      <c r="AQ30" s="79">
        <v>0.38916414976119995</v>
      </c>
      <c r="AR30" s="79">
        <v>0.3520473837852478</v>
      </c>
      <c r="AS30" s="79">
        <v>0.61615687608718872</v>
      </c>
      <c r="AT30" s="79">
        <v>0.67945677042007446</v>
      </c>
      <c r="AU30" s="79">
        <v>0.52143311500549316</v>
      </c>
      <c r="AV30" s="79">
        <v>0.27768710255622864</v>
      </c>
      <c r="AW30" s="79">
        <v>0.47075629234313965</v>
      </c>
      <c r="AX30" s="79">
        <v>0.52017974853515625</v>
      </c>
      <c r="AY30" s="79">
        <v>0.39596250653266907</v>
      </c>
      <c r="AZ30" s="79">
        <v>0.41221442818641663</v>
      </c>
      <c r="BA30" s="79">
        <v>0.37184146046638489</v>
      </c>
      <c r="BB30" s="79">
        <v>0.38410383462905884</v>
      </c>
      <c r="BC30" s="79">
        <v>0.44639337062835693</v>
      </c>
      <c r="BD30" s="79">
        <v>0.43493920564651489</v>
      </c>
      <c r="BE30" s="79">
        <v>0.32172971963882446</v>
      </c>
      <c r="BF30" s="79">
        <v>0.36332967877388</v>
      </c>
      <c r="BG30" s="79">
        <v>0.68292057514190674</v>
      </c>
      <c r="BH30" s="79">
        <v>0.41741085052490234</v>
      </c>
      <c r="BI30" s="79">
        <v>0.33454856276512146</v>
      </c>
      <c r="BJ30" s="79">
        <v>0.66520166397094727</v>
      </c>
      <c r="BK30" s="79">
        <v>0.45228567719459534</v>
      </c>
      <c r="BL30" s="79">
        <v>0.54655230045318604</v>
      </c>
      <c r="BM30" s="79">
        <v>0.57292330265045166</v>
      </c>
      <c r="BN30" s="79">
        <v>0.23760993778705597</v>
      </c>
    </row>
    <row r="31" spans="1:66" x14ac:dyDescent="0.2">
      <c r="A31" s="70" t="s">
        <v>125</v>
      </c>
      <c r="B31" s="70" t="s">
        <v>126</v>
      </c>
      <c r="C31" s="89" t="s">
        <v>90</v>
      </c>
      <c r="D31" s="79">
        <v>0.22274123132228851</v>
      </c>
      <c r="E31" s="79">
        <v>0.32221919298171997</v>
      </c>
      <c r="F31" s="79">
        <v>0.25221735239028931</v>
      </c>
      <c r="G31" s="79">
        <v>0.35570874810218811</v>
      </c>
      <c r="H31" s="79">
        <v>0.30136087536811829</v>
      </c>
      <c r="I31" s="79">
        <v>0.15032976865768433</v>
      </c>
      <c r="J31" s="79">
        <v>0.23896417021751404</v>
      </c>
      <c r="K31" s="79">
        <v>0.30957534909248352</v>
      </c>
      <c r="L31" s="79">
        <v>0.24771797657012939</v>
      </c>
      <c r="M31" s="79">
        <v>0.34469190239906311</v>
      </c>
      <c r="N31" s="79">
        <v>0.59727227687835693</v>
      </c>
      <c r="O31" s="79">
        <v>0.26558610796928406</v>
      </c>
      <c r="P31" s="79">
        <v>0.52798956632614136</v>
      </c>
      <c r="Q31" s="86"/>
      <c r="R31" s="86"/>
      <c r="S31" s="79">
        <v>0.41016453504562378</v>
      </c>
      <c r="T31" s="79">
        <v>0.15890036523342133</v>
      </c>
      <c r="U31" s="86"/>
      <c r="V31" s="79">
        <v>0.17468634247779846</v>
      </c>
      <c r="W31" s="79">
        <v>0.46283277869224548</v>
      </c>
      <c r="X31" s="79">
        <v>0.32508361339569092</v>
      </c>
      <c r="Y31" s="79">
        <v>0.27088406682014465</v>
      </c>
      <c r="Z31" s="79">
        <v>0.17948944866657257</v>
      </c>
      <c r="AA31" s="79">
        <v>0.53545242547988892</v>
      </c>
      <c r="AB31" s="79">
        <v>0.52773153781890869</v>
      </c>
      <c r="AC31" s="79">
        <v>0.43420639634132385</v>
      </c>
      <c r="AD31" s="79">
        <v>0.15306423604488373</v>
      </c>
      <c r="AE31" s="79">
        <v>0.18447606265544891</v>
      </c>
      <c r="AF31" s="79">
        <v>0.34036794304847717</v>
      </c>
      <c r="AG31" s="79">
        <v>0.35372322797775269</v>
      </c>
      <c r="AH31" s="79">
        <v>0.37125468254089355</v>
      </c>
      <c r="AI31" s="79">
        <v>0.34361958503723145</v>
      </c>
      <c r="AJ31" s="79">
        <v>0.2378881573677063</v>
      </c>
      <c r="AK31" s="79">
        <v>0.25555017590522766</v>
      </c>
      <c r="AL31" s="79">
        <v>0.44593718647956848</v>
      </c>
      <c r="AM31" s="79">
        <v>0.14854386448860168</v>
      </c>
      <c r="AN31" s="79">
        <v>4.3230786919593811E-2</v>
      </c>
      <c r="AO31" s="79">
        <v>0.39737480878829956</v>
      </c>
      <c r="AP31" s="79">
        <v>0.57048755884170532</v>
      </c>
      <c r="AQ31" s="79">
        <v>0.3444807231426239</v>
      </c>
      <c r="AR31" s="79">
        <v>0.39874005317687988</v>
      </c>
      <c r="AS31" s="79">
        <v>0.55556851625442505</v>
      </c>
      <c r="AT31" s="79">
        <v>0.51646137237548828</v>
      </c>
      <c r="AU31" s="79">
        <v>0.63261532783508301</v>
      </c>
      <c r="AV31" s="79">
        <v>0.17716832458972931</v>
      </c>
      <c r="AW31" s="79">
        <v>9.2950016260147095E-2</v>
      </c>
      <c r="AX31" s="79">
        <v>0.25450626015663147</v>
      </c>
      <c r="AY31" s="79">
        <v>0.26171630620956421</v>
      </c>
      <c r="AZ31" s="79">
        <v>8.2442887127399445E-2</v>
      </c>
      <c r="BA31" s="79">
        <v>0.22547820210456848</v>
      </c>
      <c r="BB31" s="79">
        <v>0.31098315119743347</v>
      </c>
      <c r="BC31" s="79">
        <v>0.17465499043464661</v>
      </c>
      <c r="BD31" s="79">
        <v>0.27986100316047668</v>
      </c>
      <c r="BE31" s="79">
        <v>5.8515697717666626E-2</v>
      </c>
      <c r="BF31" s="79">
        <v>0.20163184404373169</v>
      </c>
      <c r="BG31" s="79">
        <v>0.18885444104671478</v>
      </c>
      <c r="BH31" s="79">
        <v>0.2297239750623703</v>
      </c>
      <c r="BI31" s="79">
        <v>0.12545570731163025</v>
      </c>
      <c r="BJ31" s="79">
        <v>0.41464328765869141</v>
      </c>
      <c r="BK31" s="79">
        <v>0.12863318622112274</v>
      </c>
      <c r="BL31" s="79">
        <v>0.24106656014919281</v>
      </c>
      <c r="BM31" s="79">
        <v>0.15697550773620605</v>
      </c>
      <c r="BN31" s="79">
        <v>0.30866959691047668</v>
      </c>
    </row>
    <row r="32" spans="1:66" x14ac:dyDescent="0.2">
      <c r="A32" s="70" t="s">
        <v>127</v>
      </c>
      <c r="B32" s="70" t="s">
        <v>128</v>
      </c>
      <c r="C32" s="89" t="s">
        <v>90</v>
      </c>
      <c r="D32" s="79">
        <v>0.65395057201385498</v>
      </c>
      <c r="E32" s="79">
        <v>0.82549071311950684</v>
      </c>
      <c r="F32" s="79">
        <v>0.65221738815307617</v>
      </c>
      <c r="G32" s="79">
        <v>0.73149490356445313</v>
      </c>
      <c r="H32" s="79">
        <v>0.84510666131973267</v>
      </c>
      <c r="I32" s="79">
        <v>0.50740957260131836</v>
      </c>
      <c r="J32" s="79">
        <v>0.38311988115310669</v>
      </c>
      <c r="K32" s="79">
        <v>0.64261102676391602</v>
      </c>
      <c r="L32" s="79">
        <v>0.7512054443359375</v>
      </c>
      <c r="M32" s="79">
        <v>0.84829622507095337</v>
      </c>
      <c r="N32" s="79">
        <v>0.84994059801101685</v>
      </c>
      <c r="O32" s="79">
        <v>0.73792624473571777</v>
      </c>
      <c r="P32" s="79">
        <v>0.81423932313919067</v>
      </c>
      <c r="Q32" s="86"/>
      <c r="R32" s="86"/>
      <c r="S32" s="79">
        <v>0.82258403301239014</v>
      </c>
      <c r="T32" s="79">
        <v>0.44842177629470825</v>
      </c>
      <c r="U32" s="86"/>
      <c r="V32" s="79">
        <v>0.71436566114425659</v>
      </c>
      <c r="W32" s="79">
        <v>0.68583613634109497</v>
      </c>
      <c r="X32" s="79">
        <v>0.77438235282897949</v>
      </c>
      <c r="Y32" s="79">
        <v>0.63434457778930664</v>
      </c>
      <c r="Z32" s="79">
        <v>0.65040796995162964</v>
      </c>
      <c r="AA32" s="79">
        <v>0.68717485666275024</v>
      </c>
      <c r="AB32" s="79">
        <v>0.78479671478271484</v>
      </c>
      <c r="AC32" s="79">
        <v>0.90692192316055298</v>
      </c>
      <c r="AD32" s="79">
        <v>0.71644824743270874</v>
      </c>
      <c r="AE32" s="79">
        <v>0.80107712745666504</v>
      </c>
      <c r="AF32" s="79">
        <v>0.76098167896270752</v>
      </c>
      <c r="AG32" s="79">
        <v>0.63308966159820557</v>
      </c>
      <c r="AH32" s="79">
        <v>0.69950509071350098</v>
      </c>
      <c r="AI32" s="79">
        <v>0.47908526659011841</v>
      </c>
      <c r="AJ32" s="79">
        <v>0.61809253692626953</v>
      </c>
      <c r="AK32" s="79">
        <v>0.4472430944442749</v>
      </c>
      <c r="AL32" s="79">
        <v>0.808418869972229</v>
      </c>
      <c r="AM32" s="79">
        <v>0.82847952842712402</v>
      </c>
      <c r="AN32" s="79">
        <v>0.5</v>
      </c>
      <c r="AO32" s="79">
        <v>0.76157510280609131</v>
      </c>
      <c r="AP32" s="79">
        <v>0.85902482271194458</v>
      </c>
      <c r="AQ32" s="79">
        <v>0.692452073097229</v>
      </c>
      <c r="AR32" s="79">
        <v>0.6292385458946228</v>
      </c>
      <c r="AS32" s="79">
        <v>0.792960524559021</v>
      </c>
      <c r="AT32" s="79">
        <v>0.66491037607192993</v>
      </c>
      <c r="AU32" s="79">
        <v>0.85071444511413574</v>
      </c>
      <c r="AV32" s="79">
        <v>0.58660721778869629</v>
      </c>
      <c r="AW32" s="79">
        <v>0.71514374017715454</v>
      </c>
      <c r="AX32" s="79">
        <v>0.67447459697723389</v>
      </c>
      <c r="AY32" s="79">
        <v>0.66081047058105469</v>
      </c>
      <c r="AZ32" s="79">
        <v>0.63206213712692261</v>
      </c>
      <c r="BA32" s="79">
        <v>0.45509275794029236</v>
      </c>
      <c r="BB32" s="79">
        <v>0.70659488439559937</v>
      </c>
      <c r="BC32" s="79">
        <v>0.42514786124229431</v>
      </c>
      <c r="BD32" s="79">
        <v>0.81462645530700684</v>
      </c>
      <c r="BE32" s="79">
        <v>0.28083270788192749</v>
      </c>
      <c r="BF32" s="79">
        <v>0.67323070764541626</v>
      </c>
      <c r="BG32" s="79">
        <v>0.67595463991165161</v>
      </c>
      <c r="BH32" s="79">
        <v>0.57207989692687988</v>
      </c>
      <c r="BI32" s="79">
        <v>0.68182140588760376</v>
      </c>
      <c r="BJ32" s="79">
        <v>0.50525718927383423</v>
      </c>
      <c r="BK32" s="79">
        <v>0.68464863300323486</v>
      </c>
      <c r="BL32" s="79">
        <v>0.69451427459716797</v>
      </c>
      <c r="BM32" s="79">
        <v>0.60756123065948486</v>
      </c>
      <c r="BN32" s="79">
        <v>0.84001117944717407</v>
      </c>
    </row>
    <row r="33" spans="1:66" x14ac:dyDescent="0.2">
      <c r="A33" s="70" t="s">
        <v>129</v>
      </c>
      <c r="B33" s="70" t="s">
        <v>130</v>
      </c>
      <c r="C33" s="89" t="s">
        <v>90</v>
      </c>
      <c r="D33" s="79">
        <v>0.41354146599769592</v>
      </c>
      <c r="E33" s="79">
        <v>0.6307252049446106</v>
      </c>
      <c r="F33" s="79">
        <v>0.59046053886413574</v>
      </c>
      <c r="G33" s="79">
        <v>0.61236339807510376</v>
      </c>
      <c r="H33" s="79">
        <v>0.70058315992355347</v>
      </c>
      <c r="I33" s="79">
        <v>0.32495790719985962</v>
      </c>
      <c r="J33" s="79">
        <v>0.356345534324646</v>
      </c>
      <c r="K33" s="79">
        <v>0.55687004327774048</v>
      </c>
      <c r="L33" s="79">
        <v>0.50241094827651978</v>
      </c>
      <c r="M33" s="79">
        <v>0.60248994827270508</v>
      </c>
      <c r="N33" s="79">
        <v>0.70640593767166138</v>
      </c>
      <c r="O33" s="79">
        <v>0.59342718124389648</v>
      </c>
      <c r="P33" s="79">
        <v>0.77174019813537598</v>
      </c>
      <c r="Q33" s="86"/>
      <c r="R33" s="86"/>
      <c r="S33" s="79">
        <v>0.6455199122428894</v>
      </c>
      <c r="T33" s="79">
        <v>0.31364816427230835</v>
      </c>
      <c r="U33" s="86"/>
      <c r="V33" s="79">
        <v>0.5094524621963501</v>
      </c>
      <c r="W33" s="79">
        <v>0.41844537854194641</v>
      </c>
      <c r="X33" s="79">
        <v>0.52438235282897949</v>
      </c>
      <c r="Y33" s="79">
        <v>0.3722400963306427</v>
      </c>
      <c r="Z33" s="79">
        <v>0.54627597332000732</v>
      </c>
      <c r="AA33" s="79">
        <v>0.67476344108581543</v>
      </c>
      <c r="AB33" s="79">
        <v>0.54737794399261475</v>
      </c>
      <c r="AC33" s="79">
        <v>0.76438015699386597</v>
      </c>
      <c r="AD33" s="79">
        <v>0.5410919189453125</v>
      </c>
      <c r="AE33" s="79">
        <v>0.69362294673919678</v>
      </c>
      <c r="AF33" s="79">
        <v>0.68321079015731812</v>
      </c>
      <c r="AG33" s="79">
        <v>0.52836900949478149</v>
      </c>
      <c r="AH33" s="79">
        <v>0.63175493478775024</v>
      </c>
      <c r="AI33" s="79">
        <v>0.25887393951416016</v>
      </c>
      <c r="AJ33" s="79">
        <v>0.31604880094528198</v>
      </c>
      <c r="AK33" s="79">
        <v>0.25742042064666748</v>
      </c>
      <c r="AL33" s="79">
        <v>0.632854163646698</v>
      </c>
      <c r="AM33" s="79">
        <v>0.5865166187286377</v>
      </c>
      <c r="AN33" s="79">
        <v>0.37406152486801147</v>
      </c>
      <c r="AO33" s="79">
        <v>0.59642201662063599</v>
      </c>
      <c r="AP33" s="79">
        <v>0.59090906381607056</v>
      </c>
      <c r="AQ33" s="79">
        <v>0.59135609865188599</v>
      </c>
      <c r="AR33" s="79">
        <v>0.41745412349700928</v>
      </c>
      <c r="AS33" s="79">
        <v>0.64143121242523193</v>
      </c>
      <c r="AT33" s="79">
        <v>0.37066692113876343</v>
      </c>
      <c r="AU33" s="79">
        <v>0.60666811466217041</v>
      </c>
      <c r="AV33" s="79">
        <v>0.32310366630554199</v>
      </c>
      <c r="AW33" s="79">
        <v>0.517231285572052</v>
      </c>
      <c r="AX33" s="79">
        <v>0.37059056758880615</v>
      </c>
      <c r="AY33" s="79">
        <v>0.45416957139968872</v>
      </c>
      <c r="AZ33" s="79">
        <v>0.38473346829414368</v>
      </c>
      <c r="BA33" s="79">
        <v>0.51762938499450684</v>
      </c>
      <c r="BB33" s="79">
        <v>0.47173017263412476</v>
      </c>
      <c r="BC33" s="79">
        <v>0.36413082480430603</v>
      </c>
      <c r="BD33" s="79">
        <v>0.53209608793258667</v>
      </c>
      <c r="BE33" s="79">
        <v>0.21644410490989685</v>
      </c>
      <c r="BF33" s="79">
        <v>0.34842312335968018</v>
      </c>
      <c r="BG33" s="79">
        <v>0.60139322280883789</v>
      </c>
      <c r="BH33" s="79">
        <v>0.2672712504863739</v>
      </c>
      <c r="BI33" s="79">
        <v>0.29909214377403259</v>
      </c>
      <c r="BJ33" s="79">
        <v>0.35506340861320496</v>
      </c>
      <c r="BK33" s="79">
        <v>0.51452124118804932</v>
      </c>
      <c r="BL33" s="79">
        <v>0.38902851939201355</v>
      </c>
      <c r="BM33" s="79">
        <v>0.43120339512825012</v>
      </c>
      <c r="BN33" s="79">
        <v>0.56777888536453247</v>
      </c>
    </row>
    <row r="34" spans="1:66" x14ac:dyDescent="0.2">
      <c r="A34" s="70" t="s">
        <v>131</v>
      </c>
      <c r="B34" s="70" t="s">
        <v>132</v>
      </c>
      <c r="C34" s="89" t="s">
        <v>90</v>
      </c>
      <c r="D34" s="79">
        <v>0.23216924071311951</v>
      </c>
      <c r="E34" s="79">
        <v>0.31014180183410645</v>
      </c>
      <c r="F34" s="79">
        <v>0.34142297506332397</v>
      </c>
      <c r="G34" s="79">
        <v>0.35734406113624573</v>
      </c>
      <c r="H34" s="79">
        <v>0.44847685098648071</v>
      </c>
      <c r="I34" s="79">
        <v>0.10955652594566345</v>
      </c>
      <c r="J34" s="79">
        <v>0.2525709867477417</v>
      </c>
      <c r="K34" s="79">
        <v>0.30897557735443115</v>
      </c>
      <c r="L34" s="79">
        <v>0.27079606056213379</v>
      </c>
      <c r="M34" s="79">
        <v>0.36988821625709534</v>
      </c>
      <c r="N34" s="79">
        <v>0.34193316102027893</v>
      </c>
      <c r="O34" s="79">
        <v>0.35750862956047058</v>
      </c>
      <c r="P34" s="79">
        <v>0.49668633937835693</v>
      </c>
      <c r="Q34" s="86"/>
      <c r="R34" s="86"/>
      <c r="S34" s="79">
        <v>0.37731689214706421</v>
      </c>
      <c r="T34" s="79">
        <v>0.16139714419841766</v>
      </c>
      <c r="U34" s="86"/>
      <c r="V34" s="79">
        <v>0.42352455854415894</v>
      </c>
      <c r="W34" s="79">
        <v>0.29375937581062317</v>
      </c>
      <c r="X34" s="79">
        <v>0.42925885319709778</v>
      </c>
      <c r="Y34" s="79">
        <v>0.22466099262237549</v>
      </c>
      <c r="Z34" s="79">
        <v>0.27923500537872314</v>
      </c>
      <c r="AA34" s="79">
        <v>0.415864497423172</v>
      </c>
      <c r="AB34" s="79">
        <v>0.35695934295654297</v>
      </c>
      <c r="AC34" s="79">
        <v>0.47887670993804932</v>
      </c>
      <c r="AD34" s="79">
        <v>0.3506278395652771</v>
      </c>
      <c r="AE34" s="79">
        <v>0.50453054904937744</v>
      </c>
      <c r="AF34" s="79">
        <v>0.35748511552810669</v>
      </c>
      <c r="AG34" s="79">
        <v>0.46963617205619812</v>
      </c>
      <c r="AH34" s="79">
        <v>0.44475656747817993</v>
      </c>
      <c r="AI34" s="79">
        <v>4.3956268578767776E-2</v>
      </c>
      <c r="AJ34" s="79">
        <v>0.19795627892017365</v>
      </c>
      <c r="AK34" s="79">
        <v>8.7053634226322174E-2</v>
      </c>
      <c r="AL34" s="79">
        <v>0.15420942008495331</v>
      </c>
      <c r="AM34" s="79">
        <v>0.40275147557258606</v>
      </c>
      <c r="AN34" s="79">
        <v>0.24812304973602295</v>
      </c>
      <c r="AO34" s="79">
        <v>0.47684979438781738</v>
      </c>
      <c r="AP34" s="79">
        <v>0.50658696889877319</v>
      </c>
      <c r="AQ34" s="79">
        <v>0.33624216914176941</v>
      </c>
      <c r="AR34" s="79">
        <v>0.20251987874507904</v>
      </c>
      <c r="AS34" s="79">
        <v>0.53029417991638184</v>
      </c>
      <c r="AT34" s="79">
        <v>0.28937679529190063</v>
      </c>
      <c r="AU34" s="79">
        <v>0.3673846423625946</v>
      </c>
      <c r="AV34" s="79">
        <v>0.2640475332736969</v>
      </c>
      <c r="AW34" s="79">
        <v>0.13942502439022064</v>
      </c>
      <c r="AX34" s="79">
        <v>0.37207961082458496</v>
      </c>
      <c r="AY34" s="79">
        <v>0.25715050101280212</v>
      </c>
      <c r="AZ34" s="79">
        <v>0.26641184091567993</v>
      </c>
      <c r="BA34" s="79">
        <v>0.30815416574478149</v>
      </c>
      <c r="BB34" s="79">
        <v>0.25251731276512146</v>
      </c>
      <c r="BC34" s="79">
        <v>0.11462368816137314</v>
      </c>
      <c r="BD34" s="79">
        <v>0.37968727946281433</v>
      </c>
      <c r="BE34" s="79">
        <v>0.1520555168390274</v>
      </c>
      <c r="BF34" s="79">
        <v>0.21512645483016968</v>
      </c>
      <c r="BG34" s="79">
        <v>0.21671833097934723</v>
      </c>
      <c r="BH34" s="79">
        <v>0.15014949440956116</v>
      </c>
      <c r="BI34" s="79">
        <v>0.20909284055233002</v>
      </c>
      <c r="BJ34" s="79">
        <v>0.41464328765869141</v>
      </c>
      <c r="BK34" s="79">
        <v>0.19501931965351105</v>
      </c>
      <c r="BL34" s="79">
        <v>0.379466712474823</v>
      </c>
      <c r="BM34" s="79">
        <v>0.30378061532974243</v>
      </c>
      <c r="BN34" s="79">
        <v>0.30866959691047668</v>
      </c>
    </row>
    <row r="35" spans="1:66" s="75" customFormat="1" x14ac:dyDescent="0.2">
      <c r="A35" s="75" t="s">
        <v>133</v>
      </c>
      <c r="B35" s="76" t="s">
        <v>134</v>
      </c>
      <c r="C35" s="91" t="s">
        <v>447</v>
      </c>
      <c r="D35" s="76">
        <v>5.9333047866821289</v>
      </c>
      <c r="E35" s="76">
        <v>5.3463506698608398</v>
      </c>
      <c r="F35" s="76">
        <v>4.8186817169189453</v>
      </c>
      <c r="G35" s="76">
        <v>5.2077312469482422</v>
      </c>
      <c r="H35" s="76">
        <v>5.6150670051574707</v>
      </c>
      <c r="I35" s="76">
        <v>5.2127737998962402</v>
      </c>
      <c r="J35" s="76">
        <v>4.6808652877807617</v>
      </c>
      <c r="K35" s="76">
        <v>5.0398745536804199</v>
      </c>
      <c r="L35" s="76">
        <v>4.6979374885559082</v>
      </c>
      <c r="M35" s="76">
        <v>5.1579403877258301</v>
      </c>
      <c r="N35" s="76">
        <v>5.304234504699707</v>
      </c>
      <c r="O35" s="76">
        <v>5.4423642158508301</v>
      </c>
      <c r="P35" s="76">
        <v>6.0431022644042969</v>
      </c>
      <c r="Q35" s="99"/>
      <c r="R35" s="99"/>
      <c r="S35" s="76">
        <v>5.8419151306152344</v>
      </c>
      <c r="T35" s="76">
        <v>5.1938562393188477</v>
      </c>
      <c r="U35" s="99"/>
      <c r="V35" s="76">
        <v>5.4520540237426758</v>
      </c>
      <c r="W35" s="76">
        <v>5.4193334579467773</v>
      </c>
      <c r="X35" s="76">
        <v>5.8592653274536133</v>
      </c>
      <c r="Y35" s="76">
        <v>5.7779312133789062</v>
      </c>
      <c r="Z35" s="76">
        <v>5.3207664489746094</v>
      </c>
      <c r="AA35" s="76">
        <v>5.6737923622131348</v>
      </c>
      <c r="AB35" s="76">
        <v>5.712956428527832</v>
      </c>
      <c r="AC35" s="76">
        <v>6.2033929824829102</v>
      </c>
      <c r="AD35" s="76">
        <v>5.4451775550842285</v>
      </c>
      <c r="AE35" s="76">
        <v>5.6737017631530762</v>
      </c>
      <c r="AF35" s="76">
        <v>5.426231861114502</v>
      </c>
      <c r="AG35" s="76">
        <v>5.0528554916381836</v>
      </c>
      <c r="AH35" s="76">
        <v>6.2030339241027832</v>
      </c>
      <c r="AI35" s="76">
        <v>5.0612115859985352</v>
      </c>
      <c r="AJ35" s="76">
        <v>5.0509452819824219</v>
      </c>
      <c r="AK35" s="76">
        <v>4.8432807922363281</v>
      </c>
      <c r="AL35" s="76">
        <v>4.9130687713623047</v>
      </c>
      <c r="AM35" s="76">
        <v>4.9121170043945313</v>
      </c>
      <c r="AN35" s="76">
        <v>5.1383819580078125</v>
      </c>
      <c r="AO35" s="76">
        <v>5.4592227935791016</v>
      </c>
      <c r="AP35" s="76">
        <v>5.5223135948181152</v>
      </c>
      <c r="AQ35" s="76">
        <v>4.7518429756164551</v>
      </c>
      <c r="AR35" s="76">
        <v>4.8454651832580566</v>
      </c>
      <c r="AS35" s="76">
        <v>5.0037493705749512</v>
      </c>
      <c r="AT35" s="76">
        <v>4.5333895683288574</v>
      </c>
      <c r="AU35" s="76">
        <v>5.2567629814147949</v>
      </c>
      <c r="AV35" s="76">
        <v>4.8321709632873535</v>
      </c>
      <c r="AW35" s="76">
        <v>5.5393743515014648</v>
      </c>
      <c r="AX35" s="76">
        <v>6.2513656616210937</v>
      </c>
      <c r="AY35" s="76">
        <v>4.8697652816772461</v>
      </c>
      <c r="AZ35" s="76">
        <v>5.0351133346557617</v>
      </c>
      <c r="BA35" s="76">
        <v>4.9882402420043945</v>
      </c>
      <c r="BB35" s="76">
        <v>5.0613689422607422</v>
      </c>
      <c r="BC35" s="76">
        <v>4.2873086929321289</v>
      </c>
      <c r="BD35" s="76">
        <v>4.4617633819580078</v>
      </c>
      <c r="BE35" s="76">
        <v>4.6552724838256836</v>
      </c>
      <c r="BF35" s="76">
        <v>4.7357501983642578</v>
      </c>
      <c r="BG35" s="76">
        <v>4.8510928153991699</v>
      </c>
      <c r="BH35" s="76">
        <v>5.0547151565551758</v>
      </c>
      <c r="BI35" s="76">
        <v>4.1975502967834473</v>
      </c>
      <c r="BJ35" s="76">
        <v>4.5952320098876953</v>
      </c>
      <c r="BK35" s="76">
        <v>4.755713939666748</v>
      </c>
      <c r="BL35" s="76">
        <v>4.4910292625427246</v>
      </c>
      <c r="BM35" s="76">
        <v>5.5402989387512207</v>
      </c>
      <c r="BN35" s="76">
        <v>5.1413073539733887</v>
      </c>
    </row>
    <row r="36" spans="1:66" s="80" customFormat="1" x14ac:dyDescent="0.2">
      <c r="A36" s="77" t="s">
        <v>135</v>
      </c>
      <c r="B36" s="77" t="s">
        <v>419</v>
      </c>
      <c r="C36" s="92" t="s">
        <v>448</v>
      </c>
      <c r="D36" s="78">
        <v>0.94957619905471802</v>
      </c>
      <c r="E36" s="78">
        <v>0.83671718835830688</v>
      </c>
      <c r="F36" s="78">
        <v>0.66714966297149658</v>
      </c>
      <c r="G36" s="78">
        <v>0.83775115013122559</v>
      </c>
      <c r="H36" s="78">
        <v>0.87532120943069458</v>
      </c>
      <c r="I36" s="78">
        <v>0.81462174654006958</v>
      </c>
      <c r="J36" s="78">
        <v>0.77706438302993774</v>
      </c>
      <c r="K36" s="78">
        <v>0.8877558708190918</v>
      </c>
      <c r="L36" s="78">
        <v>0.77161574363708496</v>
      </c>
      <c r="M36" s="78">
        <v>0.80382269620895386</v>
      </c>
      <c r="N36" s="78">
        <v>0.80771559476852417</v>
      </c>
      <c r="O36" s="78">
        <v>0.78213739395141602</v>
      </c>
      <c r="P36" s="78">
        <v>0.88413918018341064</v>
      </c>
      <c r="Q36" s="100"/>
      <c r="R36" s="100"/>
      <c r="S36" s="78">
        <v>0.81402325630187988</v>
      </c>
      <c r="T36" s="78">
        <v>0.8718600869178772</v>
      </c>
      <c r="U36" s="100"/>
      <c r="V36" s="78">
        <v>0.79727840423583984</v>
      </c>
      <c r="W36" s="78">
        <v>0.77347159385681152</v>
      </c>
      <c r="X36" s="78">
        <v>0.88413804769515991</v>
      </c>
      <c r="Y36" s="78">
        <v>0.85037344694137573</v>
      </c>
      <c r="Z36" s="78">
        <v>0.8193669319152832</v>
      </c>
      <c r="AA36" s="78">
        <v>0.76980417966842651</v>
      </c>
      <c r="AB36" s="78">
        <v>0.84478956460952759</v>
      </c>
      <c r="AC36" s="78">
        <v>0.84594303369522095</v>
      </c>
      <c r="AD36" s="78">
        <v>0.85125762224197388</v>
      </c>
      <c r="AE36" s="78">
        <v>0.84692239761352539</v>
      </c>
      <c r="AF36" s="78">
        <v>0.84653770923614502</v>
      </c>
      <c r="AG36" s="78">
        <v>0.85605567693710327</v>
      </c>
      <c r="AH36" s="78">
        <v>1.0397578477859497</v>
      </c>
      <c r="AI36" s="78">
        <v>0.84499138593673706</v>
      </c>
      <c r="AJ36" s="78">
        <v>0.8088945746421814</v>
      </c>
      <c r="AK36" s="78">
        <v>0.84099447727203369</v>
      </c>
      <c r="AL36" s="78">
        <v>0.80871701240539551</v>
      </c>
      <c r="AM36" s="78">
        <v>0.73510277271270752</v>
      </c>
      <c r="AN36" s="78">
        <v>0.79305094480514526</v>
      </c>
      <c r="AO36" s="78">
        <v>0.82565271854400635</v>
      </c>
      <c r="AP36" s="78">
        <v>0.85376191139221191</v>
      </c>
      <c r="AQ36" s="78">
        <v>0.78402036428451538</v>
      </c>
      <c r="AR36" s="78">
        <v>0.8272053599357605</v>
      </c>
      <c r="AS36" s="78">
        <v>0.75661641359329224</v>
      </c>
      <c r="AT36" s="78">
        <v>0.81220626831054688</v>
      </c>
      <c r="AU36" s="78">
        <v>0.84798920154571533</v>
      </c>
      <c r="AV36" s="78">
        <v>0.78056758642196655</v>
      </c>
      <c r="AW36" s="78">
        <v>0.81676566600799561</v>
      </c>
      <c r="AX36" s="78">
        <v>0.98392796516418457</v>
      </c>
      <c r="AY36" s="78">
        <v>0.78268909454345703</v>
      </c>
      <c r="AZ36" s="78">
        <v>0.79658776521682739</v>
      </c>
      <c r="BA36" s="78">
        <v>0.82857787609100342</v>
      </c>
      <c r="BB36" s="78">
        <v>0.75315511226654053</v>
      </c>
      <c r="BC36" s="78">
        <v>0.70469796657562256</v>
      </c>
      <c r="BD36" s="78">
        <v>0.75270497798919678</v>
      </c>
      <c r="BE36" s="78">
        <v>0.75366193056106567</v>
      </c>
      <c r="BF36" s="78">
        <v>0.77450680732727051</v>
      </c>
      <c r="BG36" s="78">
        <v>0.77803939580917358</v>
      </c>
      <c r="BH36" s="78">
        <v>0.72282707691192627</v>
      </c>
      <c r="BI36" s="78">
        <v>0.69653964042663574</v>
      </c>
      <c r="BJ36" s="78">
        <v>0.72636663913726807</v>
      </c>
      <c r="BK36" s="78">
        <v>0.64043068885803223</v>
      </c>
      <c r="BL36" s="78">
        <v>0.67168426513671875</v>
      </c>
      <c r="BM36" s="78">
        <v>0.93862253427505493</v>
      </c>
      <c r="BN36" s="78">
        <v>0.86683952808380127</v>
      </c>
    </row>
    <row r="37" spans="1:66" x14ac:dyDescent="0.2">
      <c r="A37" s="70" t="s">
        <v>137</v>
      </c>
      <c r="B37" s="70" t="s">
        <v>138</v>
      </c>
      <c r="C37" s="89" t="s">
        <v>90</v>
      </c>
      <c r="D37" s="79">
        <v>0.24066533148288727</v>
      </c>
      <c r="E37" s="79">
        <v>0.16844500601291656</v>
      </c>
      <c r="F37" s="79">
        <v>5.9321153908967972E-2</v>
      </c>
      <c r="G37" s="79">
        <v>0.17919613420963287</v>
      </c>
      <c r="H37" s="79">
        <v>0.18037006258964539</v>
      </c>
      <c r="I37" s="79">
        <v>0.14798013865947723</v>
      </c>
      <c r="J37" s="79">
        <v>0.12946948409080505</v>
      </c>
      <c r="K37" s="79">
        <v>0.21021188795566559</v>
      </c>
      <c r="L37" s="79">
        <v>0.13003937900066376</v>
      </c>
      <c r="M37" s="79">
        <v>0.12798365950584412</v>
      </c>
      <c r="N37" s="79">
        <v>0.12918326258659363</v>
      </c>
      <c r="O37" s="79">
        <v>0.13215172290802002</v>
      </c>
      <c r="P37" s="79">
        <v>0.17329742014408112</v>
      </c>
      <c r="Q37" s="86"/>
      <c r="R37" s="86"/>
      <c r="S37" s="79">
        <v>0.1348332017660141</v>
      </c>
      <c r="T37" s="79">
        <v>0.2010236531496048</v>
      </c>
      <c r="U37" s="86"/>
      <c r="V37" s="79">
        <v>0.15191131830215454</v>
      </c>
      <c r="W37" s="79">
        <v>0.10856049507856369</v>
      </c>
      <c r="X37" s="79">
        <v>0.18236230313777924</v>
      </c>
      <c r="Y37" s="79">
        <v>0.1635773628950119</v>
      </c>
      <c r="Z37" s="79">
        <v>0.13386042416095734</v>
      </c>
      <c r="AA37" s="79">
        <v>0.13528843224048615</v>
      </c>
      <c r="AB37" s="79">
        <v>0.15612387657165527</v>
      </c>
      <c r="AC37" s="79">
        <v>0.16558226943016052</v>
      </c>
      <c r="AD37" s="79">
        <v>0.19632738828659058</v>
      </c>
      <c r="AE37" s="79">
        <v>0.17030538618564606</v>
      </c>
      <c r="AF37" s="79">
        <v>0.17064933478832245</v>
      </c>
      <c r="AG37" s="79">
        <v>0.17521212995052338</v>
      </c>
      <c r="AH37" s="79">
        <v>0.29192450642585754</v>
      </c>
      <c r="AI37" s="79">
        <v>0.17286382615566254</v>
      </c>
      <c r="AJ37" s="79">
        <v>0.14243438839912415</v>
      </c>
      <c r="AK37" s="79">
        <v>0.16948506236076355</v>
      </c>
      <c r="AL37" s="79">
        <v>0.13776153326034546</v>
      </c>
      <c r="AM37" s="79">
        <v>9.1650374233722687E-2</v>
      </c>
      <c r="AN37" s="79">
        <v>0.12055034935474396</v>
      </c>
      <c r="AO37" s="79">
        <v>0.15718664228916168</v>
      </c>
      <c r="AP37" s="79">
        <v>0.1707911491394043</v>
      </c>
      <c r="AQ37" s="79">
        <v>0.11304082721471786</v>
      </c>
      <c r="AR37" s="79">
        <v>0.15447436273097992</v>
      </c>
      <c r="AS37" s="79">
        <v>9.6639618277549744E-2</v>
      </c>
      <c r="AT37" s="79">
        <v>0.12997911870479584</v>
      </c>
      <c r="AU37" s="79">
        <v>0.19439618289470673</v>
      </c>
      <c r="AV37" s="79">
        <v>0.13214954733848572</v>
      </c>
      <c r="AW37" s="79">
        <v>0.13583472371101379</v>
      </c>
      <c r="AX37" s="79">
        <v>0.25148779153823853</v>
      </c>
      <c r="AY37" s="79">
        <v>0.12164928019046783</v>
      </c>
      <c r="AZ37" s="79">
        <v>0.1409318596124649</v>
      </c>
      <c r="BA37" s="79">
        <v>0.14787571132183075</v>
      </c>
      <c r="BB37" s="79">
        <v>9.0072326362133026E-2</v>
      </c>
      <c r="BC37" s="79">
        <v>6.539318710565567E-2</v>
      </c>
      <c r="BD37" s="79">
        <v>0.11227037757635117</v>
      </c>
      <c r="BE37" s="79">
        <v>8.9859120547771454E-2</v>
      </c>
      <c r="BF37" s="79">
        <v>0.11371143162250519</v>
      </c>
      <c r="BG37" s="79">
        <v>0.12440269440412521</v>
      </c>
      <c r="BH37" s="79">
        <v>8.9986637234687805E-2</v>
      </c>
      <c r="BI37" s="79">
        <v>5.3714282810688019E-2</v>
      </c>
      <c r="BJ37" s="79">
        <v>6.908109039068222E-2</v>
      </c>
      <c r="BK37" s="79">
        <v>5.2366018295288086E-2</v>
      </c>
      <c r="BL37" s="79">
        <v>5.3755655884742737E-2</v>
      </c>
      <c r="BM37" s="79">
        <v>0.22582706809043884</v>
      </c>
      <c r="BN37" s="79">
        <v>0.17409606277942657</v>
      </c>
    </row>
    <row r="38" spans="1:66" x14ac:dyDescent="0.2">
      <c r="A38" s="70" t="s">
        <v>139</v>
      </c>
      <c r="B38" s="70" t="s">
        <v>140</v>
      </c>
      <c r="C38" s="89" t="s">
        <v>90</v>
      </c>
      <c r="D38" s="79">
        <v>0.20642620325088501</v>
      </c>
      <c r="E38" s="79">
        <v>0.16790521144866943</v>
      </c>
      <c r="F38" s="79">
        <v>5.7006828486919403E-2</v>
      </c>
      <c r="G38" s="79">
        <v>0.14266881346702576</v>
      </c>
      <c r="H38" s="79">
        <v>0.15056528151035309</v>
      </c>
      <c r="I38" s="79">
        <v>0.12723033130168915</v>
      </c>
      <c r="J38" s="79">
        <v>9.1559886932373047E-2</v>
      </c>
      <c r="K38" s="79">
        <v>0.16848368942737579</v>
      </c>
      <c r="L38" s="79">
        <v>9.1757252812385559E-2</v>
      </c>
      <c r="M38" s="79">
        <v>0.11145926266908646</v>
      </c>
      <c r="N38" s="79">
        <v>0.11579436808824539</v>
      </c>
      <c r="O38" s="79">
        <v>9.2314764857292175E-2</v>
      </c>
      <c r="P38" s="79">
        <v>0.17329742014408112</v>
      </c>
      <c r="Q38" s="86"/>
      <c r="R38" s="86"/>
      <c r="S38" s="79">
        <v>0.11719780415296555</v>
      </c>
      <c r="T38" s="79">
        <v>0.17141161859035492</v>
      </c>
      <c r="U38" s="86"/>
      <c r="V38" s="79">
        <v>0.10264620184898376</v>
      </c>
      <c r="W38" s="79">
        <v>9.2784911394119263E-2</v>
      </c>
      <c r="X38" s="79">
        <v>0.15978218615055084</v>
      </c>
      <c r="Y38" s="79">
        <v>0.13324327766895294</v>
      </c>
      <c r="Z38" s="79">
        <v>0.12529551982879639</v>
      </c>
      <c r="AA38" s="79">
        <v>0.10521581023931503</v>
      </c>
      <c r="AB38" s="79">
        <v>0.13330775499343872</v>
      </c>
      <c r="AC38" s="79">
        <v>0.14134147763252258</v>
      </c>
      <c r="AD38" s="79">
        <v>0.15359377861022949</v>
      </c>
      <c r="AE38" s="79">
        <v>0.12474467605352402</v>
      </c>
      <c r="AF38" s="79">
        <v>0.14800465106964111</v>
      </c>
      <c r="AG38" s="79">
        <v>0.14245444536209106</v>
      </c>
      <c r="AH38" s="79">
        <v>0.27947011590003967</v>
      </c>
      <c r="AI38" s="79">
        <v>0.16376647353172302</v>
      </c>
      <c r="AJ38" s="79">
        <v>0.11056046187877655</v>
      </c>
      <c r="AK38" s="79">
        <v>0.13823506236076355</v>
      </c>
      <c r="AL38" s="79">
        <v>0.1220536008477211</v>
      </c>
      <c r="AM38" s="79">
        <v>7.3320299386978149E-2</v>
      </c>
      <c r="AN38" s="79">
        <v>0.10803668946027756</v>
      </c>
      <c r="AO38" s="79">
        <v>0.13381987810134888</v>
      </c>
      <c r="AP38" s="79">
        <v>0.1539992094039917</v>
      </c>
      <c r="AQ38" s="79">
        <v>0.10672718286514282</v>
      </c>
      <c r="AR38" s="79">
        <v>0.13159242272377014</v>
      </c>
      <c r="AS38" s="79">
        <v>7.6312974095344543E-2</v>
      </c>
      <c r="AT38" s="79">
        <v>0.11892824620008469</v>
      </c>
      <c r="AU38" s="79">
        <v>0.1508847177028656</v>
      </c>
      <c r="AV38" s="79">
        <v>0.11686215549707413</v>
      </c>
      <c r="AW38" s="79">
        <v>0.12760840356349945</v>
      </c>
      <c r="AX38" s="79">
        <v>0.23713134229183197</v>
      </c>
      <c r="AY38" s="79">
        <v>0.10636771470308304</v>
      </c>
      <c r="AZ38" s="79">
        <v>0.11068703979253769</v>
      </c>
      <c r="BA38" s="79">
        <v>0.14054304361343384</v>
      </c>
      <c r="BB38" s="79">
        <v>7.8086405992507935E-2</v>
      </c>
      <c r="BC38" s="79">
        <v>4.9044888466596603E-2</v>
      </c>
      <c r="BD38" s="79">
        <v>8.8957682251930237E-2</v>
      </c>
      <c r="BE38" s="79">
        <v>8.8947780430316925E-2</v>
      </c>
      <c r="BF38" s="79">
        <v>0.10444243252277374</v>
      </c>
      <c r="BG38" s="79">
        <v>9.4001539051532745E-2</v>
      </c>
      <c r="BH38" s="79">
        <v>7.7784836292266846E-2</v>
      </c>
      <c r="BI38" s="79">
        <v>4.5316364616155624E-2</v>
      </c>
      <c r="BJ38" s="79">
        <v>6.3663430511951447E-2</v>
      </c>
      <c r="BK38" s="79">
        <v>4.4764801859855652E-2</v>
      </c>
      <c r="BL38" s="79">
        <v>4.5431531965732574E-2</v>
      </c>
      <c r="BM38" s="79">
        <v>0.21875</v>
      </c>
      <c r="BN38" s="79">
        <v>0.16716119647026062</v>
      </c>
    </row>
    <row r="39" spans="1:66" x14ac:dyDescent="0.2">
      <c r="A39" s="70" t="s">
        <v>141</v>
      </c>
      <c r="B39" s="70" t="s">
        <v>142</v>
      </c>
      <c r="C39" s="89" t="s">
        <v>90</v>
      </c>
      <c r="D39" s="79">
        <v>0.21553584933280945</v>
      </c>
      <c r="E39" s="79">
        <v>0.15960125625133514</v>
      </c>
      <c r="F39" s="79">
        <v>4.7505691647529602E-2</v>
      </c>
      <c r="G39" s="79">
        <v>0.15865594148635864</v>
      </c>
      <c r="H39" s="79">
        <v>0.16495376825332642</v>
      </c>
      <c r="I39" s="79">
        <v>0.1312117725610733</v>
      </c>
      <c r="J39" s="79">
        <v>0.10688113421201706</v>
      </c>
      <c r="K39" s="79">
        <v>0.17514786124229431</v>
      </c>
      <c r="L39" s="79">
        <v>8.4938228130340576E-2</v>
      </c>
      <c r="M39" s="79">
        <v>0.11870878934860229</v>
      </c>
      <c r="N39" s="79">
        <v>0.12158424407243729</v>
      </c>
      <c r="O39" s="79">
        <v>0.11085969209671021</v>
      </c>
      <c r="P39" s="79">
        <v>0.16515460610389709</v>
      </c>
      <c r="Q39" s="86"/>
      <c r="R39" s="86"/>
      <c r="S39" s="79">
        <v>0.12661820650100708</v>
      </c>
      <c r="T39" s="79">
        <v>0.15404197573661804</v>
      </c>
      <c r="U39" s="86"/>
      <c r="V39" s="79">
        <v>0.13079769909381866</v>
      </c>
      <c r="W39" s="79">
        <v>9.3532353639602661E-2</v>
      </c>
      <c r="X39" s="79">
        <v>0.18236230313777924</v>
      </c>
      <c r="Y39" s="79">
        <v>0.15622282028198242</v>
      </c>
      <c r="Z39" s="79">
        <v>0.13227145373821259</v>
      </c>
      <c r="AA39" s="79">
        <v>0.11245694011449814</v>
      </c>
      <c r="AB39" s="79">
        <v>0.1488816887140274</v>
      </c>
      <c r="AC39" s="79">
        <v>0.15346187353134155</v>
      </c>
      <c r="AD39" s="79">
        <v>0.16328655183315277</v>
      </c>
      <c r="AE39" s="79">
        <v>0.16216431558132172</v>
      </c>
      <c r="AF39" s="79">
        <v>0.13374243676662445</v>
      </c>
      <c r="AG39" s="79">
        <v>0.15511690080165863</v>
      </c>
      <c r="AH39" s="79">
        <v>0.26419958472251892</v>
      </c>
      <c r="AI39" s="79">
        <v>0.14383158087730408</v>
      </c>
      <c r="AJ39" s="79">
        <v>0.11869532614946365</v>
      </c>
      <c r="AK39" s="79">
        <v>0.13320504128932953</v>
      </c>
      <c r="AL39" s="79">
        <v>0.10804332792758942</v>
      </c>
      <c r="AM39" s="79">
        <v>8.1733956933021545E-2</v>
      </c>
      <c r="AN39" s="79">
        <v>0.11443235725164413</v>
      </c>
      <c r="AO39" s="79">
        <v>0.14808385074138641</v>
      </c>
      <c r="AP39" s="79">
        <v>0.14184732735157013</v>
      </c>
      <c r="AQ39" s="79">
        <v>0.10041354596614838</v>
      </c>
      <c r="AR39" s="79">
        <v>0.13014636933803558</v>
      </c>
      <c r="AS39" s="79">
        <v>8.3088524639606476E-2</v>
      </c>
      <c r="AT39" s="79">
        <v>0.11754541844129562</v>
      </c>
      <c r="AU39" s="79">
        <v>0.14536279439926147</v>
      </c>
      <c r="AV39" s="79">
        <v>0.10965980589389801</v>
      </c>
      <c r="AW39" s="79">
        <v>0.12760840356349945</v>
      </c>
      <c r="AX39" s="79">
        <v>0.23841406404972076</v>
      </c>
      <c r="AY39" s="79">
        <v>0.11181096732616425</v>
      </c>
      <c r="AZ39" s="79">
        <v>0.10407999157905579</v>
      </c>
      <c r="BA39" s="79">
        <v>0.13802586495876312</v>
      </c>
      <c r="BB39" s="79">
        <v>8.9508838951587677E-2</v>
      </c>
      <c r="BC39" s="79">
        <v>4.9044888466596603E-2</v>
      </c>
      <c r="BD39" s="79">
        <v>9.7263626754283905E-2</v>
      </c>
      <c r="BE39" s="79">
        <v>8.8947780430316925E-2</v>
      </c>
      <c r="BF39" s="79">
        <v>0.11150938272476196</v>
      </c>
      <c r="BG39" s="79">
        <v>9.4850383698940277E-2</v>
      </c>
      <c r="BH39" s="79">
        <v>7.4734382331371307E-2</v>
      </c>
      <c r="BI39" s="79">
        <v>4.5316364616155624E-2</v>
      </c>
      <c r="BJ39" s="79">
        <v>6.8417005240917206E-2</v>
      </c>
      <c r="BK39" s="79">
        <v>4.3919961899518967E-2</v>
      </c>
      <c r="BL39" s="79">
        <v>4.6384263783693314E-2</v>
      </c>
      <c r="BM39" s="79">
        <v>0.22435620427131653</v>
      </c>
      <c r="BN39" s="79">
        <v>0.17247448861598969</v>
      </c>
    </row>
    <row r="40" spans="1:66" x14ac:dyDescent="0.2">
      <c r="A40" s="70" t="s">
        <v>143</v>
      </c>
      <c r="B40" s="70" t="s">
        <v>144</v>
      </c>
      <c r="C40" s="89" t="s">
        <v>90</v>
      </c>
      <c r="D40" s="79">
        <v>0.22306500375270844</v>
      </c>
      <c r="E40" s="79">
        <v>0.16790521144866943</v>
      </c>
      <c r="F40" s="79">
        <v>4.9820017069578171E-2</v>
      </c>
      <c r="G40" s="79">
        <v>0.1518092155456543</v>
      </c>
      <c r="H40" s="79">
        <v>0.17163412272930145</v>
      </c>
      <c r="I40" s="79">
        <v>0.1312117725610733</v>
      </c>
      <c r="J40" s="79">
        <v>9.8826989531517029E-2</v>
      </c>
      <c r="K40" s="79">
        <v>0.18188200891017914</v>
      </c>
      <c r="L40" s="79">
        <v>8.4240391850471497E-2</v>
      </c>
      <c r="M40" s="79">
        <v>0.11870878934860229</v>
      </c>
      <c r="N40" s="79">
        <v>0.11398522555828094</v>
      </c>
      <c r="O40" s="79">
        <v>9.9859103560447693E-2</v>
      </c>
      <c r="P40" s="79">
        <v>0.17222146689891815</v>
      </c>
      <c r="Q40" s="86"/>
      <c r="R40" s="86"/>
      <c r="S40" s="79">
        <v>0.12541279196739197</v>
      </c>
      <c r="T40" s="79">
        <v>0.16315406560897827</v>
      </c>
      <c r="U40" s="86"/>
      <c r="V40" s="79">
        <v>0.11672195047140121</v>
      </c>
      <c r="W40" s="79">
        <v>0.10104642808437347</v>
      </c>
      <c r="X40" s="79">
        <v>0.18236230313777924</v>
      </c>
      <c r="Y40" s="79">
        <v>0.1479523628950119</v>
      </c>
      <c r="Z40" s="79">
        <v>0.12688449025154114</v>
      </c>
      <c r="AA40" s="79">
        <v>0.12804730236530304</v>
      </c>
      <c r="AB40" s="79">
        <v>0.14779214560985565</v>
      </c>
      <c r="AC40" s="79">
        <v>0.15649197995662689</v>
      </c>
      <c r="AD40" s="79">
        <v>0.16294573247432709</v>
      </c>
      <c r="AE40" s="79">
        <v>0.16216431558132172</v>
      </c>
      <c r="AF40" s="79">
        <v>0.1383708268404007</v>
      </c>
      <c r="AG40" s="79">
        <v>0.16454511880874634</v>
      </c>
      <c r="AH40" s="79">
        <v>0.27042677998542786</v>
      </c>
      <c r="AI40" s="79">
        <v>0.1424863189458847</v>
      </c>
      <c r="AJ40" s="79">
        <v>0.11869532614946365</v>
      </c>
      <c r="AK40" s="79">
        <v>0.13506004214286804</v>
      </c>
      <c r="AL40" s="79">
        <v>0.1220536008477211</v>
      </c>
      <c r="AM40" s="79">
        <v>8.4739498794078827E-2</v>
      </c>
      <c r="AN40" s="79">
        <v>0.10511653870344162</v>
      </c>
      <c r="AO40" s="79">
        <v>0.14550326764583588</v>
      </c>
      <c r="AP40" s="79">
        <v>0.14339400827884674</v>
      </c>
      <c r="AQ40" s="79">
        <v>0.10387271642684937</v>
      </c>
      <c r="AR40" s="79">
        <v>0.11585576832294464</v>
      </c>
      <c r="AS40" s="79">
        <v>8.8160403072834015E-2</v>
      </c>
      <c r="AT40" s="79">
        <v>0.12997911870479584</v>
      </c>
      <c r="AU40" s="79">
        <v>0.1508847177028656</v>
      </c>
      <c r="AV40" s="79">
        <v>9.437241405248642E-2</v>
      </c>
      <c r="AW40" s="79">
        <v>0.1203235536813736</v>
      </c>
      <c r="AX40" s="79">
        <v>0.23935733735561371</v>
      </c>
      <c r="AY40" s="79">
        <v>0.10540744662284851</v>
      </c>
      <c r="AZ40" s="79">
        <v>0.11805741488933563</v>
      </c>
      <c r="BA40" s="79">
        <v>0.13455291092395782</v>
      </c>
      <c r="BB40" s="79">
        <v>8.4079369902610779E-2</v>
      </c>
      <c r="BC40" s="79">
        <v>4.9044888466596603E-2</v>
      </c>
      <c r="BD40" s="79">
        <v>8.8155113160610199E-2</v>
      </c>
      <c r="BE40" s="79">
        <v>7.5343787670135498E-2</v>
      </c>
      <c r="BF40" s="79">
        <v>0.11040835827589035</v>
      </c>
      <c r="BG40" s="79">
        <v>9.4850383698940277E-2</v>
      </c>
      <c r="BH40" s="79">
        <v>7.7784836292266846E-2</v>
      </c>
      <c r="BI40" s="79">
        <v>4.6425290405750275E-2</v>
      </c>
      <c r="BJ40" s="79">
        <v>6.7752920091152191E-2</v>
      </c>
      <c r="BK40" s="79">
        <v>4.3919961899518967E-2</v>
      </c>
      <c r="BL40" s="79">
        <v>3.9012867957353592E-2</v>
      </c>
      <c r="BM40" s="79">
        <v>0.21875</v>
      </c>
      <c r="BN40" s="79">
        <v>0.15860475599765778</v>
      </c>
    </row>
    <row r="41" spans="1:66" x14ac:dyDescent="0.2">
      <c r="A41" s="70" t="s">
        <v>145</v>
      </c>
      <c r="B41" s="70" t="s">
        <v>146</v>
      </c>
      <c r="C41" s="89" t="s">
        <v>90</v>
      </c>
      <c r="D41" s="79">
        <v>0.9864424467086792</v>
      </c>
      <c r="E41" s="79">
        <v>0.90430265665054321</v>
      </c>
      <c r="F41" s="79">
        <v>0.85934233665466309</v>
      </c>
      <c r="G41" s="79">
        <v>0.92358392477035522</v>
      </c>
      <c r="H41" s="79">
        <v>1</v>
      </c>
      <c r="I41" s="79">
        <v>0.95325994491577148</v>
      </c>
      <c r="J41" s="79">
        <v>0.99392110109329224</v>
      </c>
      <c r="K41" s="79">
        <v>0.94771832227706909</v>
      </c>
      <c r="L41" s="79">
        <v>1</v>
      </c>
      <c r="M41" s="79">
        <v>1</v>
      </c>
      <c r="N41" s="79">
        <v>1</v>
      </c>
      <c r="O41" s="79">
        <v>0.98736125230789185</v>
      </c>
      <c r="P41" s="79">
        <v>1</v>
      </c>
      <c r="Q41" s="86"/>
      <c r="R41" s="86"/>
      <c r="S41" s="79">
        <v>1</v>
      </c>
      <c r="T41" s="79">
        <v>0.96024537086486816</v>
      </c>
      <c r="U41" s="86"/>
      <c r="V41" s="79">
        <v>0.95142054557800293</v>
      </c>
      <c r="W41" s="79">
        <v>1</v>
      </c>
      <c r="X41" s="79">
        <v>0.99577391147613525</v>
      </c>
      <c r="Y41" s="79">
        <v>1</v>
      </c>
      <c r="Z41" s="79">
        <v>1</v>
      </c>
      <c r="AA41" s="79">
        <v>0.93009489774703979</v>
      </c>
      <c r="AB41" s="79">
        <v>1</v>
      </c>
      <c r="AC41" s="79">
        <v>0.9627184271812439</v>
      </c>
      <c r="AD41" s="79">
        <v>0.92176651954650879</v>
      </c>
      <c r="AE41" s="79">
        <v>0.95588558912277222</v>
      </c>
      <c r="AF41" s="79">
        <v>1</v>
      </c>
      <c r="AG41" s="79">
        <v>0.96004772186279297</v>
      </c>
      <c r="AH41" s="79">
        <v>1</v>
      </c>
      <c r="AI41" s="79">
        <v>0.95583921670913696</v>
      </c>
      <c r="AJ41" s="79">
        <v>1</v>
      </c>
      <c r="AK41" s="79">
        <v>1</v>
      </c>
      <c r="AL41" s="79">
        <v>1</v>
      </c>
      <c r="AM41" s="79">
        <v>0.98360323905944824</v>
      </c>
      <c r="AN41" s="79">
        <v>1</v>
      </c>
      <c r="AO41" s="79">
        <v>0.96716529130935669</v>
      </c>
      <c r="AP41" s="79">
        <v>1</v>
      </c>
      <c r="AQ41" s="79">
        <v>1</v>
      </c>
      <c r="AR41" s="79">
        <v>1</v>
      </c>
      <c r="AS41" s="79">
        <v>1</v>
      </c>
      <c r="AT41" s="79">
        <v>1</v>
      </c>
      <c r="AU41" s="79">
        <v>0.98417383432388306</v>
      </c>
      <c r="AV41" s="79">
        <v>0.94549846649169922</v>
      </c>
      <c r="AW41" s="79">
        <v>1</v>
      </c>
      <c r="AX41" s="79">
        <v>0.99669671058654785</v>
      </c>
      <c r="AY41" s="79">
        <v>0.98593360185623169</v>
      </c>
      <c r="AZ41" s="79">
        <v>0.97328239679336548</v>
      </c>
      <c r="BA41" s="79">
        <v>0.97926443815231323</v>
      </c>
      <c r="BB41" s="79">
        <v>1</v>
      </c>
      <c r="BC41" s="79">
        <v>1</v>
      </c>
      <c r="BD41" s="79">
        <v>0.93316692113876343</v>
      </c>
      <c r="BE41" s="79">
        <v>1</v>
      </c>
      <c r="BF41" s="79">
        <v>0.99031734466552734</v>
      </c>
      <c r="BG41" s="79">
        <v>1</v>
      </c>
      <c r="BH41" s="79">
        <v>0.93220210075378418</v>
      </c>
      <c r="BI41" s="79">
        <v>1</v>
      </c>
      <c r="BJ41" s="79">
        <v>1</v>
      </c>
      <c r="BK41" s="79">
        <v>0.83871114253997803</v>
      </c>
      <c r="BL41" s="79">
        <v>0.98227667808532715</v>
      </c>
      <c r="BM41" s="79">
        <v>0.93529534339904785</v>
      </c>
      <c r="BN41" s="79">
        <v>0.99068570137023926</v>
      </c>
    </row>
    <row r="42" spans="1:66" x14ac:dyDescent="0.2">
      <c r="A42" s="70" t="s">
        <v>147</v>
      </c>
      <c r="B42" s="70" t="s">
        <v>148</v>
      </c>
      <c r="C42" s="89" t="s">
        <v>90</v>
      </c>
      <c r="D42" s="79">
        <v>0.99850869178771973</v>
      </c>
      <c r="E42" s="79">
        <v>1</v>
      </c>
      <c r="F42" s="79">
        <v>0.99884283542633057</v>
      </c>
      <c r="G42" s="79">
        <v>1</v>
      </c>
      <c r="H42" s="79">
        <v>1</v>
      </c>
      <c r="I42" s="79">
        <v>1</v>
      </c>
      <c r="J42" s="79">
        <v>0.99921298027038574</v>
      </c>
      <c r="K42" s="79">
        <v>1</v>
      </c>
      <c r="L42" s="79">
        <v>1</v>
      </c>
      <c r="M42" s="79">
        <v>1</v>
      </c>
      <c r="N42" s="79">
        <v>0.99330556392669678</v>
      </c>
      <c r="O42" s="79">
        <v>0.99561226367950439</v>
      </c>
      <c r="P42" s="79">
        <v>0.99293315410614014</v>
      </c>
      <c r="Q42" s="86"/>
      <c r="R42" s="86"/>
      <c r="S42" s="79">
        <v>1</v>
      </c>
      <c r="T42" s="79">
        <v>1</v>
      </c>
      <c r="U42" s="86"/>
      <c r="V42" s="79">
        <v>1</v>
      </c>
      <c r="W42" s="79">
        <v>1</v>
      </c>
      <c r="X42" s="79">
        <v>0.9917026162147522</v>
      </c>
      <c r="Y42" s="79">
        <v>1</v>
      </c>
      <c r="Z42" s="79">
        <v>1</v>
      </c>
      <c r="AA42" s="79">
        <v>0.99275887012481689</v>
      </c>
      <c r="AB42" s="79">
        <v>1</v>
      </c>
      <c r="AC42" s="79">
        <v>0.99663746356964111</v>
      </c>
      <c r="AD42" s="79">
        <v>0.99399256706237793</v>
      </c>
      <c r="AE42" s="79">
        <v>0.99934285879135132</v>
      </c>
      <c r="AF42" s="79">
        <v>1</v>
      </c>
      <c r="AG42" s="79">
        <v>0.99304938316345215</v>
      </c>
      <c r="AH42" s="79">
        <v>1</v>
      </c>
      <c r="AI42" s="79">
        <v>0.99865472316741943</v>
      </c>
      <c r="AJ42" s="79">
        <v>1</v>
      </c>
      <c r="AK42" s="79">
        <v>1</v>
      </c>
      <c r="AL42" s="79">
        <v>1</v>
      </c>
      <c r="AM42" s="79">
        <v>1</v>
      </c>
      <c r="AN42" s="79">
        <v>1</v>
      </c>
      <c r="AO42" s="79">
        <v>1</v>
      </c>
      <c r="AP42" s="79">
        <v>1</v>
      </c>
      <c r="AQ42" s="79">
        <v>1</v>
      </c>
      <c r="AR42" s="79">
        <v>0.99285471439361572</v>
      </c>
      <c r="AS42" s="79">
        <v>0.99322444200515747</v>
      </c>
      <c r="AT42" s="79">
        <v>0.9972151517868042</v>
      </c>
      <c r="AU42" s="79">
        <v>1</v>
      </c>
      <c r="AV42" s="79">
        <v>1</v>
      </c>
      <c r="AW42" s="79">
        <v>1</v>
      </c>
      <c r="AX42" s="79">
        <v>0.99866747856140137</v>
      </c>
      <c r="AY42" s="79">
        <v>1</v>
      </c>
      <c r="AZ42" s="79">
        <v>1</v>
      </c>
      <c r="BA42" s="79">
        <v>0.99807363748550415</v>
      </c>
      <c r="BB42" s="79">
        <v>1</v>
      </c>
      <c r="BC42" s="79">
        <v>1</v>
      </c>
      <c r="BD42" s="79">
        <v>1</v>
      </c>
      <c r="BE42" s="79">
        <v>1</v>
      </c>
      <c r="BF42" s="79">
        <v>1</v>
      </c>
      <c r="BG42" s="79">
        <v>1</v>
      </c>
      <c r="BH42" s="79">
        <v>0.99644172191619873</v>
      </c>
      <c r="BI42" s="79">
        <v>1</v>
      </c>
      <c r="BJ42" s="79">
        <v>0.99860334396362305</v>
      </c>
      <c r="BK42" s="79">
        <v>1</v>
      </c>
      <c r="BL42" s="79">
        <v>1</v>
      </c>
      <c r="BM42" s="79">
        <v>1</v>
      </c>
      <c r="BN42" s="79">
        <v>1</v>
      </c>
    </row>
    <row r="43" spans="1:66" s="80" customFormat="1" x14ac:dyDescent="0.2">
      <c r="A43" s="77" t="s">
        <v>149</v>
      </c>
      <c r="B43" s="77" t="s">
        <v>150</v>
      </c>
      <c r="C43" s="92" t="s">
        <v>448</v>
      </c>
      <c r="D43" s="78">
        <v>1.9241316318511963</v>
      </c>
      <c r="E43" s="78">
        <v>1.8818027973175049</v>
      </c>
      <c r="F43" s="78">
        <v>1.7286479473114014</v>
      </c>
      <c r="G43" s="78">
        <v>1.8471873998641968</v>
      </c>
      <c r="H43" s="78">
        <v>1.9875675439834595</v>
      </c>
      <c r="I43" s="78">
        <v>1.7966129779815674</v>
      </c>
      <c r="J43" s="78">
        <v>1.4256408214569092</v>
      </c>
      <c r="K43" s="78">
        <v>1.6473351716995239</v>
      </c>
      <c r="L43" s="78">
        <v>1.5614070892333984</v>
      </c>
      <c r="M43" s="78">
        <v>1.6105682849884033</v>
      </c>
      <c r="N43" s="78">
        <v>1.8430155515670776</v>
      </c>
      <c r="O43" s="78">
        <v>1.9344415664672852</v>
      </c>
      <c r="P43" s="78">
        <v>2.0479569435119629</v>
      </c>
      <c r="Q43" s="100"/>
      <c r="R43" s="100"/>
      <c r="S43" s="78">
        <v>2.1392836570739746</v>
      </c>
      <c r="T43" s="78">
        <v>1.6278023719787598</v>
      </c>
      <c r="U43" s="100"/>
      <c r="V43" s="78">
        <v>1.8076034784317017</v>
      </c>
      <c r="W43" s="78">
        <v>1.8783233165740967</v>
      </c>
      <c r="X43" s="78">
        <v>2.0371870994567871</v>
      </c>
      <c r="Y43" s="78">
        <v>1.9934052228927612</v>
      </c>
      <c r="Z43" s="78">
        <v>1.7204658985137939</v>
      </c>
      <c r="AA43" s="78">
        <v>1.9733213186264038</v>
      </c>
      <c r="AB43" s="78">
        <v>1.9229612350463867</v>
      </c>
      <c r="AC43" s="78">
        <v>2.1040301322937012</v>
      </c>
      <c r="AD43" s="78">
        <v>1.9158076047897339</v>
      </c>
      <c r="AE43" s="78">
        <v>1.9722000360488892</v>
      </c>
      <c r="AF43" s="78">
        <v>1.8344526290893555</v>
      </c>
      <c r="AG43" s="78">
        <v>1.504788875579834</v>
      </c>
      <c r="AH43" s="78">
        <v>1.9681617021560669</v>
      </c>
      <c r="AI43" s="78">
        <v>1.5415648221969604</v>
      </c>
      <c r="AJ43" s="78">
        <v>1.6325995922088623</v>
      </c>
      <c r="AK43" s="78">
        <v>1.6105010509490967</v>
      </c>
      <c r="AL43" s="78">
        <v>1.5051167011260986</v>
      </c>
      <c r="AM43" s="78">
        <v>1.5914857387542725</v>
      </c>
      <c r="AN43" s="78">
        <v>1.6234315633773804</v>
      </c>
      <c r="AO43" s="78">
        <v>1.8369914293289185</v>
      </c>
      <c r="AP43" s="78">
        <v>1.6895641088485718</v>
      </c>
      <c r="AQ43" s="78">
        <v>1.4459892511367798</v>
      </c>
      <c r="AR43" s="78">
        <v>1.6380188465118408</v>
      </c>
      <c r="AS43" s="78">
        <v>1.5488793849945068</v>
      </c>
      <c r="AT43" s="78">
        <v>1.3482424020767212</v>
      </c>
      <c r="AU43" s="78">
        <v>1.7168062925338745</v>
      </c>
      <c r="AV43" s="78">
        <v>1.5473295450210571</v>
      </c>
      <c r="AW43" s="78">
        <v>1.8246208429336548</v>
      </c>
      <c r="AX43" s="78">
        <v>2.0282735824584961</v>
      </c>
      <c r="AY43" s="78">
        <v>1.6341531276702881</v>
      </c>
      <c r="AZ43" s="78">
        <v>1.7017353773117065</v>
      </c>
      <c r="BA43" s="78">
        <v>1.59238600730896</v>
      </c>
      <c r="BB43" s="78">
        <v>1.6475868225097656</v>
      </c>
      <c r="BC43" s="78">
        <v>1.256374716758728</v>
      </c>
      <c r="BD43" s="78">
        <v>1.4797400236129761</v>
      </c>
      <c r="BE43" s="78">
        <v>1.4957815408706665</v>
      </c>
      <c r="BF43" s="78">
        <v>1.4260149002075195</v>
      </c>
      <c r="BG43" s="78">
        <v>1.4976569414138794</v>
      </c>
      <c r="BH43" s="78">
        <v>1.6872913837432861</v>
      </c>
      <c r="BI43" s="78">
        <v>1.47911536693573</v>
      </c>
      <c r="BJ43" s="78">
        <v>1.3496149778366089</v>
      </c>
      <c r="BK43" s="78">
        <v>1.8146493434906006</v>
      </c>
      <c r="BL43" s="78">
        <v>1.4383043050765991</v>
      </c>
      <c r="BM43" s="78">
        <v>1.820488452911377</v>
      </c>
      <c r="BN43" s="78">
        <v>1.6839300394058228</v>
      </c>
    </row>
    <row r="44" spans="1:66" x14ac:dyDescent="0.2">
      <c r="A44" s="70" t="s">
        <v>151</v>
      </c>
      <c r="B44" s="70" t="s">
        <v>152</v>
      </c>
      <c r="C44" s="89" t="s">
        <v>90</v>
      </c>
      <c r="D44" s="79">
        <v>0.65912646055221558</v>
      </c>
      <c r="E44" s="79">
        <v>0.62051063776016235</v>
      </c>
      <c r="F44" s="79">
        <v>0.64394909143447876</v>
      </c>
      <c r="G44" s="79">
        <v>0.79102033376693726</v>
      </c>
      <c r="H44" s="79">
        <v>0.76310324668884277</v>
      </c>
      <c r="I44" s="79">
        <v>0.60322588682174683</v>
      </c>
      <c r="J44" s="79">
        <v>0.46787533164024353</v>
      </c>
      <c r="K44" s="79">
        <v>0.60344851016998291</v>
      </c>
      <c r="L44" s="79">
        <v>0.64289993047714233</v>
      </c>
      <c r="M44" s="79">
        <v>0.66295355558395386</v>
      </c>
      <c r="N44" s="79">
        <v>0.70616936683654785</v>
      </c>
      <c r="O44" s="79">
        <v>0.68246275186538696</v>
      </c>
      <c r="P44" s="79">
        <v>0.82900083065032959</v>
      </c>
      <c r="Q44" s="86"/>
      <c r="R44" s="86"/>
      <c r="S44" s="79">
        <v>0.79484814405441284</v>
      </c>
      <c r="T44" s="79">
        <v>0.53274685144424438</v>
      </c>
      <c r="U44" s="86"/>
      <c r="V44" s="79">
        <v>0.77153599262237549</v>
      </c>
      <c r="W44" s="79">
        <v>0.68220633268356323</v>
      </c>
      <c r="X44" s="79">
        <v>0.84448176622390747</v>
      </c>
      <c r="Y44" s="79">
        <v>0.78771579265594482</v>
      </c>
      <c r="Z44" s="79">
        <v>0.65810179710388184</v>
      </c>
      <c r="AA44" s="79">
        <v>0.73947292566299438</v>
      </c>
      <c r="AB44" s="79">
        <v>0.77792716026306152</v>
      </c>
      <c r="AC44" s="79">
        <v>0.82935494184494019</v>
      </c>
      <c r="AD44" s="79">
        <v>0.71746009588241577</v>
      </c>
      <c r="AE44" s="79">
        <v>0.70666605234146118</v>
      </c>
      <c r="AF44" s="79">
        <v>0.70573937892913818</v>
      </c>
      <c r="AG44" s="79">
        <v>0.65301764011383057</v>
      </c>
      <c r="AH44" s="79">
        <v>0.74278122186660767</v>
      </c>
      <c r="AI44" s="79">
        <v>0.47224757075309753</v>
      </c>
      <c r="AJ44" s="79">
        <v>0.51427316665649414</v>
      </c>
      <c r="AK44" s="79">
        <v>0.47616994380950928</v>
      </c>
      <c r="AL44" s="79">
        <v>0.61686265468597412</v>
      </c>
      <c r="AM44" s="79">
        <v>0.54867768287658691</v>
      </c>
      <c r="AN44" s="79">
        <v>0.53990578651428223</v>
      </c>
      <c r="AO44" s="79">
        <v>0.59998929500579834</v>
      </c>
      <c r="AP44" s="79">
        <v>0.64803403615951538</v>
      </c>
      <c r="AQ44" s="79">
        <v>0.52248460054397583</v>
      </c>
      <c r="AR44" s="79">
        <v>0.57077246904373169</v>
      </c>
      <c r="AS44" s="79">
        <v>0.56938087940216064</v>
      </c>
      <c r="AT44" s="79">
        <v>0.49540999531745911</v>
      </c>
      <c r="AU44" s="79">
        <v>0.58978390693664551</v>
      </c>
      <c r="AV44" s="79">
        <v>0.34529030323028564</v>
      </c>
      <c r="AW44" s="79">
        <v>0.52078968286514282</v>
      </c>
      <c r="AX44" s="79">
        <v>0.69332492351531982</v>
      </c>
      <c r="AY44" s="79">
        <v>0.42155802249908447</v>
      </c>
      <c r="AZ44" s="79">
        <v>0.4896293580532074</v>
      </c>
      <c r="BA44" s="79">
        <v>0.41356649994850159</v>
      </c>
      <c r="BB44" s="79">
        <v>0.49095836281776428</v>
      </c>
      <c r="BC44" s="79">
        <v>0.3153398334980011</v>
      </c>
      <c r="BD44" s="79">
        <v>0.42336112260818481</v>
      </c>
      <c r="BE44" s="79">
        <v>0.4428500235080719</v>
      </c>
      <c r="BF44" s="79">
        <v>0.44887980818748474</v>
      </c>
      <c r="BG44" s="79">
        <v>0.39971077442169189</v>
      </c>
      <c r="BH44" s="79">
        <v>0.52923822402954102</v>
      </c>
      <c r="BI44" s="79">
        <v>0.44763138890266418</v>
      </c>
      <c r="BJ44" s="79">
        <v>0.35772490501403809</v>
      </c>
      <c r="BK44" s="79">
        <v>0.54560732841491699</v>
      </c>
      <c r="BL44" s="79">
        <v>0.45160958170890808</v>
      </c>
      <c r="BM44" s="79">
        <v>0.58023500442504883</v>
      </c>
      <c r="BN44" s="79">
        <v>0.47301965951919556</v>
      </c>
    </row>
    <row r="45" spans="1:66" x14ac:dyDescent="0.2">
      <c r="A45" s="70" t="s">
        <v>153</v>
      </c>
      <c r="B45" s="70" t="s">
        <v>154</v>
      </c>
      <c r="C45" s="89" t="s">
        <v>90</v>
      </c>
      <c r="D45" s="79">
        <v>0.22178490459918976</v>
      </c>
      <c r="E45" s="79">
        <v>0.23621471226215363</v>
      </c>
      <c r="F45" s="79">
        <v>0.36188915371894836</v>
      </c>
      <c r="G45" s="79">
        <v>0.37956660985946655</v>
      </c>
      <c r="H45" s="79">
        <v>0.23581673204898834</v>
      </c>
      <c r="I45" s="79">
        <v>0.3248295783996582</v>
      </c>
      <c r="J45" s="79">
        <v>0.47630336880683899</v>
      </c>
      <c r="K45" s="79">
        <v>0.34159445762634277</v>
      </c>
      <c r="L45" s="79">
        <v>0.48964747786521912</v>
      </c>
      <c r="M45" s="79">
        <v>0.51882743835449219</v>
      </c>
      <c r="N45" s="79">
        <v>0.30673006176948547</v>
      </c>
      <c r="O45" s="79">
        <v>0.2512628436088562</v>
      </c>
      <c r="P45" s="79">
        <v>0.23886594176292419</v>
      </c>
      <c r="Q45" s="86"/>
      <c r="R45" s="86"/>
      <c r="S45" s="79">
        <v>0.16063466668128967</v>
      </c>
      <c r="T45" s="79">
        <v>0.38481235504150391</v>
      </c>
      <c r="U45" s="86"/>
      <c r="V45" s="79">
        <v>0.38448166847229004</v>
      </c>
      <c r="W45" s="79">
        <v>0.28038522601127625</v>
      </c>
      <c r="X45" s="79">
        <v>0.21907593309879303</v>
      </c>
      <c r="Y45" s="79">
        <v>0.23323105275630951</v>
      </c>
      <c r="Z45" s="79">
        <v>0.40577751398086548</v>
      </c>
      <c r="AA45" s="79">
        <v>0.22720693051815033</v>
      </c>
      <c r="AB45" s="79">
        <v>0.31122368574142456</v>
      </c>
      <c r="AC45" s="79">
        <v>0.18658104538917542</v>
      </c>
      <c r="AD45" s="79">
        <v>0.30842310190200806</v>
      </c>
      <c r="AE45" s="79">
        <v>0.18658062815666199</v>
      </c>
      <c r="AF45" s="79">
        <v>0.3544541597366333</v>
      </c>
      <c r="AG45" s="79">
        <v>0.55542612075805664</v>
      </c>
      <c r="AH45" s="79">
        <v>0.26104158163070679</v>
      </c>
      <c r="AI45" s="79">
        <v>0.41425850987434387</v>
      </c>
      <c r="AJ45" s="79">
        <v>0.36359941959381104</v>
      </c>
      <c r="AK45" s="79">
        <v>0.37867826223373413</v>
      </c>
      <c r="AL45" s="79">
        <v>0.53673577308654785</v>
      </c>
      <c r="AM45" s="79">
        <v>0.4242742657661438</v>
      </c>
      <c r="AN45" s="79">
        <v>0.35951930284500122</v>
      </c>
      <c r="AO45" s="79">
        <v>0.28131812810897827</v>
      </c>
      <c r="AP45" s="79">
        <v>0.35452595353126526</v>
      </c>
      <c r="AQ45" s="79">
        <v>0.51590520143508911</v>
      </c>
      <c r="AR45" s="79">
        <v>0.33277693390846252</v>
      </c>
      <c r="AS45" s="79">
        <v>0.42140737175941467</v>
      </c>
      <c r="AT45" s="79">
        <v>0.53512781858444214</v>
      </c>
      <c r="AU45" s="79">
        <v>0.38193395733833313</v>
      </c>
      <c r="AV45" s="79">
        <v>0.36617863178253174</v>
      </c>
      <c r="AW45" s="79">
        <v>0.24103802442550659</v>
      </c>
      <c r="AX45" s="79">
        <v>0.19611085951328278</v>
      </c>
      <c r="AY45" s="79">
        <v>0.25721344351768494</v>
      </c>
      <c r="AZ45" s="79">
        <v>0.3019145131111145</v>
      </c>
      <c r="BA45" s="79">
        <v>0.31017670035362244</v>
      </c>
      <c r="BB45" s="79">
        <v>0.35289499163627625</v>
      </c>
      <c r="BC45" s="79">
        <v>0.52603209018707275</v>
      </c>
      <c r="BD45" s="79">
        <v>0.40599790215492249</v>
      </c>
      <c r="BE45" s="79">
        <v>0.44778770208358765</v>
      </c>
      <c r="BF45" s="79">
        <v>0.45355123281478882</v>
      </c>
      <c r="BG45" s="79">
        <v>0.38504692912101746</v>
      </c>
      <c r="BH45" s="79">
        <v>0.37181702256202698</v>
      </c>
      <c r="BI45" s="79">
        <v>0.42860263586044312</v>
      </c>
      <c r="BJ45" s="79">
        <v>0.50221365690231323</v>
      </c>
      <c r="BK45" s="79">
        <v>0.25578561425209045</v>
      </c>
      <c r="BL45" s="79">
        <v>0.47977367043495178</v>
      </c>
      <c r="BM45" s="79">
        <v>0.28578516840934753</v>
      </c>
      <c r="BN45" s="79">
        <v>0.28402259945869446</v>
      </c>
    </row>
    <row r="46" spans="1:66" x14ac:dyDescent="0.2">
      <c r="A46" s="70" t="s">
        <v>155</v>
      </c>
      <c r="B46" s="70" t="s">
        <v>156</v>
      </c>
      <c r="C46" s="89" t="s">
        <v>90</v>
      </c>
      <c r="D46" s="79">
        <v>0.20916835963726044</v>
      </c>
      <c r="E46" s="79">
        <v>0.22147662937641144</v>
      </c>
      <c r="F46" s="79">
        <v>0.3338606059551239</v>
      </c>
      <c r="G46" s="79">
        <v>0.28966155648231506</v>
      </c>
      <c r="H46" s="79">
        <v>0.2199614942073822</v>
      </c>
      <c r="I46" s="79">
        <v>0.2287660539150238</v>
      </c>
      <c r="J46" s="79">
        <v>0.45938357710838318</v>
      </c>
      <c r="K46" s="79">
        <v>0.42402899265289307</v>
      </c>
      <c r="L46" s="79">
        <v>0.43785521388053894</v>
      </c>
      <c r="M46" s="79">
        <v>0.35028445720672607</v>
      </c>
      <c r="N46" s="79">
        <v>0.29186117649078369</v>
      </c>
      <c r="O46" s="79">
        <v>0.19716089963912964</v>
      </c>
      <c r="P46" s="79">
        <v>0.20059771835803986</v>
      </c>
      <c r="Q46" s="86"/>
      <c r="R46" s="86"/>
      <c r="S46" s="79">
        <v>0.11511070281267166</v>
      </c>
      <c r="T46" s="79">
        <v>0.31639942526817322</v>
      </c>
      <c r="U46" s="86"/>
      <c r="V46" s="79">
        <v>0.34472358226776123</v>
      </c>
      <c r="W46" s="79">
        <v>0.24977590143680573</v>
      </c>
      <c r="X46" s="79">
        <v>0.24984809756278992</v>
      </c>
      <c r="Y46" s="79">
        <v>0.24367983639240265</v>
      </c>
      <c r="Z46" s="79">
        <v>0.31231117248535156</v>
      </c>
      <c r="AA46" s="79">
        <v>0.2190842479467392</v>
      </c>
      <c r="AB46" s="79">
        <v>0.23672448098659515</v>
      </c>
      <c r="AC46" s="79">
        <v>0.1720549464225769</v>
      </c>
      <c r="AD46" s="79">
        <v>0.1918300986289978</v>
      </c>
      <c r="AE46" s="79">
        <v>0.22753523290157318</v>
      </c>
      <c r="AF46" s="79">
        <v>0.24118012189865112</v>
      </c>
      <c r="AG46" s="79">
        <v>0.43493488430976868</v>
      </c>
      <c r="AH46" s="79">
        <v>0.18623752892017365</v>
      </c>
      <c r="AI46" s="79">
        <v>0.34960341453552246</v>
      </c>
      <c r="AJ46" s="79">
        <v>0.30632424354553223</v>
      </c>
      <c r="AK46" s="79">
        <v>0.27193838357925415</v>
      </c>
      <c r="AL46" s="79">
        <v>0.42433100938796997</v>
      </c>
      <c r="AM46" s="79">
        <v>0.35576552152633667</v>
      </c>
      <c r="AN46" s="79">
        <v>0.35756582021713257</v>
      </c>
      <c r="AO46" s="79">
        <v>0.21685706079006195</v>
      </c>
      <c r="AP46" s="79">
        <v>0.38232985138893127</v>
      </c>
      <c r="AQ46" s="79">
        <v>0.40636706352233887</v>
      </c>
      <c r="AR46" s="79">
        <v>0.38251867890357971</v>
      </c>
      <c r="AS46" s="79">
        <v>0.42585861682891846</v>
      </c>
      <c r="AT46" s="79">
        <v>0.51645529270172119</v>
      </c>
      <c r="AU46" s="79">
        <v>0.26040944457054138</v>
      </c>
      <c r="AV46" s="79">
        <v>0.25844496488571167</v>
      </c>
      <c r="AW46" s="79">
        <v>0.17187459766864777</v>
      </c>
      <c r="AX46" s="79">
        <v>0.12204894423484802</v>
      </c>
      <c r="AY46" s="79">
        <v>0.30762222409248352</v>
      </c>
      <c r="AZ46" s="79">
        <v>0.26830592751502991</v>
      </c>
      <c r="BA46" s="79">
        <v>0.31638449430465698</v>
      </c>
      <c r="BB46" s="79">
        <v>0.29573392868041992</v>
      </c>
      <c r="BC46" s="79">
        <v>0.4710938036441803</v>
      </c>
      <c r="BD46" s="79">
        <v>0.42465093731880188</v>
      </c>
      <c r="BE46" s="79">
        <v>0.35764363408088684</v>
      </c>
      <c r="BF46" s="79">
        <v>0.42610800266265869</v>
      </c>
      <c r="BG46" s="79">
        <v>0.39216026663780212</v>
      </c>
      <c r="BH46" s="79">
        <v>0.24352170526981354</v>
      </c>
      <c r="BI46" s="79">
        <v>0.38105174899101257</v>
      </c>
      <c r="BJ46" s="79">
        <v>0.4106890857219696</v>
      </c>
      <c r="BK46" s="79">
        <v>0.20673574507236481</v>
      </c>
      <c r="BL46" s="79">
        <v>0.39757141470909119</v>
      </c>
      <c r="BM46" s="79">
        <v>0.20968610048294067</v>
      </c>
      <c r="BN46" s="79">
        <v>0.27491998672485352</v>
      </c>
    </row>
    <row r="47" spans="1:66" s="80" customFormat="1" x14ac:dyDescent="0.2">
      <c r="A47" s="77" t="s">
        <v>157</v>
      </c>
      <c r="B47" s="77" t="s">
        <v>158</v>
      </c>
      <c r="C47" s="92" t="s">
        <v>448</v>
      </c>
      <c r="D47" s="78">
        <v>1.6740727424621582</v>
      </c>
      <c r="E47" s="78">
        <v>1.4210513830184937</v>
      </c>
      <c r="F47" s="78">
        <v>1.3577888011932373</v>
      </c>
      <c r="G47" s="78">
        <v>1.2923325300216675</v>
      </c>
      <c r="H47" s="78">
        <v>1.5008559226989746</v>
      </c>
      <c r="I47" s="78">
        <v>1.4408773183822632</v>
      </c>
      <c r="J47" s="78">
        <v>1.2342182397842407</v>
      </c>
      <c r="K47" s="78">
        <v>1.3197516202926636</v>
      </c>
      <c r="L47" s="78">
        <v>1.2355693578720093</v>
      </c>
      <c r="M47" s="78">
        <v>1.4303297996520996</v>
      </c>
      <c r="N47" s="78">
        <v>1.3441412448883057</v>
      </c>
      <c r="O47" s="78">
        <v>1.4605867862701416</v>
      </c>
      <c r="P47" s="78">
        <v>1.6606179475784302</v>
      </c>
      <c r="Q47" s="100"/>
      <c r="R47" s="100"/>
      <c r="S47" s="78">
        <v>1.5551556348800659</v>
      </c>
      <c r="T47" s="78">
        <v>1.332904577255249</v>
      </c>
      <c r="U47" s="100"/>
      <c r="V47" s="78">
        <v>1.3435001373291016</v>
      </c>
      <c r="W47" s="78">
        <v>1.4779205322265625</v>
      </c>
      <c r="X47" s="78">
        <v>1.5649300813674927</v>
      </c>
      <c r="Y47" s="78">
        <v>1.5920270681381226</v>
      </c>
      <c r="Z47" s="78">
        <v>1.3273633718490601</v>
      </c>
      <c r="AA47" s="78">
        <v>1.4037781953811646</v>
      </c>
      <c r="AB47" s="78">
        <v>1.5227292776107788</v>
      </c>
      <c r="AC47" s="78">
        <v>1.7669273614883423</v>
      </c>
      <c r="AD47" s="78">
        <v>1.3874355554580688</v>
      </c>
      <c r="AE47" s="78">
        <v>1.6687105894088745</v>
      </c>
      <c r="AF47" s="78">
        <v>1.509178638458252</v>
      </c>
      <c r="AG47" s="78">
        <v>1.3758246898651123</v>
      </c>
      <c r="AH47" s="78">
        <v>1.6642115116119385</v>
      </c>
      <c r="AI47" s="78">
        <v>1.2225561141967773</v>
      </c>
      <c r="AJ47" s="78">
        <v>1.4000152349472046</v>
      </c>
      <c r="AK47" s="78">
        <v>1.2273142337799072</v>
      </c>
      <c r="AL47" s="78">
        <v>1.2596813440322876</v>
      </c>
      <c r="AM47" s="78">
        <v>1.271453857421875</v>
      </c>
      <c r="AN47" s="78">
        <v>1.369346022605896</v>
      </c>
      <c r="AO47" s="78">
        <v>1.4393683671951294</v>
      </c>
      <c r="AP47" s="78">
        <v>1.5482991933822632</v>
      </c>
      <c r="AQ47" s="78">
        <v>1.2044913768768311</v>
      </c>
      <c r="AR47" s="78">
        <v>1.2848193645477295</v>
      </c>
      <c r="AS47" s="78">
        <v>1.3681638240814209</v>
      </c>
      <c r="AT47" s="78">
        <v>1.2058207988739014</v>
      </c>
      <c r="AU47" s="78">
        <v>1.4749102592468262</v>
      </c>
      <c r="AV47" s="78">
        <v>1.2626831531524658</v>
      </c>
      <c r="AW47" s="78">
        <v>1.5225958824157715</v>
      </c>
      <c r="AX47" s="78">
        <v>1.6748769283294678</v>
      </c>
      <c r="AY47" s="78">
        <v>1.2737622261047363</v>
      </c>
      <c r="AZ47" s="78">
        <v>1.2967138290405273</v>
      </c>
      <c r="BA47" s="78">
        <v>1.3642798662185669</v>
      </c>
      <c r="BB47" s="78">
        <v>1.385046124458313</v>
      </c>
      <c r="BC47" s="78">
        <v>1.1186130046844482</v>
      </c>
      <c r="BD47" s="78">
        <v>1.1391820907592773</v>
      </c>
      <c r="BE47" s="78">
        <v>1.1465622186660767</v>
      </c>
      <c r="BF47" s="78">
        <v>1.2089704275131226</v>
      </c>
      <c r="BG47" s="78">
        <v>1.223984956741333</v>
      </c>
      <c r="BH47" s="78">
        <v>1.3035647869110107</v>
      </c>
      <c r="BI47" s="78">
        <v>1.1584141254425049</v>
      </c>
      <c r="BJ47" s="78">
        <v>1.2206425666809082</v>
      </c>
      <c r="BK47" s="78">
        <v>1.3072429895401001</v>
      </c>
      <c r="BL47" s="78">
        <v>1.0664941072463989</v>
      </c>
      <c r="BM47" s="78">
        <v>1.4089312553405762</v>
      </c>
      <c r="BN47" s="78">
        <v>1.2498369216918945</v>
      </c>
    </row>
    <row r="48" spans="1:66" x14ac:dyDescent="0.2">
      <c r="A48" s="70" t="s">
        <v>159</v>
      </c>
      <c r="B48" s="70" t="s">
        <v>160</v>
      </c>
      <c r="C48" s="89" t="s">
        <v>90</v>
      </c>
      <c r="D48" s="79">
        <v>0.61439323425292969</v>
      </c>
      <c r="E48" s="79">
        <v>0.50803405046463013</v>
      </c>
      <c r="F48" s="79">
        <v>0.35812142491340637</v>
      </c>
      <c r="G48" s="79">
        <v>0.40979421138763428</v>
      </c>
      <c r="H48" s="79">
        <v>0.50513869524002075</v>
      </c>
      <c r="I48" s="79">
        <v>0.52818953990936279</v>
      </c>
      <c r="J48" s="79">
        <v>0.21098172664642334</v>
      </c>
      <c r="K48" s="79">
        <v>0.35714444518089294</v>
      </c>
      <c r="L48" s="79">
        <v>0.35500657558441162</v>
      </c>
      <c r="M48" s="79">
        <v>0.59248358011245728</v>
      </c>
      <c r="N48" s="79">
        <v>0.43821191787719727</v>
      </c>
      <c r="O48" s="79">
        <v>0.49107652902603149</v>
      </c>
      <c r="P48" s="79">
        <v>0.63819551467895508</v>
      </c>
      <c r="Q48" s="86"/>
      <c r="R48" s="86"/>
      <c r="S48" s="79">
        <v>0.6179574728012085</v>
      </c>
      <c r="T48" s="79">
        <v>0.42767450213432312</v>
      </c>
      <c r="U48" s="86"/>
      <c r="V48" s="79">
        <v>0.45758849382400513</v>
      </c>
      <c r="W48" s="79">
        <v>0.44063487648963928</v>
      </c>
      <c r="X48" s="79">
        <v>0.59070581197738647</v>
      </c>
      <c r="Y48" s="79">
        <v>0.72157931327819824</v>
      </c>
      <c r="Z48" s="79">
        <v>0.49350851774215698</v>
      </c>
      <c r="AA48" s="79">
        <v>0.63817393779754639</v>
      </c>
      <c r="AB48" s="79">
        <v>0.62834054231643677</v>
      </c>
      <c r="AC48" s="79">
        <v>0.78826338052749634</v>
      </c>
      <c r="AD48" s="79">
        <v>0.62496304512023926</v>
      </c>
      <c r="AE48" s="79">
        <v>0.75222676992416382</v>
      </c>
      <c r="AF48" s="79">
        <v>0.56186580657958984</v>
      </c>
      <c r="AG48" s="79">
        <v>0.2975713312625885</v>
      </c>
      <c r="AH48" s="79">
        <v>0.60594165325164795</v>
      </c>
      <c r="AI48" s="79">
        <v>0.34885036945343018</v>
      </c>
      <c r="AJ48" s="79">
        <v>0.50613832473754883</v>
      </c>
      <c r="AK48" s="79">
        <v>0.328125</v>
      </c>
      <c r="AL48" s="79">
        <v>0.39609354734420776</v>
      </c>
      <c r="AM48" s="79">
        <v>0.34826210141181946</v>
      </c>
      <c r="AN48" s="79">
        <v>0.43005964159965515</v>
      </c>
      <c r="AO48" s="79">
        <v>0.40596708655357361</v>
      </c>
      <c r="AP48" s="79">
        <v>0.45890429615974426</v>
      </c>
      <c r="AQ48" s="79">
        <v>0.34180787205696106</v>
      </c>
      <c r="AR48" s="79">
        <v>0.37053418159484863</v>
      </c>
      <c r="AS48" s="79">
        <v>0.4254298210144043</v>
      </c>
      <c r="AT48" s="79">
        <v>0.26629945635795593</v>
      </c>
      <c r="AU48" s="79">
        <v>0.46814656257629395</v>
      </c>
      <c r="AV48" s="79">
        <v>0.28943690657615662</v>
      </c>
      <c r="AW48" s="79">
        <v>0.31726151704788208</v>
      </c>
      <c r="AX48" s="79">
        <v>0.57055544853210449</v>
      </c>
      <c r="AY48" s="79">
        <v>0.30489972233772278</v>
      </c>
      <c r="AZ48" s="79">
        <v>0.34514376521110535</v>
      </c>
      <c r="BA48" s="79">
        <v>0.32658869028091431</v>
      </c>
      <c r="BB48" s="79">
        <v>0.379905104637146</v>
      </c>
      <c r="BC48" s="79">
        <v>0.21541741490364075</v>
      </c>
      <c r="BD48" s="79">
        <v>0.29287371039390564</v>
      </c>
      <c r="BE48" s="79">
        <v>0.13526089489459991</v>
      </c>
      <c r="BF48" s="79">
        <v>0.27046480774879456</v>
      </c>
      <c r="BG48" s="79">
        <v>0.20677192509174347</v>
      </c>
      <c r="BH48" s="79">
        <v>0.33452391624450684</v>
      </c>
      <c r="BI48" s="79">
        <v>0.21739888191223145</v>
      </c>
      <c r="BJ48" s="79">
        <v>0.26700815558433533</v>
      </c>
      <c r="BK48" s="79">
        <v>0.30574303865432739</v>
      </c>
      <c r="BL48" s="79">
        <v>0.22545363008975983</v>
      </c>
      <c r="BM48" s="79">
        <v>0.33933740854263306</v>
      </c>
      <c r="BN48" s="79">
        <v>0.29226469993591309</v>
      </c>
    </row>
    <row r="49" spans="1:66" x14ac:dyDescent="0.2">
      <c r="A49" s="70" t="s">
        <v>161</v>
      </c>
      <c r="B49" s="70" t="s">
        <v>162</v>
      </c>
      <c r="C49" s="89" t="s">
        <v>90</v>
      </c>
      <c r="D49" s="79">
        <v>0.40394806861877441</v>
      </c>
      <c r="E49" s="79">
        <v>0.24092866480350494</v>
      </c>
      <c r="F49" s="79">
        <v>0.27636027336120605</v>
      </c>
      <c r="G49" s="79">
        <v>0.24510249495506287</v>
      </c>
      <c r="H49" s="79">
        <v>0.34689706563949585</v>
      </c>
      <c r="I49" s="79">
        <v>0.30753788352012634</v>
      </c>
      <c r="J49" s="79">
        <v>0.2439689040184021</v>
      </c>
      <c r="K49" s="79">
        <v>0.25534597039222717</v>
      </c>
      <c r="L49" s="79">
        <v>0.18708203732967377</v>
      </c>
      <c r="M49" s="79">
        <v>0.12208683043718338</v>
      </c>
      <c r="N49" s="79">
        <v>0.18042938411235809</v>
      </c>
      <c r="O49" s="79">
        <v>0.25936448574066162</v>
      </c>
      <c r="P49" s="79">
        <v>0.28935974836349487</v>
      </c>
      <c r="Q49" s="86"/>
      <c r="R49" s="86"/>
      <c r="S49" s="79">
        <v>0.25381109118461609</v>
      </c>
      <c r="T49" s="79">
        <v>0.20039962232112885</v>
      </c>
      <c r="U49" s="86"/>
      <c r="V49" s="79">
        <v>0.23367568850517273</v>
      </c>
      <c r="W49" s="79">
        <v>0.23016822338104248</v>
      </c>
      <c r="X49" s="79">
        <v>0.2793215811252594</v>
      </c>
      <c r="Y49" s="79">
        <v>0.2585773766040802</v>
      </c>
      <c r="Z49" s="79">
        <v>0.15745249390602112</v>
      </c>
      <c r="AA49" s="79">
        <v>0.13696770370006561</v>
      </c>
      <c r="AB49" s="79">
        <v>0.19135046005249023</v>
      </c>
      <c r="AC49" s="79">
        <v>0.33733397722244263</v>
      </c>
      <c r="AD49" s="79">
        <v>0.15761654078960419</v>
      </c>
      <c r="AE49" s="79">
        <v>0.36165949702262878</v>
      </c>
      <c r="AF49" s="79">
        <v>0.32910272479057312</v>
      </c>
      <c r="AG49" s="79">
        <v>0.38112923502922058</v>
      </c>
      <c r="AH49" s="79">
        <v>0.36139294505119324</v>
      </c>
      <c r="AI49" s="79">
        <v>0.18278804421424866</v>
      </c>
      <c r="AJ49" s="79">
        <v>0.28959697484970093</v>
      </c>
      <c r="AK49" s="79">
        <v>0.23244194686412811</v>
      </c>
      <c r="AL49" s="79">
        <v>0.25562828779220581</v>
      </c>
      <c r="AM49" s="79">
        <v>0.25884988903999329</v>
      </c>
      <c r="AN49" s="79">
        <v>0.21661701798439026</v>
      </c>
      <c r="AO49" s="79">
        <v>0.29784908890724182</v>
      </c>
      <c r="AP49" s="79">
        <v>0.40202224254608154</v>
      </c>
      <c r="AQ49" s="79">
        <v>0.14600136876106262</v>
      </c>
      <c r="AR49" s="79">
        <v>0.20477479696273804</v>
      </c>
      <c r="AS49" s="79">
        <v>0.24708855152130127</v>
      </c>
      <c r="AT49" s="79">
        <v>0.25117340683937073</v>
      </c>
      <c r="AU49" s="79">
        <v>0.32000944018363953</v>
      </c>
      <c r="AV49" s="79">
        <v>0.30422091484069824</v>
      </c>
      <c r="AW49" s="79">
        <v>0.45110917091369629</v>
      </c>
      <c r="AX49" s="79">
        <v>0.45106396079063416</v>
      </c>
      <c r="AY49" s="79">
        <v>0.23591646552085876</v>
      </c>
      <c r="AZ49" s="79">
        <v>0.19772642850875854</v>
      </c>
      <c r="BA49" s="79">
        <v>0.35129404067993164</v>
      </c>
      <c r="BB49" s="79">
        <v>0.23048485815525055</v>
      </c>
      <c r="BC49" s="79">
        <v>0.18482175469398499</v>
      </c>
      <c r="BD49" s="79">
        <v>9.8782122135162354E-2</v>
      </c>
      <c r="BE49" s="79">
        <v>0.14773967862129211</v>
      </c>
      <c r="BF49" s="79">
        <v>0.23345646262168884</v>
      </c>
      <c r="BG49" s="79">
        <v>0.21149463951587677</v>
      </c>
      <c r="BH49" s="79">
        <v>0.26139849424362183</v>
      </c>
      <c r="BI49" s="79">
        <v>0.21137093007564545</v>
      </c>
      <c r="BJ49" s="79">
        <v>0.21085622906684875</v>
      </c>
      <c r="BK49" s="79">
        <v>0.24585896730422974</v>
      </c>
      <c r="BL49" s="79">
        <v>7.0728302001953125E-2</v>
      </c>
      <c r="BM49" s="79">
        <v>0.28494268655776978</v>
      </c>
      <c r="BN49" s="79">
        <v>0.21756580471992493</v>
      </c>
    </row>
    <row r="50" spans="1:66" x14ac:dyDescent="0.2">
      <c r="A50" s="70" t="s">
        <v>163</v>
      </c>
      <c r="B50" s="70" t="s">
        <v>164</v>
      </c>
      <c r="C50" s="89" t="s">
        <v>90</v>
      </c>
      <c r="D50" s="79">
        <v>0.88311529159545898</v>
      </c>
      <c r="E50" s="79">
        <v>0.79494947195053101</v>
      </c>
      <c r="F50" s="79">
        <v>0.79285675287246704</v>
      </c>
      <c r="G50" s="79">
        <v>0.72428059577941895</v>
      </c>
      <c r="H50" s="79">
        <v>0.81993907690048218</v>
      </c>
      <c r="I50" s="79">
        <v>0.74286091327667236</v>
      </c>
      <c r="J50" s="79">
        <v>0.75142961740493774</v>
      </c>
      <c r="K50" s="79">
        <v>0.80333620309829712</v>
      </c>
      <c r="L50" s="79">
        <v>0.69766896963119507</v>
      </c>
      <c r="M50" s="79">
        <v>0.84633326530456543</v>
      </c>
      <c r="N50" s="79">
        <v>0.8257632851600647</v>
      </c>
      <c r="O50" s="79">
        <v>0.87972158193588257</v>
      </c>
      <c r="P50" s="79">
        <v>0.95233535766601563</v>
      </c>
      <c r="Q50" s="86"/>
      <c r="R50" s="86"/>
      <c r="S50" s="79">
        <v>0.86742287874221802</v>
      </c>
      <c r="T50" s="79">
        <v>0.8035966157913208</v>
      </c>
      <c r="U50" s="86"/>
      <c r="V50" s="79">
        <v>0.73367571830749512</v>
      </c>
      <c r="W50" s="79">
        <v>0.94799339771270752</v>
      </c>
      <c r="X50" s="79">
        <v>0.88140904903411865</v>
      </c>
      <c r="Y50" s="79">
        <v>0.80000001192092896</v>
      </c>
      <c r="Z50" s="79">
        <v>0.79048216342926025</v>
      </c>
      <c r="AA50" s="79">
        <v>0.73729091882705688</v>
      </c>
      <c r="AB50" s="79">
        <v>0.87953895330429077</v>
      </c>
      <c r="AC50" s="79">
        <v>0.8957897424697876</v>
      </c>
      <c r="AD50" s="79">
        <v>0.72069370746612549</v>
      </c>
      <c r="AE50" s="79">
        <v>0.78757596015930176</v>
      </c>
      <c r="AF50" s="79">
        <v>0.78356772661209106</v>
      </c>
      <c r="AG50" s="79">
        <v>0.75809544324874878</v>
      </c>
      <c r="AH50" s="79">
        <v>0.92439615726470947</v>
      </c>
      <c r="AI50" s="79">
        <v>0.74238532781600952</v>
      </c>
      <c r="AJ50" s="79">
        <v>0.76417344808578491</v>
      </c>
      <c r="AK50" s="79">
        <v>0.75625145435333252</v>
      </c>
      <c r="AL50" s="79">
        <v>0.67791545391082764</v>
      </c>
      <c r="AM50" s="79">
        <v>0.70750874280929565</v>
      </c>
      <c r="AN50" s="79">
        <v>0.82185328006744385</v>
      </c>
      <c r="AO50" s="79">
        <v>0.84905070066452026</v>
      </c>
      <c r="AP50" s="79">
        <v>0.86711603403091431</v>
      </c>
      <c r="AQ50" s="79">
        <v>0.80212295055389404</v>
      </c>
      <c r="AR50" s="79">
        <v>0.77226805686950684</v>
      </c>
      <c r="AS50" s="79">
        <v>0.7928653359413147</v>
      </c>
      <c r="AT50" s="79">
        <v>0.71607273817062378</v>
      </c>
      <c r="AU50" s="79">
        <v>0.81957215070724487</v>
      </c>
      <c r="AV50" s="79">
        <v>0.71102750301361084</v>
      </c>
      <c r="AW50" s="79">
        <v>0.94814175367355347</v>
      </c>
      <c r="AX50" s="79">
        <v>0.91233205795288086</v>
      </c>
      <c r="AY50" s="79">
        <v>0.82979899644851685</v>
      </c>
      <c r="AZ50" s="79">
        <v>0.77090942859649658</v>
      </c>
      <c r="BA50" s="79">
        <v>0.82691937685012817</v>
      </c>
      <c r="BB50" s="79">
        <v>0.89149057865142822</v>
      </c>
      <c r="BC50" s="79">
        <v>0.77232623100280762</v>
      </c>
      <c r="BD50" s="79">
        <v>0.66420185565948486</v>
      </c>
      <c r="BE50" s="79">
        <v>0.77863514423370361</v>
      </c>
      <c r="BF50" s="79">
        <v>0.74855637550354004</v>
      </c>
      <c r="BG50" s="79">
        <v>0.78151142597198486</v>
      </c>
      <c r="BH50" s="79">
        <v>0.81915247440338135</v>
      </c>
      <c r="BI50" s="79">
        <v>0.76020175218582153</v>
      </c>
      <c r="BJ50" s="79">
        <v>0.75890600681304932</v>
      </c>
      <c r="BK50" s="79">
        <v>0.85911333560943604</v>
      </c>
      <c r="BL50" s="79">
        <v>0.68038249015808105</v>
      </c>
      <c r="BM50" s="79">
        <v>0.92009532451629639</v>
      </c>
      <c r="BN50" s="79">
        <v>0.79907917976379395</v>
      </c>
    </row>
    <row r="51" spans="1:66" s="80" customFormat="1" x14ac:dyDescent="0.2">
      <c r="A51" s="77" t="s">
        <v>165</v>
      </c>
      <c r="B51" s="77" t="s">
        <v>166</v>
      </c>
      <c r="C51" s="92" t="s">
        <v>448</v>
      </c>
      <c r="D51" s="78">
        <v>1.3855240345001221</v>
      </c>
      <c r="E51" s="78">
        <v>1.2067793607711792</v>
      </c>
      <c r="F51" s="78">
        <v>1.0650953054428101</v>
      </c>
      <c r="G51" s="78">
        <v>1.2304600477218628</v>
      </c>
      <c r="H51" s="78">
        <v>1.2513223886489868</v>
      </c>
      <c r="I51" s="78">
        <v>1.1606614589691162</v>
      </c>
      <c r="J51" s="78">
        <v>1.2439416646957397</v>
      </c>
      <c r="K51" s="78">
        <v>1.1850318908691406</v>
      </c>
      <c r="L51" s="78">
        <v>1.1293455362319946</v>
      </c>
      <c r="M51" s="78">
        <v>1.3132196664810181</v>
      </c>
      <c r="N51" s="78">
        <v>1.3093621730804443</v>
      </c>
      <c r="O51" s="78">
        <v>1.2651981115341187</v>
      </c>
      <c r="P51" s="78">
        <v>1.4503881931304932</v>
      </c>
      <c r="Q51" s="100"/>
      <c r="R51" s="100"/>
      <c r="S51" s="78">
        <v>1.3334524631500244</v>
      </c>
      <c r="T51" s="78">
        <v>1.3612889051437378</v>
      </c>
      <c r="U51" s="100"/>
      <c r="V51" s="78">
        <v>1.5036721229553223</v>
      </c>
      <c r="W51" s="78">
        <v>1.2896181344985962</v>
      </c>
      <c r="X51" s="78">
        <v>1.3730101585388184</v>
      </c>
      <c r="Y51" s="78">
        <v>1.3421256542205811</v>
      </c>
      <c r="Z51" s="78">
        <v>1.4535703659057617</v>
      </c>
      <c r="AA51" s="78">
        <v>1.5268886089324951</v>
      </c>
      <c r="AB51" s="78">
        <v>1.4224764108657837</v>
      </c>
      <c r="AC51" s="78">
        <v>1.4864925146102905</v>
      </c>
      <c r="AD51" s="78">
        <v>1.2906768321990967</v>
      </c>
      <c r="AE51" s="78">
        <v>1.1858689785003662</v>
      </c>
      <c r="AF51" s="78">
        <v>1.2360626459121704</v>
      </c>
      <c r="AG51" s="78">
        <v>1.3161863088607788</v>
      </c>
      <c r="AH51" s="78">
        <v>1.5309027433395386</v>
      </c>
      <c r="AI51" s="78">
        <v>1.452099084854126</v>
      </c>
      <c r="AJ51" s="78">
        <v>1.2094361782073975</v>
      </c>
      <c r="AK51" s="78">
        <v>1.1644710302352905</v>
      </c>
      <c r="AL51" s="78">
        <v>1.3395534753799438</v>
      </c>
      <c r="AM51" s="78">
        <v>1.3140746355056763</v>
      </c>
      <c r="AN51" s="78">
        <v>1.3525533676147461</v>
      </c>
      <c r="AO51" s="78">
        <v>1.3572099208831787</v>
      </c>
      <c r="AP51" s="78">
        <v>1.4306882619857788</v>
      </c>
      <c r="AQ51" s="78">
        <v>1.3173422813415527</v>
      </c>
      <c r="AR51" s="78">
        <v>1.0954215526580811</v>
      </c>
      <c r="AS51" s="78">
        <v>1.3300896883010864</v>
      </c>
      <c r="AT51" s="78">
        <v>1.1671203374862671</v>
      </c>
      <c r="AU51" s="78">
        <v>1.2170573472976685</v>
      </c>
      <c r="AV51" s="78">
        <v>1.2415906190872192</v>
      </c>
      <c r="AW51" s="78">
        <v>1.3753917217254639</v>
      </c>
      <c r="AX51" s="78">
        <v>1.5642874240875244</v>
      </c>
      <c r="AY51" s="78">
        <v>1.1791609525680542</v>
      </c>
      <c r="AZ51" s="78">
        <v>1.2400764226913452</v>
      </c>
      <c r="BA51" s="78">
        <v>1.2029963731765747</v>
      </c>
      <c r="BB51" s="78">
        <v>1.2755807638168335</v>
      </c>
      <c r="BC51" s="78">
        <v>1.207622766494751</v>
      </c>
      <c r="BD51" s="78">
        <v>1.0901361703872681</v>
      </c>
      <c r="BE51" s="78">
        <v>1.2592666149139404</v>
      </c>
      <c r="BF51" s="78">
        <v>1.3262580633163452</v>
      </c>
      <c r="BG51" s="78">
        <v>1.3514115810394287</v>
      </c>
      <c r="BH51" s="78">
        <v>1.3410317897796631</v>
      </c>
      <c r="BI51" s="78">
        <v>0.86348092555999756</v>
      </c>
      <c r="BJ51" s="78">
        <v>1.2986079454421997</v>
      </c>
      <c r="BK51" s="78">
        <v>0.99339091777801514</v>
      </c>
      <c r="BL51" s="78">
        <v>1.3145468235015869</v>
      </c>
      <c r="BM51" s="78">
        <v>1.3722567558288574</v>
      </c>
      <c r="BN51" s="78">
        <v>1.340700626373291</v>
      </c>
    </row>
    <row r="52" spans="1:66" x14ac:dyDescent="0.2">
      <c r="A52" s="70" t="s">
        <v>167</v>
      </c>
      <c r="B52" s="70" t="s">
        <v>168</v>
      </c>
      <c r="C52" s="89" t="s">
        <v>90</v>
      </c>
      <c r="D52" s="79">
        <v>0.13832765817642212</v>
      </c>
      <c r="E52" s="79">
        <v>0.19227723777294159</v>
      </c>
      <c r="F52" s="79">
        <v>0.13374742865562439</v>
      </c>
      <c r="G52" s="79">
        <v>0.20658306777477264</v>
      </c>
      <c r="H52" s="79">
        <v>8.3761751651763916E-2</v>
      </c>
      <c r="I52" s="79">
        <v>0.13519319891929626</v>
      </c>
      <c r="J52" s="79">
        <v>0.12807922065258026</v>
      </c>
      <c r="K52" s="79">
        <v>0.16092026233673096</v>
      </c>
      <c r="L52" s="79">
        <v>0.17932751774787903</v>
      </c>
      <c r="M52" s="79">
        <v>0.11263276636600494</v>
      </c>
      <c r="N52" s="79">
        <v>0.16934992372989655</v>
      </c>
      <c r="O52" s="79">
        <v>0.19698925316333771</v>
      </c>
      <c r="P52" s="79">
        <v>0.26563146710395813</v>
      </c>
      <c r="Q52" s="86"/>
      <c r="R52" s="86"/>
      <c r="S52" s="79">
        <v>0.12760072946548462</v>
      </c>
      <c r="T52" s="79">
        <v>0.1887812465429306</v>
      </c>
      <c r="U52" s="86"/>
      <c r="V52" s="79">
        <v>0.12581782042980194</v>
      </c>
      <c r="W52" s="79">
        <v>6.2728628516197205E-2</v>
      </c>
      <c r="X52" s="79">
        <v>0.14241676032543182</v>
      </c>
      <c r="Y52" s="79">
        <v>0.2114226371049881</v>
      </c>
      <c r="Z52" s="79">
        <v>0.15319925546646118</v>
      </c>
      <c r="AA52" s="79">
        <v>0.15147125720977783</v>
      </c>
      <c r="AB52" s="79">
        <v>0.12747544050216675</v>
      </c>
      <c r="AC52" s="79">
        <v>0.244659423828125</v>
      </c>
      <c r="AD52" s="79">
        <v>0.17291566729545593</v>
      </c>
      <c r="AE52" s="79">
        <v>9.375E-2</v>
      </c>
      <c r="AF52" s="79">
        <v>0.16101552546024323</v>
      </c>
      <c r="AG52" s="79">
        <v>0.17349117994308472</v>
      </c>
      <c r="AH52" s="79">
        <v>0.32306045293807983</v>
      </c>
      <c r="AI52" s="79">
        <v>5.3273901343345642E-2</v>
      </c>
      <c r="AJ52" s="79">
        <v>0.14724163711071014</v>
      </c>
      <c r="AK52" s="79">
        <v>9.1109916567802429E-2</v>
      </c>
      <c r="AL52" s="79">
        <v>0.16599661111831665</v>
      </c>
      <c r="AM52" s="79">
        <v>0.18299460411071777</v>
      </c>
      <c r="AN52" s="79">
        <v>0.12639065086841583</v>
      </c>
      <c r="AO52" s="79">
        <v>0.16356739401817322</v>
      </c>
      <c r="AP52" s="79">
        <v>0.18912976980209351</v>
      </c>
      <c r="AQ52" s="79">
        <v>3.7277135998010635E-2</v>
      </c>
      <c r="AR52" s="79">
        <v>0.12870033085346222</v>
      </c>
      <c r="AS52" s="79">
        <v>0.1542513519525528</v>
      </c>
      <c r="AT52" s="79">
        <v>0.14210452139377594</v>
      </c>
      <c r="AU52" s="79">
        <v>0.12286564707756042</v>
      </c>
      <c r="AV52" s="79">
        <v>0.17271555960178375</v>
      </c>
      <c r="AW52" s="79">
        <v>0.11115577816963196</v>
      </c>
      <c r="AX52" s="79">
        <v>0.2859228253364563</v>
      </c>
      <c r="AY52" s="79">
        <v>0.10214138776063919</v>
      </c>
      <c r="AZ52" s="79">
        <v>8.4127411246299744E-2</v>
      </c>
      <c r="BA52" s="79">
        <v>5.8218460530042648E-2</v>
      </c>
      <c r="BB52" s="79">
        <v>0.16300499439239502</v>
      </c>
      <c r="BC52" s="79">
        <v>5.4048288613557816E-2</v>
      </c>
      <c r="BD52" s="79">
        <v>5.3045950829982758E-2</v>
      </c>
      <c r="BE52" s="79">
        <v>6.8964377045631409E-2</v>
      </c>
      <c r="BF52" s="79">
        <v>8.2140557467937469E-2</v>
      </c>
      <c r="BG52" s="79">
        <v>7.8973844647407532E-2</v>
      </c>
      <c r="BH52" s="79">
        <v>9.4049438834190369E-2</v>
      </c>
      <c r="BI52" s="79">
        <v>5.8311935514211655E-2</v>
      </c>
      <c r="BJ52" s="79">
        <v>0.10664510726928711</v>
      </c>
      <c r="BK52" s="79">
        <v>0.10641937702894211</v>
      </c>
      <c r="BL52" s="79">
        <v>8.3241239190101624E-2</v>
      </c>
      <c r="BM52" s="79">
        <v>0.14476035535335541</v>
      </c>
      <c r="BN52" s="79">
        <v>0.15653464198112488</v>
      </c>
    </row>
    <row r="53" spans="1:66" x14ac:dyDescent="0.2">
      <c r="A53" s="70" t="s">
        <v>169</v>
      </c>
      <c r="B53" s="70" t="s">
        <v>170</v>
      </c>
      <c r="C53" s="89" t="s">
        <v>90</v>
      </c>
      <c r="D53" s="79">
        <v>3.3072959631681442E-2</v>
      </c>
      <c r="E53" s="79">
        <v>5.6508205831050873E-2</v>
      </c>
      <c r="F53" s="79">
        <v>5.8651655912399292E-2</v>
      </c>
      <c r="G53" s="79">
        <v>5.7067524641752243E-2</v>
      </c>
      <c r="H53" s="79">
        <v>1.0791500099003315E-2</v>
      </c>
      <c r="I53" s="79">
        <v>5.7221699506044388E-2</v>
      </c>
      <c r="J53" s="79">
        <v>7.5032167136669159E-2</v>
      </c>
      <c r="K53" s="79">
        <v>5.2338507026433945E-2</v>
      </c>
      <c r="L53" s="79">
        <v>3.3556591719388962E-2</v>
      </c>
      <c r="M53" s="79">
        <v>3.1023452058434486E-2</v>
      </c>
      <c r="N53" s="79">
        <v>4.9574822187423706E-2</v>
      </c>
      <c r="O53" s="79">
        <v>4.8658918589353561E-2</v>
      </c>
      <c r="P53" s="79">
        <v>8.4191225469112396E-2</v>
      </c>
      <c r="Q53" s="86"/>
      <c r="R53" s="86"/>
      <c r="S53" s="79">
        <v>5.2683290094137192E-2</v>
      </c>
      <c r="T53" s="79">
        <v>7.0899784564971924E-2</v>
      </c>
      <c r="U53" s="86"/>
      <c r="V53" s="79">
        <v>3.0209485441446304E-2</v>
      </c>
      <c r="W53" s="79">
        <v>8.6352415382862091E-3</v>
      </c>
      <c r="X53" s="79">
        <v>3.3189520239830017E-2</v>
      </c>
      <c r="Y53" s="79">
        <v>7.3545396327972412E-2</v>
      </c>
      <c r="Z53" s="79">
        <v>1.7129793763160706E-2</v>
      </c>
      <c r="AA53" s="79">
        <v>3.84218730032444E-2</v>
      </c>
      <c r="AB53" s="79">
        <v>2.8968770056962967E-2</v>
      </c>
      <c r="AC53" s="79">
        <v>7.4717186391353607E-2</v>
      </c>
      <c r="AD53" s="79">
        <v>5.1403917372226715E-2</v>
      </c>
      <c r="AE53" s="79">
        <v>1.759643666446209E-2</v>
      </c>
      <c r="AF53" s="79">
        <v>4.4038020074367523E-2</v>
      </c>
      <c r="AG53" s="79">
        <v>2.9041305184364319E-2</v>
      </c>
      <c r="AH53" s="79">
        <v>0.10808346420526505</v>
      </c>
      <c r="AI53" s="79">
        <v>2.6905459817498922E-3</v>
      </c>
      <c r="AJ53" s="79">
        <v>2.4404587224125862E-2</v>
      </c>
      <c r="AK53" s="79">
        <v>2.9929958283901215E-2</v>
      </c>
      <c r="AL53" s="79">
        <v>5.2431274205446243E-2</v>
      </c>
      <c r="AM53" s="79">
        <v>4.9878939986228943E-2</v>
      </c>
      <c r="AN53" s="79">
        <v>3.6707933992147446E-2</v>
      </c>
      <c r="AO53" s="79">
        <v>7.0100307464599609E-2</v>
      </c>
      <c r="AP53" s="79">
        <v>7.0923663675785065E-2</v>
      </c>
      <c r="AQ53" s="79">
        <v>2.4649856612086296E-2</v>
      </c>
      <c r="AR53" s="79">
        <v>3.5726498812437057E-2</v>
      </c>
      <c r="AS53" s="79">
        <v>6.2683604657649994E-2</v>
      </c>
      <c r="AT53" s="79">
        <v>4.2706813663244247E-2</v>
      </c>
      <c r="AU53" s="79">
        <v>3.246760368347168E-2</v>
      </c>
      <c r="AV53" s="79">
        <v>4.5862168073654175E-2</v>
      </c>
      <c r="AW53" s="79">
        <v>2.9139427468180656E-2</v>
      </c>
      <c r="AX53" s="79">
        <v>0.10559310764074326</v>
      </c>
      <c r="AY53" s="79">
        <v>2.1449301391839981E-2</v>
      </c>
      <c r="AZ53" s="79">
        <v>2.2874444723129272E-2</v>
      </c>
      <c r="BA53" s="79">
        <v>9.8498538136482239E-3</v>
      </c>
      <c r="BB53" s="79">
        <v>3.6521248519420624E-2</v>
      </c>
      <c r="BC53" s="79">
        <v>1.5291379764676094E-2</v>
      </c>
      <c r="BD53" s="79">
        <v>8.3059445023536682E-3</v>
      </c>
      <c r="BE53" s="79">
        <v>2.2684343159198761E-2</v>
      </c>
      <c r="BF53" s="79">
        <v>1.413390040397644E-2</v>
      </c>
      <c r="BG53" s="79">
        <v>1.5625E-2</v>
      </c>
      <c r="BH53" s="79">
        <v>1.7283657565712929E-2</v>
      </c>
      <c r="BI53" s="79">
        <v>0</v>
      </c>
      <c r="BJ53" s="79">
        <v>2.416829951107502E-2</v>
      </c>
      <c r="BK53" s="79">
        <v>3.3793582115322351E-3</v>
      </c>
      <c r="BL53" s="79">
        <v>1.0229581035673618E-2</v>
      </c>
      <c r="BM53" s="79">
        <v>4.3933279812335968E-2</v>
      </c>
      <c r="BN53" s="79">
        <v>2.2426167502999306E-2</v>
      </c>
    </row>
    <row r="54" spans="1:66" x14ac:dyDescent="0.2">
      <c r="A54" s="70" t="s">
        <v>171</v>
      </c>
      <c r="B54" s="70" t="s">
        <v>172</v>
      </c>
      <c r="C54" s="89" t="s">
        <v>90</v>
      </c>
      <c r="D54" s="79">
        <v>0.95656907558441162</v>
      </c>
      <c r="E54" s="79">
        <v>0.58780455589294434</v>
      </c>
      <c r="F54" s="79">
        <v>0.63239854574203491</v>
      </c>
      <c r="G54" s="79">
        <v>0.76004809141159058</v>
      </c>
      <c r="H54" s="79">
        <v>0.90475958585739136</v>
      </c>
      <c r="I54" s="79">
        <v>0.7326052188873291</v>
      </c>
      <c r="J54" s="79">
        <v>0.90314680337905884</v>
      </c>
      <c r="K54" s="79">
        <v>0.78302198648452759</v>
      </c>
      <c r="L54" s="79">
        <v>0.32798382639884949</v>
      </c>
      <c r="M54" s="79">
        <v>1</v>
      </c>
      <c r="N54" s="79">
        <v>0.72992563247680664</v>
      </c>
      <c r="O54" s="79">
        <v>0.69519323110580444</v>
      </c>
      <c r="P54" s="79">
        <v>1</v>
      </c>
      <c r="Q54" s="86"/>
      <c r="R54" s="86"/>
      <c r="S54" s="79">
        <v>1</v>
      </c>
      <c r="T54" s="79">
        <v>0.89558488130569458</v>
      </c>
      <c r="U54" s="86"/>
      <c r="V54" s="79">
        <v>0.76703101396560669</v>
      </c>
      <c r="W54" s="79">
        <v>1</v>
      </c>
      <c r="X54" s="79">
        <v>1</v>
      </c>
      <c r="Y54" s="79">
        <v>0.69999998807907104</v>
      </c>
      <c r="Z54" s="79">
        <v>1</v>
      </c>
      <c r="AA54" s="79">
        <v>0.81153625249862671</v>
      </c>
      <c r="AB54" s="79">
        <v>0.5</v>
      </c>
      <c r="AC54" s="79">
        <v>0.91889148950576782</v>
      </c>
      <c r="AD54" s="79">
        <v>0.87650275230407715</v>
      </c>
      <c r="AE54" s="79">
        <v>0.11203616112470627</v>
      </c>
      <c r="AF54" s="79">
        <v>1</v>
      </c>
      <c r="AG54" s="79">
        <v>1</v>
      </c>
      <c r="AH54" s="79">
        <v>0.94238531589508057</v>
      </c>
      <c r="AI54" s="79">
        <v>1</v>
      </c>
      <c r="AJ54" s="79">
        <v>0.3878740668296814</v>
      </c>
      <c r="AK54" s="79">
        <v>0.70798510313034058</v>
      </c>
      <c r="AL54" s="79">
        <v>0.96762138605117798</v>
      </c>
      <c r="AM54" s="79">
        <v>1</v>
      </c>
      <c r="AN54" s="79">
        <v>1</v>
      </c>
      <c r="AO54" s="79">
        <v>0.87014615535736084</v>
      </c>
      <c r="AP54" s="79">
        <v>1</v>
      </c>
      <c r="AQ54" s="79">
        <v>1</v>
      </c>
      <c r="AR54" s="79">
        <v>0.40000000596046448</v>
      </c>
      <c r="AS54" s="79">
        <v>1</v>
      </c>
      <c r="AT54" s="79">
        <v>0.73357003927230835</v>
      </c>
      <c r="AU54" s="79">
        <v>0.95432859659194946</v>
      </c>
      <c r="AV54" s="79">
        <v>1</v>
      </c>
      <c r="AW54" s="79">
        <v>1</v>
      </c>
      <c r="AX54" s="79">
        <v>1</v>
      </c>
      <c r="AY54" s="79">
        <v>0.70101243257522583</v>
      </c>
      <c r="AZ54" s="79">
        <v>0.67938876152038574</v>
      </c>
      <c r="BA54" s="79">
        <v>0.84824925661087036</v>
      </c>
      <c r="BB54" s="79">
        <v>1</v>
      </c>
      <c r="BC54" s="79">
        <v>1</v>
      </c>
      <c r="BD54" s="79">
        <v>1</v>
      </c>
      <c r="BE54" s="79">
        <v>1</v>
      </c>
      <c r="BF54" s="79">
        <v>1</v>
      </c>
      <c r="BG54" s="79">
        <v>1</v>
      </c>
      <c r="BH54" s="79">
        <v>0.82350659370422363</v>
      </c>
      <c r="BI54" s="79">
        <v>1</v>
      </c>
      <c r="BJ54" s="79">
        <v>0.5</v>
      </c>
      <c r="BK54" s="79">
        <v>1</v>
      </c>
      <c r="BL54" s="79">
        <v>1</v>
      </c>
      <c r="BM54" s="79">
        <v>1</v>
      </c>
      <c r="BN54" s="79"/>
    </row>
    <row r="55" spans="1:66" x14ac:dyDescent="0.2">
      <c r="A55" s="70" t="s">
        <v>173</v>
      </c>
      <c r="B55" s="70" t="s">
        <v>174</v>
      </c>
      <c r="C55" s="89" t="s">
        <v>175</v>
      </c>
      <c r="D55" s="71">
        <v>2.2588000297546387</v>
      </c>
      <c r="E55" s="71">
        <v>2.1671345233917236</v>
      </c>
      <c r="F55" s="71">
        <v>2.1227142810821533</v>
      </c>
      <c r="G55" s="71">
        <v>2.1419179439544678</v>
      </c>
      <c r="H55" s="71">
        <v>2.2808213233947754</v>
      </c>
      <c r="I55" s="71">
        <v>2.2970550060272217</v>
      </c>
      <c r="J55" s="71">
        <v>2.571148157119751</v>
      </c>
      <c r="K55" s="71">
        <v>1.9723256826400757</v>
      </c>
      <c r="L55" s="71">
        <v>2.016312837600708</v>
      </c>
      <c r="M55" s="71">
        <v>2.3487942218780518</v>
      </c>
      <c r="N55" s="71">
        <v>2.2181215286254883</v>
      </c>
      <c r="O55" s="71">
        <v>2.1607306003570557</v>
      </c>
      <c r="P55" s="71">
        <v>2.2515878677368164</v>
      </c>
      <c r="Q55" s="72"/>
      <c r="R55" s="72"/>
      <c r="S55" s="71">
        <v>2.2935619354248047</v>
      </c>
      <c r="T55" s="71">
        <v>2.3710391521453857</v>
      </c>
      <c r="U55" s="72"/>
      <c r="V55" s="71">
        <v>2.1950802803039551</v>
      </c>
      <c r="W55" s="71">
        <v>2.3772342205047607</v>
      </c>
      <c r="X55" s="71">
        <v>2.2384564876556396</v>
      </c>
      <c r="Y55" s="71">
        <v>2.3608560562133789</v>
      </c>
      <c r="Z55" s="71">
        <v>2.2259714603424072</v>
      </c>
      <c r="AA55" s="71">
        <v>2.1434159278869629</v>
      </c>
      <c r="AB55" s="71">
        <v>2.0833806991577148</v>
      </c>
      <c r="AC55" s="71">
        <v>2.3396749496459961</v>
      </c>
      <c r="AD55" s="71">
        <v>2.2494986057281494</v>
      </c>
      <c r="AE55" s="71">
        <v>2.0798285007476807</v>
      </c>
      <c r="AF55" s="71">
        <v>2.1250934600830078</v>
      </c>
      <c r="AG55" s="71">
        <v>2.2161152362823486</v>
      </c>
      <c r="AH55" s="71">
        <v>2.2910616397857666</v>
      </c>
      <c r="AI55" s="71">
        <v>1.8415448665618896</v>
      </c>
      <c r="AJ55" s="71">
        <v>2.1026058197021484</v>
      </c>
      <c r="AK55" s="71">
        <v>2.1918561458587646</v>
      </c>
      <c r="AL55" s="71">
        <v>2.1535348892211914</v>
      </c>
      <c r="AM55" s="71">
        <v>2.1083793640136719</v>
      </c>
      <c r="AN55" s="71">
        <v>2.3157334327697754</v>
      </c>
      <c r="AO55" s="71">
        <v>2.2857143878936768</v>
      </c>
      <c r="AP55" s="71">
        <v>2.227325439453125</v>
      </c>
      <c r="AQ55" s="71">
        <v>2.4918889999389648</v>
      </c>
      <c r="AR55" s="71">
        <v>2.2220754623413086</v>
      </c>
      <c r="AS55" s="71">
        <v>2.2745969295501709</v>
      </c>
      <c r="AT55" s="71">
        <v>2.2306897640228271</v>
      </c>
      <c r="AU55" s="71">
        <v>2.0612423419952393</v>
      </c>
      <c r="AV55" s="71">
        <v>1.9712320566177368</v>
      </c>
      <c r="AW55" s="71">
        <v>2.3107473850250244</v>
      </c>
      <c r="AX55" s="71">
        <v>2.3630661964416504</v>
      </c>
      <c r="AY55" s="71">
        <v>2.0515484809875488</v>
      </c>
      <c r="AZ55" s="71">
        <v>2.3854959011077881</v>
      </c>
      <c r="BA55" s="71">
        <v>2.0003271102905273</v>
      </c>
      <c r="BB55" s="71">
        <v>2.1216509342193604</v>
      </c>
      <c r="BC55" s="71">
        <v>2.3754935264587402</v>
      </c>
      <c r="BD55" s="71">
        <v>1.8282901048660278</v>
      </c>
      <c r="BE55" s="71">
        <v>2.0147690773010254</v>
      </c>
      <c r="BF55" s="71">
        <v>2.2581045627593994</v>
      </c>
      <c r="BG55" s="71">
        <v>2.0237154960632324</v>
      </c>
      <c r="BH55" s="71">
        <v>2.1739115715026855</v>
      </c>
      <c r="BI55" s="71">
        <v>2</v>
      </c>
      <c r="BJ55" s="71">
        <v>2.3558409214019775</v>
      </c>
      <c r="BK55" s="71">
        <v>1.9137922525405884</v>
      </c>
      <c r="BL55" s="71">
        <v>2.0228908061981201</v>
      </c>
      <c r="BM55" s="71">
        <v>2.4218916893005371</v>
      </c>
      <c r="BN55" s="71">
        <v>2.2215120792388916</v>
      </c>
    </row>
    <row r="56" spans="1:66" x14ac:dyDescent="0.2">
      <c r="A56" s="70" t="s">
        <v>176</v>
      </c>
      <c r="B56" s="70" t="s">
        <v>177</v>
      </c>
      <c r="C56" s="89" t="s">
        <v>90</v>
      </c>
      <c r="D56" s="71">
        <v>0.90633702278137207</v>
      </c>
      <c r="E56" s="71">
        <v>0.93302863836288452</v>
      </c>
      <c r="F56" s="71">
        <v>0.73110413551330566</v>
      </c>
      <c r="G56" s="71">
        <v>0.75004285573959351</v>
      </c>
      <c r="H56" s="71">
        <v>0.88746124505996704</v>
      </c>
      <c r="I56" s="71">
        <v>0.80947399139404297</v>
      </c>
      <c r="J56" s="71">
        <v>0.71773749589920044</v>
      </c>
      <c r="K56" s="71">
        <v>0.84434735774993896</v>
      </c>
      <c r="L56" s="71">
        <v>0.7661203145980835</v>
      </c>
      <c r="M56" s="71">
        <v>0.86156797409057617</v>
      </c>
      <c r="N56" s="71">
        <v>0.89053761959075928</v>
      </c>
      <c r="O56" s="71">
        <v>0.80905789136886597</v>
      </c>
      <c r="P56" s="71">
        <v>0.82623779773712158</v>
      </c>
      <c r="Q56" s="72"/>
      <c r="R56" s="72"/>
      <c r="S56" s="71">
        <v>0.85016512870788574</v>
      </c>
      <c r="T56" s="71">
        <v>0.85905498266220093</v>
      </c>
      <c r="U56" s="72"/>
      <c r="V56" s="71">
        <v>0.97682839632034302</v>
      </c>
      <c r="W56" s="71">
        <v>0.86964476108551025</v>
      </c>
      <c r="X56" s="71">
        <v>0.91933822631835938</v>
      </c>
      <c r="Y56" s="71">
        <v>0.90255916118621826</v>
      </c>
      <c r="Z56" s="71">
        <v>0.85951244831085205</v>
      </c>
      <c r="AA56" s="71">
        <v>0.93874663114547729</v>
      </c>
      <c r="AB56" s="71">
        <v>0.93155163526535034</v>
      </c>
      <c r="AC56" s="79">
        <v>0.8744739294052124</v>
      </c>
      <c r="AD56" s="79">
        <v>0.89979135990142822</v>
      </c>
      <c r="AE56" s="79">
        <v>0.87854105234146118</v>
      </c>
      <c r="AF56" s="79">
        <v>0.78656399250030518</v>
      </c>
      <c r="AG56" s="79">
        <v>0.75252950191497803</v>
      </c>
      <c r="AH56" s="79">
        <v>0.84951609373092651</v>
      </c>
      <c r="AI56" s="79">
        <v>0.96554243564605713</v>
      </c>
      <c r="AJ56" s="79">
        <v>0.80742537975311279</v>
      </c>
      <c r="AK56" s="79">
        <v>0.77489995956420898</v>
      </c>
      <c r="AL56" s="79">
        <v>0.83782774209976196</v>
      </c>
      <c r="AM56" s="79">
        <v>0.79808169603347778</v>
      </c>
      <c r="AN56" s="79">
        <v>0.77516615390777588</v>
      </c>
      <c r="AO56" s="79">
        <v>0.71875</v>
      </c>
      <c r="AP56" s="79">
        <v>0.80424249172210693</v>
      </c>
      <c r="AQ56" s="79">
        <v>0.83436936140060425</v>
      </c>
      <c r="AR56" s="79">
        <v>0.70968002080917358</v>
      </c>
      <c r="AS56" s="79">
        <v>0.87800097465515137</v>
      </c>
      <c r="AT56" s="79">
        <v>0.76926952600479126</v>
      </c>
      <c r="AU56" s="79">
        <v>0.88117343187332153</v>
      </c>
      <c r="AV56" s="79">
        <v>0.7624632716178894</v>
      </c>
      <c r="AW56" s="79">
        <v>0.91421782970428467</v>
      </c>
      <c r="AX56" s="79">
        <v>0.90316849946975708</v>
      </c>
      <c r="AY56" s="79">
        <v>0.83061707019805908</v>
      </c>
      <c r="AZ56" s="79">
        <v>0.82132148742675781</v>
      </c>
      <c r="BA56" s="79">
        <v>0.90576457977294922</v>
      </c>
      <c r="BB56" s="79">
        <v>0.77158838510513306</v>
      </c>
      <c r="BC56" s="79">
        <v>0.94700860977172852</v>
      </c>
      <c r="BD56" s="79">
        <v>0.8593212366104126</v>
      </c>
      <c r="BE56" s="79">
        <v>0.69332224130630493</v>
      </c>
      <c r="BF56" s="79">
        <v>0.84765076637268066</v>
      </c>
      <c r="BG56" s="79">
        <v>0.93096077442169189</v>
      </c>
      <c r="BH56" s="79">
        <v>0.83985966444015503</v>
      </c>
      <c r="BI56" s="79">
        <v>0.78196567296981812</v>
      </c>
      <c r="BJ56" s="79">
        <v>0.83381885290145874</v>
      </c>
      <c r="BK56" s="79">
        <v>0.77111631631851196</v>
      </c>
      <c r="BL56" s="79">
        <v>0.83662617206573486</v>
      </c>
      <c r="BM56" s="79">
        <v>0.88915413618087769</v>
      </c>
      <c r="BN56" s="79">
        <v>0.87120479345321655</v>
      </c>
    </row>
    <row r="57" spans="1:66" x14ac:dyDescent="0.2">
      <c r="A57" s="70" t="s">
        <v>178</v>
      </c>
      <c r="B57" s="70" t="s">
        <v>179</v>
      </c>
      <c r="C57" s="89" t="s">
        <v>90</v>
      </c>
      <c r="D57" s="79">
        <v>0.3494015634059906</v>
      </c>
      <c r="E57" s="79">
        <v>0</v>
      </c>
      <c r="F57" s="79">
        <v>0.16021743416786194</v>
      </c>
      <c r="G57" s="79">
        <v>0.19591781497001648</v>
      </c>
      <c r="H57" s="79">
        <v>0.10909392684698105</v>
      </c>
      <c r="I57" s="79">
        <v>7.5340375304222107E-2</v>
      </c>
      <c r="J57" s="79">
        <v>0.32256346940994263</v>
      </c>
      <c r="K57" s="79">
        <v>2.772868424654007E-2</v>
      </c>
      <c r="L57" s="79">
        <v>0.16345937550067902</v>
      </c>
      <c r="M57" s="79">
        <v>0.2459852546453476</v>
      </c>
      <c r="N57" s="79">
        <v>0.36744445562362671</v>
      </c>
      <c r="O57" s="79">
        <v>0.2946867048740387</v>
      </c>
      <c r="P57" s="79">
        <v>0.32171547412872314</v>
      </c>
      <c r="Q57" s="86"/>
      <c r="R57" s="86"/>
      <c r="S57" s="79">
        <v>0.16732648015022278</v>
      </c>
      <c r="T57" s="79">
        <v>0.25688338279724121</v>
      </c>
      <c r="U57" s="86"/>
      <c r="V57" s="79">
        <v>1</v>
      </c>
      <c r="W57" s="79">
        <v>0.1340993195772171</v>
      </c>
      <c r="X57" s="79">
        <v>0.23997211456298828</v>
      </c>
      <c r="Y57" s="79">
        <v>0.25754860043525696</v>
      </c>
      <c r="Z57" s="79">
        <v>0.63538151979446411</v>
      </c>
      <c r="AA57" s="79">
        <v>1</v>
      </c>
      <c r="AB57" s="79">
        <v>1</v>
      </c>
      <c r="AC57" s="79">
        <v>0.43999442458152771</v>
      </c>
      <c r="AD57" s="79">
        <v>0.31543758511543274</v>
      </c>
      <c r="AE57" s="79">
        <v>0.59660685062408447</v>
      </c>
      <c r="AF57" s="79">
        <v>0.17091920971870422</v>
      </c>
      <c r="AG57" s="79">
        <v>0.18246766924858093</v>
      </c>
      <c r="AH57" s="79">
        <v>0.50300365686416626</v>
      </c>
      <c r="AI57" s="79">
        <v>0.91661757230758667</v>
      </c>
      <c r="AJ57" s="79">
        <v>0.3479519784450531</v>
      </c>
      <c r="AK57" s="79">
        <v>0.27081441879272461</v>
      </c>
      <c r="AL57" s="79">
        <v>0.38674432039260864</v>
      </c>
      <c r="AM57" s="79">
        <v>0.29677334427833557</v>
      </c>
      <c r="AN57" s="79">
        <v>0.43223053216934204</v>
      </c>
      <c r="AO57" s="79">
        <v>0.42783141136169434</v>
      </c>
      <c r="AP57" s="79">
        <v>0.56756693124771118</v>
      </c>
      <c r="AQ57" s="79">
        <v>0.20777614414691925</v>
      </c>
      <c r="AR57" s="79">
        <v>0.27279740571975708</v>
      </c>
      <c r="AS57" s="79">
        <v>0.44415938854217529</v>
      </c>
      <c r="AT57" s="79">
        <v>0.15439274907112122</v>
      </c>
      <c r="AU57" s="79">
        <v>0</v>
      </c>
      <c r="AV57" s="79">
        <v>0.26390635967254639</v>
      </c>
      <c r="AW57" s="79">
        <v>0.36086618900299072</v>
      </c>
      <c r="AX57" s="79">
        <v>0.40114176273345947</v>
      </c>
      <c r="AY57" s="79">
        <v>0.23988713324069977</v>
      </c>
      <c r="AZ57" s="79">
        <v>0.19236673414707184</v>
      </c>
      <c r="BA57" s="79">
        <v>0.20118005573749542</v>
      </c>
      <c r="BB57" s="79">
        <v>0.26612710952758789</v>
      </c>
      <c r="BC57" s="79">
        <v>0</v>
      </c>
      <c r="BD57" s="79">
        <v>0</v>
      </c>
      <c r="BE57" s="79">
        <v>0.4673151969909668</v>
      </c>
      <c r="BF57" s="79">
        <v>0.34050008654594421</v>
      </c>
      <c r="BG57" s="79">
        <v>0.5</v>
      </c>
      <c r="BH57" s="79">
        <v>0.67499178647994995</v>
      </c>
      <c r="BI57" s="79">
        <v>0</v>
      </c>
      <c r="BJ57" s="79">
        <v>0.28200730681419373</v>
      </c>
      <c r="BK57" s="79">
        <v>0.1210201159119606</v>
      </c>
      <c r="BL57" s="79">
        <v>0.40491572022438049</v>
      </c>
      <c r="BM57" s="79">
        <v>0.29276838898658752</v>
      </c>
      <c r="BN57" s="79">
        <v>0.24290032684803009</v>
      </c>
    </row>
    <row r="58" spans="1:66" x14ac:dyDescent="0.2">
      <c r="A58" s="70" t="s">
        <v>180</v>
      </c>
      <c r="B58" s="70" t="s">
        <v>181</v>
      </c>
      <c r="C58" s="89" t="s">
        <v>90</v>
      </c>
      <c r="D58" s="79">
        <v>0.89999997615814209</v>
      </c>
      <c r="E58" s="79">
        <v>0.75</v>
      </c>
      <c r="F58" s="79">
        <v>0.54545456171035767</v>
      </c>
      <c r="G58" s="79">
        <v>1</v>
      </c>
      <c r="H58" s="79">
        <v>0.5</v>
      </c>
      <c r="I58" s="79">
        <v>0.40415215492248535</v>
      </c>
      <c r="J58" s="79">
        <v>0.61535930633544922</v>
      </c>
      <c r="K58" s="79">
        <v>0.83333331346511841</v>
      </c>
      <c r="L58" s="79">
        <v>0.66666668653488159</v>
      </c>
      <c r="M58" s="79">
        <v>1</v>
      </c>
      <c r="N58" s="79">
        <v>0.84820562601089478</v>
      </c>
      <c r="O58" s="79">
        <v>0.4646294116973877</v>
      </c>
      <c r="P58" s="79">
        <v>1</v>
      </c>
      <c r="Q58" s="86"/>
      <c r="R58" s="86"/>
      <c r="S58" s="79">
        <v>0.77587145566940308</v>
      </c>
      <c r="T58" s="79">
        <v>1</v>
      </c>
      <c r="U58" s="86"/>
      <c r="V58" s="79">
        <v>1</v>
      </c>
      <c r="W58" s="79">
        <v>0.67667692899703979</v>
      </c>
      <c r="X58" s="79">
        <v>1</v>
      </c>
      <c r="Y58" s="79">
        <v>1</v>
      </c>
      <c r="Z58" s="79">
        <v>0.89809638261795044</v>
      </c>
      <c r="AA58" s="79">
        <v>0</v>
      </c>
      <c r="AB58" s="79">
        <v>0.93054312467575073</v>
      </c>
      <c r="AC58" s="79">
        <v>0.81932121515274048</v>
      </c>
      <c r="AD58" s="79">
        <v>1</v>
      </c>
      <c r="AE58" s="79">
        <v>1</v>
      </c>
      <c r="AF58" s="79">
        <v>0.98072963953018188</v>
      </c>
      <c r="AG58" s="79">
        <v>1</v>
      </c>
      <c r="AH58" s="79">
        <v>0.83677113056182861</v>
      </c>
      <c r="AI58" s="79">
        <v>1</v>
      </c>
      <c r="AJ58" s="79">
        <v>1</v>
      </c>
      <c r="AK58" s="79">
        <v>1</v>
      </c>
      <c r="AL58" s="79">
        <v>1</v>
      </c>
      <c r="AM58" s="79">
        <v>0.59588837623596191</v>
      </c>
      <c r="AN58" s="79">
        <v>0.80000001192092896</v>
      </c>
      <c r="AO58" s="79">
        <v>1</v>
      </c>
      <c r="AP58" s="79">
        <v>3.6224756389856339E-2</v>
      </c>
      <c r="AQ58" s="79">
        <v>0</v>
      </c>
      <c r="AR58" s="79">
        <v>1</v>
      </c>
      <c r="AS58" s="79">
        <v>1</v>
      </c>
      <c r="AT58" s="79">
        <v>1</v>
      </c>
      <c r="AU58" s="79">
        <v>0.57710021734237671</v>
      </c>
      <c r="AV58" s="79">
        <v>0.90855228900909424</v>
      </c>
      <c r="AW58" s="79">
        <v>0.83333331346511841</v>
      </c>
      <c r="AX58" s="79">
        <v>1</v>
      </c>
      <c r="AY58" s="79">
        <v>0.91188794374465942</v>
      </c>
      <c r="AZ58" s="79">
        <v>0.60979950428009033</v>
      </c>
      <c r="BA58" s="79">
        <v>0.95877230167388916</v>
      </c>
      <c r="BB58" s="79">
        <v>1</v>
      </c>
      <c r="BC58" s="79">
        <v>0</v>
      </c>
      <c r="BD58" s="79">
        <v>1</v>
      </c>
      <c r="BE58" s="79">
        <v>0.92770427465438843</v>
      </c>
      <c r="BF58" s="79">
        <v>0.59091478586196899</v>
      </c>
      <c r="BG58" s="79">
        <v>0.88554608821868896</v>
      </c>
      <c r="BH58" s="79">
        <v>1</v>
      </c>
      <c r="BI58" s="79">
        <v>0.42324227094650269</v>
      </c>
      <c r="BJ58" s="79"/>
      <c r="BK58" s="79"/>
      <c r="BL58" s="79"/>
      <c r="BM58" s="79"/>
      <c r="BN58" s="79"/>
    </row>
    <row r="59" spans="1:66" x14ac:dyDescent="0.2">
      <c r="A59" s="70" t="s">
        <v>182</v>
      </c>
      <c r="B59" s="70" t="s">
        <v>183</v>
      </c>
      <c r="C59" s="89" t="s">
        <v>90</v>
      </c>
      <c r="D59" s="79">
        <v>0.77777779102325439</v>
      </c>
      <c r="E59" s="79">
        <v>1</v>
      </c>
      <c r="F59" s="79">
        <v>1</v>
      </c>
      <c r="G59" s="79">
        <v>1</v>
      </c>
      <c r="H59" s="79">
        <v>0.58752089738845825</v>
      </c>
      <c r="I59" s="79">
        <v>1</v>
      </c>
      <c r="J59" s="79">
        <v>0.52377074956893921</v>
      </c>
      <c r="K59" s="79">
        <v>0.83333331346511841</v>
      </c>
      <c r="L59" s="79">
        <v>1</v>
      </c>
      <c r="M59" s="79">
        <v>1</v>
      </c>
      <c r="N59" s="79">
        <v>1</v>
      </c>
      <c r="O59" s="79">
        <v>0.92925882339477539</v>
      </c>
      <c r="P59" s="79">
        <v>1</v>
      </c>
      <c r="Q59" s="86"/>
      <c r="R59" s="86"/>
      <c r="S59" s="79">
        <v>1</v>
      </c>
      <c r="T59" s="79">
        <v>1</v>
      </c>
      <c r="U59" s="86"/>
      <c r="V59" s="79">
        <v>1</v>
      </c>
      <c r="W59" s="79">
        <v>1</v>
      </c>
      <c r="X59" s="79">
        <v>1</v>
      </c>
      <c r="Y59" s="79">
        <v>1</v>
      </c>
      <c r="Z59" s="79">
        <v>1</v>
      </c>
      <c r="AA59" s="79">
        <v>1</v>
      </c>
      <c r="AB59" s="79">
        <v>1</v>
      </c>
      <c r="AC59" s="79">
        <v>0.92535877227783203</v>
      </c>
      <c r="AD59" s="79">
        <v>1</v>
      </c>
      <c r="AE59" s="79">
        <v>1</v>
      </c>
      <c r="AF59" s="79">
        <v>1</v>
      </c>
      <c r="AG59" s="79">
        <v>1</v>
      </c>
      <c r="AH59" s="79">
        <v>1</v>
      </c>
      <c r="AI59" s="79">
        <v>1</v>
      </c>
      <c r="AJ59" s="79">
        <v>1</v>
      </c>
      <c r="AK59" s="79">
        <v>1</v>
      </c>
      <c r="AL59" s="79">
        <v>1</v>
      </c>
      <c r="AM59" s="79">
        <v>1</v>
      </c>
      <c r="AN59" s="79">
        <v>0.76257437467575073</v>
      </c>
      <c r="AO59" s="79">
        <v>1</v>
      </c>
      <c r="AP59" s="79">
        <v>0</v>
      </c>
      <c r="AQ59" s="79">
        <v>1</v>
      </c>
      <c r="AR59" s="79">
        <v>1</v>
      </c>
      <c r="AS59" s="79">
        <v>1</v>
      </c>
      <c r="AT59" s="79">
        <v>1</v>
      </c>
      <c r="AU59" s="79">
        <v>0.80000001192092896</v>
      </c>
      <c r="AV59" s="79">
        <v>0.75</v>
      </c>
      <c r="AW59" s="79">
        <v>0.66310471296310425</v>
      </c>
      <c r="AX59" s="79">
        <v>0.83333331346511841</v>
      </c>
      <c r="AY59" s="79">
        <v>1</v>
      </c>
      <c r="AZ59" s="79">
        <v>0.91188794374465942</v>
      </c>
      <c r="BA59" s="79">
        <v>1</v>
      </c>
      <c r="BB59" s="79">
        <v>0.95877230167388916</v>
      </c>
      <c r="BC59" s="79">
        <v>1</v>
      </c>
      <c r="BD59" s="79">
        <v>1</v>
      </c>
      <c r="BE59" s="79">
        <v>1</v>
      </c>
      <c r="BF59" s="79">
        <v>1</v>
      </c>
      <c r="BG59" s="79">
        <v>0.52632343769073486</v>
      </c>
      <c r="BH59" s="79">
        <v>1</v>
      </c>
      <c r="BI59" s="79">
        <v>1</v>
      </c>
      <c r="BJ59" s="79">
        <v>0.64418941736221313</v>
      </c>
      <c r="BK59" s="79"/>
      <c r="BL59" s="79"/>
      <c r="BM59" s="79"/>
      <c r="BN59" s="79"/>
    </row>
    <row r="60" spans="1:66" x14ac:dyDescent="0.2">
      <c r="A60" s="70" t="s">
        <v>184</v>
      </c>
      <c r="B60" s="70" t="s">
        <v>185</v>
      </c>
      <c r="C60" s="89" t="s">
        <v>90</v>
      </c>
      <c r="D60" s="79">
        <v>0.55428838729858398</v>
      </c>
      <c r="E60" s="79">
        <v>0.4901396632194519</v>
      </c>
      <c r="F60" s="79">
        <v>0.25379073619842529</v>
      </c>
      <c r="G60" s="79">
        <v>0.45664307475090027</v>
      </c>
      <c r="H60" s="79">
        <v>0.45066806674003601</v>
      </c>
      <c r="I60" s="79">
        <v>0.39112144708633423</v>
      </c>
      <c r="J60" s="79">
        <v>0.23417331278324127</v>
      </c>
      <c r="K60" s="79">
        <v>0.3975188136100769</v>
      </c>
      <c r="L60" s="79">
        <v>0.33052179217338562</v>
      </c>
      <c r="M60" s="79">
        <v>0.40922006964683533</v>
      </c>
      <c r="N60" s="79">
        <v>0.51854526996612549</v>
      </c>
      <c r="O60" s="79">
        <v>0.48921352624893188</v>
      </c>
      <c r="P60" s="79">
        <v>0.55676734447479248</v>
      </c>
      <c r="Q60" s="86"/>
      <c r="R60" s="86"/>
      <c r="S60" s="79">
        <v>0.46714004874229431</v>
      </c>
      <c r="T60" s="79">
        <v>0.44418957829475403</v>
      </c>
      <c r="U60" s="86"/>
      <c r="V60" s="79">
        <v>0.3244025707244873</v>
      </c>
      <c r="W60" s="79">
        <v>0.3512134850025177</v>
      </c>
      <c r="X60" s="79">
        <v>0.41237691044807434</v>
      </c>
      <c r="Y60" s="79">
        <v>0.52386826276779175</v>
      </c>
      <c r="Z60" s="79">
        <v>0.42312911152839661</v>
      </c>
      <c r="AA60" s="79">
        <v>0.42869681119918823</v>
      </c>
      <c r="AB60" s="79">
        <v>0.48497083783149719</v>
      </c>
      <c r="AC60" s="79">
        <v>0.5106053352355957</v>
      </c>
      <c r="AD60" s="79">
        <v>0.4307442307472229</v>
      </c>
      <c r="AE60" s="79">
        <v>0.32721254229545593</v>
      </c>
      <c r="AF60" s="79">
        <v>0.35681226849555969</v>
      </c>
      <c r="AG60" s="79">
        <v>0.4996216893196106</v>
      </c>
      <c r="AH60" s="79">
        <v>0.63751387596130371</v>
      </c>
      <c r="AI60" s="79">
        <v>0.52467173337936401</v>
      </c>
      <c r="AJ60" s="79">
        <v>0.41717174649238586</v>
      </c>
      <c r="AK60" s="79">
        <v>0.39037483930587769</v>
      </c>
      <c r="AL60" s="79">
        <v>0.49373641610145569</v>
      </c>
      <c r="AM60" s="79">
        <v>0.41947665810585022</v>
      </c>
      <c r="AN60" s="79">
        <v>0.43089267611503601</v>
      </c>
      <c r="AO60" s="79">
        <v>0.46968665719032288</v>
      </c>
      <c r="AP60" s="79">
        <v>0.48188295960426331</v>
      </c>
      <c r="AQ60" s="79">
        <v>0.41065320372581482</v>
      </c>
      <c r="AR60" s="79">
        <v>0.47082316875457764</v>
      </c>
      <c r="AS60" s="79">
        <v>0.31365284323692322</v>
      </c>
      <c r="AT60" s="79">
        <v>0.39233076572418213</v>
      </c>
      <c r="AU60" s="79">
        <v>0.59060275554656982</v>
      </c>
      <c r="AV60" s="79">
        <v>0.35881230235099792</v>
      </c>
      <c r="AW60" s="79">
        <v>0.35417944192886353</v>
      </c>
      <c r="AX60" s="79">
        <v>0.66450703144073486</v>
      </c>
      <c r="AY60" s="79">
        <v>0.45431944727897644</v>
      </c>
      <c r="AZ60" s="79">
        <v>0.36383259296417236</v>
      </c>
      <c r="BA60" s="79">
        <v>0.52697151899337769</v>
      </c>
      <c r="BB60" s="79">
        <v>0.37817063927650452</v>
      </c>
      <c r="BC60" s="79">
        <v>0.36677974462509155</v>
      </c>
      <c r="BD60" s="79">
        <v>0.2864149808883667</v>
      </c>
      <c r="BE60" s="79">
        <v>0.31859144568443298</v>
      </c>
      <c r="BF60" s="79">
        <v>0.44575616717338562</v>
      </c>
      <c r="BG60" s="79">
        <v>0.33831116557121277</v>
      </c>
      <c r="BH60" s="79">
        <v>0.26639491319656372</v>
      </c>
      <c r="BI60" s="79">
        <v>0.2956714928150177</v>
      </c>
      <c r="BJ60" s="79">
        <v>0.24623310565948486</v>
      </c>
      <c r="BK60" s="79">
        <v>0.34121927618980408</v>
      </c>
      <c r="BL60" s="79">
        <v>0.40738120675086975</v>
      </c>
      <c r="BM60" s="79">
        <v>0.5271146297454834</v>
      </c>
      <c r="BN60" s="79">
        <v>0.53436374664306641</v>
      </c>
    </row>
    <row r="61" spans="1:66" s="75" customFormat="1" x14ac:dyDescent="0.2">
      <c r="A61" s="75" t="s">
        <v>186</v>
      </c>
      <c r="B61" s="76" t="s">
        <v>187</v>
      </c>
      <c r="C61" s="91" t="s">
        <v>85</v>
      </c>
      <c r="D61" s="76">
        <v>4.3292803764343262</v>
      </c>
      <c r="E61" s="76">
        <v>4.2907838821411133</v>
      </c>
      <c r="F61" s="76">
        <v>3.8383383750915527</v>
      </c>
      <c r="G61" s="76">
        <v>4.2492580413818359</v>
      </c>
      <c r="H61" s="76">
        <v>4.3878035545349121</v>
      </c>
      <c r="I61" s="76">
        <v>4.0652780532836914</v>
      </c>
      <c r="J61" s="76">
        <v>3.847646951675415</v>
      </c>
      <c r="K61" s="76">
        <v>4.2833690643310547</v>
      </c>
      <c r="L61" s="76">
        <v>4.0792193412780762</v>
      </c>
      <c r="M61" s="76">
        <v>4.5507044792175293</v>
      </c>
      <c r="N61" s="76">
        <v>4.4502153396606445</v>
      </c>
      <c r="O61" s="76">
        <v>4.3704319000244141</v>
      </c>
      <c r="P61" s="76">
        <v>4.5107283592224121</v>
      </c>
      <c r="Q61" s="99"/>
      <c r="R61" s="99"/>
      <c r="S61" s="76">
        <v>4.4731888771057129</v>
      </c>
      <c r="T61" s="76">
        <v>4.4170184135437012</v>
      </c>
      <c r="U61" s="99"/>
      <c r="V61" s="76">
        <v>4.1316909790039062</v>
      </c>
      <c r="W61" s="76">
        <v>4.4130373001098633</v>
      </c>
      <c r="X61" s="76">
        <v>4.4186697006225586</v>
      </c>
      <c r="Y61" s="76">
        <v>4.556941032409668</v>
      </c>
      <c r="Z61" s="76">
        <v>4.4040713310241699</v>
      </c>
      <c r="AA61" s="76">
        <v>4.278721809387207</v>
      </c>
      <c r="AB61" s="76">
        <v>4.5520029067993164</v>
      </c>
      <c r="AC61" s="76">
        <v>4.5596961975097656</v>
      </c>
      <c r="AD61" s="76">
        <v>4.4691743850708008</v>
      </c>
      <c r="AE61" s="76">
        <v>4.6969990730285645</v>
      </c>
      <c r="AF61" s="76">
        <v>4.5512986183166504</v>
      </c>
      <c r="AG61" s="76">
        <v>4.414036750793457</v>
      </c>
      <c r="AH61" s="76">
        <v>4.5751338005065918</v>
      </c>
      <c r="AI61" s="76">
        <v>4.2748398780822754</v>
      </c>
      <c r="AJ61" s="76">
        <v>4.2188816070556641</v>
      </c>
      <c r="AK61" s="76">
        <v>3.9801013469696045</v>
      </c>
      <c r="AL61" s="76">
        <v>4.1610212326049805</v>
      </c>
      <c r="AM61" s="76">
        <v>3.9154031276702881</v>
      </c>
      <c r="AN61" s="76">
        <v>4.302858829498291</v>
      </c>
      <c r="AO61" s="76">
        <v>4.3830947875976562</v>
      </c>
      <c r="AP61" s="76">
        <v>4.4097762107849121</v>
      </c>
      <c r="AQ61" s="76">
        <v>4.0950155258178711</v>
      </c>
      <c r="AR61" s="76">
        <v>4.1776537895202637</v>
      </c>
      <c r="AS61" s="76">
        <v>4.1627988815307617</v>
      </c>
      <c r="AT61" s="76">
        <v>4.0414338111877441</v>
      </c>
      <c r="AU61" s="76">
        <v>4.4427003860473633</v>
      </c>
      <c r="AV61" s="76">
        <v>4.1748542785644531</v>
      </c>
      <c r="AW61" s="76">
        <v>4.2003798484802246</v>
      </c>
      <c r="AX61" s="76">
        <v>4.722081184387207</v>
      </c>
      <c r="AY61" s="76">
        <v>4.4552164077758789</v>
      </c>
      <c r="AZ61" s="76">
        <v>4.2447118759155273</v>
      </c>
      <c r="BA61" s="76">
        <v>4.3232874870300293</v>
      </c>
      <c r="BB61" s="76">
        <v>4.1680779457092285</v>
      </c>
      <c r="BC61" s="76">
        <v>4.0731263160705566</v>
      </c>
      <c r="BD61" s="76">
        <v>4.1022543907165527</v>
      </c>
      <c r="BE61" s="76">
        <v>3.9839353561401367</v>
      </c>
      <c r="BF61" s="76">
        <v>4.0621342658996582</v>
      </c>
      <c r="BG61" s="76">
        <v>4.3217682838439941</v>
      </c>
      <c r="BH61" s="76">
        <v>3.9490096569061279</v>
      </c>
      <c r="BI61" s="76">
        <v>4.0941414833068848</v>
      </c>
      <c r="BJ61" s="76">
        <v>4.1024875640869141</v>
      </c>
      <c r="BK61" s="76">
        <v>4.4594664573669434</v>
      </c>
      <c r="BL61" s="76">
        <v>3.9780552387237549</v>
      </c>
      <c r="BM61" s="76">
        <v>4.5886292457580566</v>
      </c>
      <c r="BN61" s="76">
        <v>4.5892448425292969</v>
      </c>
    </row>
    <row r="62" spans="1:66" x14ac:dyDescent="0.2">
      <c r="A62" s="77" t="s">
        <v>188</v>
      </c>
      <c r="B62" s="77" t="s">
        <v>189</v>
      </c>
      <c r="C62" s="92" t="s">
        <v>449</v>
      </c>
      <c r="D62" s="78">
        <v>1.8905308246612549</v>
      </c>
      <c r="E62" s="78">
        <v>1.8445547819137573</v>
      </c>
      <c r="F62" s="78">
        <v>1.6336961984634399</v>
      </c>
      <c r="G62" s="78">
        <v>1.8993756771087646</v>
      </c>
      <c r="H62" s="78">
        <v>1.9109030961990356</v>
      </c>
      <c r="I62" s="78">
        <v>1.9155497550964355</v>
      </c>
      <c r="J62" s="78">
        <v>2.0149517059326172</v>
      </c>
      <c r="K62" s="78">
        <v>1.8770065307617187</v>
      </c>
      <c r="L62" s="78">
        <v>1.8525348901748657</v>
      </c>
      <c r="M62" s="78">
        <v>2.0052742958068848</v>
      </c>
      <c r="N62" s="78">
        <v>1.9284771680831909</v>
      </c>
      <c r="O62" s="78">
        <v>1.8806477785110474</v>
      </c>
      <c r="P62" s="78">
        <v>1.9673657417297363</v>
      </c>
      <c r="Q62" s="100"/>
      <c r="R62" s="100"/>
      <c r="S62" s="78">
        <v>2.0518944263458252</v>
      </c>
      <c r="T62" s="78">
        <v>2.0483293533325195</v>
      </c>
      <c r="U62" s="100"/>
      <c r="V62" s="78">
        <v>1.7889219522476196</v>
      </c>
      <c r="W62" s="78">
        <v>2.0098741054534912</v>
      </c>
      <c r="X62" s="78">
        <v>2.0127439498901367</v>
      </c>
      <c r="Y62" s="78">
        <v>2.096210241317749</v>
      </c>
      <c r="Z62" s="78">
        <v>2.0404717922210693</v>
      </c>
      <c r="AA62" s="78">
        <v>2.0065538883209229</v>
      </c>
      <c r="AB62" s="78">
        <v>2.0823512077331543</v>
      </c>
      <c r="AC62" s="78">
        <v>1.9880281686782837</v>
      </c>
      <c r="AD62" s="78">
        <v>2.0482509136199951</v>
      </c>
      <c r="AE62" s="78">
        <v>2.1353027820587158</v>
      </c>
      <c r="AF62" s="78">
        <v>2.0345823764801025</v>
      </c>
      <c r="AG62" s="78">
        <v>2.1359570026397705</v>
      </c>
      <c r="AH62" s="78">
        <v>2.1500897407531738</v>
      </c>
      <c r="AI62" s="78">
        <v>1.9137789011001587</v>
      </c>
      <c r="AJ62" s="78">
        <v>1.9044786691665649</v>
      </c>
      <c r="AK62" s="78">
        <v>1.8186937570571899</v>
      </c>
      <c r="AL62" s="78">
        <v>2.000380277633667</v>
      </c>
      <c r="AM62" s="78">
        <v>1.8029407262802124</v>
      </c>
      <c r="AN62" s="78">
        <v>2.002377986907959</v>
      </c>
      <c r="AO62" s="78">
        <v>2.0679402351379395</v>
      </c>
      <c r="AP62" s="78">
        <v>2.0254538059234619</v>
      </c>
      <c r="AQ62" s="78">
        <v>1.8709288835525513</v>
      </c>
      <c r="AR62" s="78">
        <v>1.9776293039321899</v>
      </c>
      <c r="AS62" s="78">
        <v>1.9602372646331787</v>
      </c>
      <c r="AT62" s="78">
        <v>1.9154603481292725</v>
      </c>
      <c r="AU62" s="78">
        <v>2.0217018127441406</v>
      </c>
      <c r="AV62" s="78">
        <v>1.9085497856140137</v>
      </c>
      <c r="AW62" s="78">
        <v>2.0133392810821533</v>
      </c>
      <c r="AX62" s="78">
        <v>2.2335538864135742</v>
      </c>
      <c r="AY62" s="78">
        <v>2.0687320232391357</v>
      </c>
      <c r="AZ62" s="78">
        <v>2.0271060466766357</v>
      </c>
      <c r="BA62" s="78">
        <v>2.0623049736022949</v>
      </c>
      <c r="BB62" s="78">
        <v>1.8908678293228149</v>
      </c>
      <c r="BC62" s="78">
        <v>1.9074347019195557</v>
      </c>
      <c r="BD62" s="78">
        <v>2.101982593536377</v>
      </c>
      <c r="BE62" s="78">
        <v>1.9890972375869751</v>
      </c>
      <c r="BF62" s="78">
        <v>1.9752321243286133</v>
      </c>
      <c r="BG62" s="78">
        <v>2.0199129581451416</v>
      </c>
      <c r="BH62" s="78">
        <v>2.0312771797180176</v>
      </c>
      <c r="BI62" s="78">
        <v>1.9530985355377197</v>
      </c>
      <c r="BJ62" s="78">
        <v>1.9981273412704468</v>
      </c>
      <c r="BK62" s="78">
        <v>2.0667014122009277</v>
      </c>
      <c r="BL62" s="78">
        <v>1.8726910352706909</v>
      </c>
      <c r="BM62" s="78">
        <v>2.2975218296051025</v>
      </c>
      <c r="BN62" s="78">
        <v>2.1727218627929687</v>
      </c>
    </row>
    <row r="63" spans="1:66" x14ac:dyDescent="0.2">
      <c r="A63" s="70" t="s">
        <v>191</v>
      </c>
      <c r="B63" s="70" t="s">
        <v>192</v>
      </c>
      <c r="C63" s="89" t="s">
        <v>90</v>
      </c>
      <c r="D63" s="79">
        <v>0.21330893039703369</v>
      </c>
      <c r="E63" s="79">
        <v>0.24127517640590668</v>
      </c>
      <c r="F63" s="79">
        <v>0.14628911018371582</v>
      </c>
      <c r="G63" s="79">
        <v>0.37231928110122681</v>
      </c>
      <c r="H63" s="79">
        <v>0.22320042550563812</v>
      </c>
      <c r="I63" s="79">
        <v>0.32489094138145447</v>
      </c>
      <c r="J63" s="79">
        <v>0.29534497857093811</v>
      </c>
      <c r="K63" s="79">
        <v>0.24466849863529205</v>
      </c>
      <c r="L63" s="79">
        <v>0.20157869160175323</v>
      </c>
      <c r="M63" s="79">
        <v>0.24859313666820526</v>
      </c>
      <c r="N63" s="79">
        <v>0.19817575812339783</v>
      </c>
      <c r="O63" s="79">
        <v>0.2155773937702179</v>
      </c>
      <c r="P63" s="79">
        <v>0.17840433120727539</v>
      </c>
      <c r="Q63" s="86"/>
      <c r="R63" s="86"/>
      <c r="S63" s="79">
        <v>0.27453836798667908</v>
      </c>
      <c r="T63" s="79">
        <v>0.29718708992004395</v>
      </c>
      <c r="U63" s="86"/>
      <c r="V63" s="79">
        <v>0.13697168231010437</v>
      </c>
      <c r="W63" s="79">
        <v>0.20294620096683502</v>
      </c>
      <c r="X63" s="79">
        <v>0.17864660918712616</v>
      </c>
      <c r="Y63" s="79">
        <v>0.30883631110191345</v>
      </c>
      <c r="Z63" s="79">
        <v>0.24091160297393799</v>
      </c>
      <c r="AA63" s="79">
        <v>0.24161235988140106</v>
      </c>
      <c r="AB63" s="79">
        <v>0.26407292485237122</v>
      </c>
      <c r="AC63" s="79">
        <v>0.306296706199646</v>
      </c>
      <c r="AD63" s="79">
        <v>0.3499351441860199</v>
      </c>
      <c r="AE63" s="79">
        <v>0.38956671953201294</v>
      </c>
      <c r="AF63" s="79">
        <v>0.29559677839279175</v>
      </c>
      <c r="AG63" s="79">
        <v>0.33019039034843445</v>
      </c>
      <c r="AH63" s="79">
        <v>0.43336507678031921</v>
      </c>
      <c r="AI63" s="79">
        <v>0.349638432264328</v>
      </c>
      <c r="AJ63" s="79">
        <v>0.25907167792320251</v>
      </c>
      <c r="AK63" s="79">
        <v>0.25048869848251343</v>
      </c>
      <c r="AL63" s="79">
        <v>0.35181701183319092</v>
      </c>
      <c r="AM63" s="79">
        <v>0.18184876441955566</v>
      </c>
      <c r="AN63" s="79">
        <v>0.2687704861164093</v>
      </c>
      <c r="AO63" s="79">
        <v>0.27957034111022949</v>
      </c>
      <c r="AP63" s="79">
        <v>0.33119866251945496</v>
      </c>
      <c r="AQ63" s="79">
        <v>0.23248463869094849</v>
      </c>
      <c r="AR63" s="79">
        <v>0.32597365975379944</v>
      </c>
      <c r="AS63" s="79">
        <v>0.22827176749706268</v>
      </c>
      <c r="AT63" s="79">
        <v>0.25590634346008301</v>
      </c>
      <c r="AU63" s="79">
        <v>0.31429615616798401</v>
      </c>
      <c r="AV63" s="79">
        <v>0.3151194155216217</v>
      </c>
      <c r="AW63" s="79">
        <v>0.30326494574546814</v>
      </c>
      <c r="AX63" s="79">
        <v>0.48774915933609009</v>
      </c>
      <c r="AY63" s="79">
        <v>0.37731468677520752</v>
      </c>
      <c r="AZ63" s="79">
        <v>0.31931421160697937</v>
      </c>
      <c r="BA63" s="79">
        <v>0.38011714816093445</v>
      </c>
      <c r="BB63" s="79">
        <v>0.36626920104026794</v>
      </c>
      <c r="BC63" s="79">
        <v>0.22993306815624237</v>
      </c>
      <c r="BD63" s="79">
        <v>0.32856282591819763</v>
      </c>
      <c r="BE63" s="79">
        <v>0.31822949647903442</v>
      </c>
      <c r="BF63" s="79">
        <v>0.24059419333934784</v>
      </c>
      <c r="BG63" s="79">
        <v>0.33067154884338379</v>
      </c>
      <c r="BH63" s="79">
        <v>0.29763516783714294</v>
      </c>
      <c r="BI63" s="79">
        <v>0.3149179220199585</v>
      </c>
      <c r="BJ63" s="79">
        <v>0.23808914422988892</v>
      </c>
      <c r="BK63" s="79">
        <v>0.38850629329681396</v>
      </c>
      <c r="BL63" s="79">
        <v>0.32134896516799927</v>
      </c>
      <c r="BM63" s="79">
        <v>0.50328457355499268</v>
      </c>
      <c r="BN63" s="79">
        <v>0.41781669855117798</v>
      </c>
    </row>
    <row r="64" spans="1:66" x14ac:dyDescent="0.2">
      <c r="A64" s="70" t="s">
        <v>193</v>
      </c>
      <c r="B64" s="70" t="s">
        <v>194</v>
      </c>
      <c r="C64" s="89" t="s">
        <v>90</v>
      </c>
      <c r="D64" s="79">
        <v>0.90924835205078125</v>
      </c>
      <c r="E64" s="79">
        <v>0.9004509449005127</v>
      </c>
      <c r="F64" s="79">
        <v>0.73083829879760742</v>
      </c>
      <c r="G64" s="79">
        <v>0.84766989946365356</v>
      </c>
      <c r="H64" s="79">
        <v>0.90487247705459595</v>
      </c>
      <c r="I64" s="79">
        <v>0.82855468988418579</v>
      </c>
      <c r="J64" s="79">
        <v>0.86032944917678833</v>
      </c>
      <c r="K64" s="79">
        <v>0.91000384092330933</v>
      </c>
      <c r="L64" s="79">
        <v>0.96214091777801514</v>
      </c>
      <c r="M64" s="79">
        <v>0.91122621297836304</v>
      </c>
      <c r="N64" s="79">
        <v>0.87948524951934814</v>
      </c>
      <c r="O64" s="79">
        <v>0.88657015562057495</v>
      </c>
      <c r="P64" s="79">
        <v>0.95430833101272583</v>
      </c>
      <c r="Q64" s="86"/>
      <c r="R64" s="86"/>
      <c r="S64" s="79">
        <v>0.94857507944107056</v>
      </c>
      <c r="T64" s="79">
        <v>0.9469110369682312</v>
      </c>
      <c r="U64" s="86"/>
      <c r="V64" s="79">
        <v>0.83082914352416992</v>
      </c>
      <c r="W64" s="79">
        <v>1</v>
      </c>
      <c r="X64" s="79">
        <v>0.91567140817642212</v>
      </c>
      <c r="Y64" s="79">
        <v>0.92559313774108887</v>
      </c>
      <c r="Z64" s="79">
        <v>0.97079342603683472</v>
      </c>
      <c r="AA64" s="79">
        <v>0.96544367074966431</v>
      </c>
      <c r="AB64" s="79">
        <v>1</v>
      </c>
      <c r="AC64" s="79">
        <v>0.98021459579467773</v>
      </c>
      <c r="AD64" s="79">
        <v>0.93724977970123291</v>
      </c>
      <c r="AE64" s="79">
        <v>0.94223189353942871</v>
      </c>
      <c r="AF64" s="79">
        <v>0.89351683855056763</v>
      </c>
      <c r="AG64" s="79">
        <v>0.98849046230316162</v>
      </c>
      <c r="AH64" s="79">
        <v>0.95689183473587036</v>
      </c>
      <c r="AI64" s="79">
        <v>0.92186802625656128</v>
      </c>
      <c r="AJ64" s="79">
        <v>0.99733436107635498</v>
      </c>
      <c r="AK64" s="79">
        <v>0.95703136920928955</v>
      </c>
      <c r="AL64" s="79">
        <v>0.87461555004119873</v>
      </c>
      <c r="AM64" s="79">
        <v>0.83028560876846313</v>
      </c>
      <c r="AN64" s="79">
        <v>0.87428760528564453</v>
      </c>
      <c r="AO64" s="79">
        <v>0.96714097261428833</v>
      </c>
      <c r="AP64" s="79">
        <v>0.85056799650192261</v>
      </c>
      <c r="AQ64" s="79">
        <v>0.87680250406265259</v>
      </c>
      <c r="AR64" s="79">
        <v>0.90543794631958008</v>
      </c>
      <c r="AS64" s="79">
        <v>0.92363989353179932</v>
      </c>
      <c r="AT64" s="79">
        <v>0.75652039051055908</v>
      </c>
      <c r="AU64" s="79">
        <v>0.91085135936737061</v>
      </c>
      <c r="AV64" s="79">
        <v>0.90146768093109131</v>
      </c>
      <c r="AW64" s="79">
        <v>0.92560672760009766</v>
      </c>
      <c r="AX64" s="79">
        <v>0.95499342679977417</v>
      </c>
      <c r="AY64" s="79">
        <v>0.91349875926971436</v>
      </c>
      <c r="AZ64" s="79">
        <v>0.94378942251205444</v>
      </c>
      <c r="BA64" s="79">
        <v>0.91968005895614624</v>
      </c>
      <c r="BB64" s="79">
        <v>0.84271252155303955</v>
      </c>
      <c r="BC64" s="79">
        <v>0.77413231134414673</v>
      </c>
      <c r="BD64" s="79">
        <v>0.9268263578414917</v>
      </c>
      <c r="BE64" s="79">
        <v>0.92420291900634766</v>
      </c>
      <c r="BF64" s="79">
        <v>0.8770633339881897</v>
      </c>
      <c r="BG64" s="79">
        <v>0.93040502071380615</v>
      </c>
      <c r="BH64" s="79">
        <v>0.92580467462539673</v>
      </c>
      <c r="BI64" s="79">
        <v>0.92181050777435303</v>
      </c>
      <c r="BJ64" s="79">
        <v>0.89374250173568726</v>
      </c>
      <c r="BK64" s="79">
        <v>0.95805734395980835</v>
      </c>
      <c r="BL64" s="79">
        <v>0.85523194074630737</v>
      </c>
      <c r="BM64" s="79">
        <v>0.96873265504837036</v>
      </c>
      <c r="BN64" s="79">
        <v>0.95516103506088257</v>
      </c>
    </row>
    <row r="65" spans="1:66" x14ac:dyDescent="0.2">
      <c r="A65" s="70" t="s">
        <v>195</v>
      </c>
      <c r="B65" s="70" t="s">
        <v>196</v>
      </c>
      <c r="C65" s="89" t="s">
        <v>90</v>
      </c>
      <c r="D65" s="79">
        <v>0.10966746509075165</v>
      </c>
      <c r="E65" s="79">
        <v>0.14353317022323608</v>
      </c>
      <c r="F65" s="79">
        <v>8.4781266748905182E-2</v>
      </c>
      <c r="G65" s="79">
        <v>0.20573228597640991</v>
      </c>
      <c r="H65" s="79">
        <v>0.10842759162187576</v>
      </c>
      <c r="I65" s="79">
        <v>0.18982204794883728</v>
      </c>
      <c r="J65" s="79">
        <v>0.15596209466457367</v>
      </c>
      <c r="K65" s="79">
        <v>8.1603020429611206E-2</v>
      </c>
      <c r="L65" s="79">
        <v>8.558153361082077E-2</v>
      </c>
      <c r="M65" s="79">
        <v>0.13960553705692291</v>
      </c>
      <c r="N65" s="79">
        <v>7.5153559446334839E-2</v>
      </c>
      <c r="O65" s="79">
        <v>0.11081918329000473</v>
      </c>
      <c r="P65" s="79">
        <v>9.7353756427764893E-2</v>
      </c>
      <c r="Q65" s="86"/>
      <c r="R65" s="86"/>
      <c r="S65" s="79">
        <v>0.12880614399909973</v>
      </c>
      <c r="T65" s="79">
        <v>0.20895686745643616</v>
      </c>
      <c r="U65" s="86"/>
      <c r="V65" s="79">
        <v>0.11071307212114334</v>
      </c>
      <c r="W65" s="79">
        <v>8.5539869964122772E-2</v>
      </c>
      <c r="X65" s="79">
        <v>0.1393340528011322</v>
      </c>
      <c r="Y65" s="79">
        <v>0.1803378164768219</v>
      </c>
      <c r="Z65" s="79">
        <v>0.15319925546646118</v>
      </c>
      <c r="AA65" s="79">
        <v>0.14712505042552948</v>
      </c>
      <c r="AB65" s="79">
        <v>0.1855490505695343</v>
      </c>
      <c r="AC65" s="79">
        <v>0.12519358098506927</v>
      </c>
      <c r="AD65" s="79">
        <v>0.2055508941411972</v>
      </c>
      <c r="AE65" s="79">
        <v>0.25485533475875854</v>
      </c>
      <c r="AF65" s="79">
        <v>0.17819623649120331</v>
      </c>
      <c r="AG65" s="79">
        <v>0.25608739256858826</v>
      </c>
      <c r="AH65" s="79">
        <v>0.26078853011131287</v>
      </c>
      <c r="AI65" s="79">
        <v>0.18109384179115295</v>
      </c>
      <c r="AJ65" s="79">
        <v>0.17573791742324829</v>
      </c>
      <c r="AK65" s="79">
        <v>0.14716944098472595</v>
      </c>
      <c r="AL65" s="79">
        <v>0.22309179604053497</v>
      </c>
      <c r="AM65" s="79">
        <v>0.14795996248722076</v>
      </c>
      <c r="AN65" s="79">
        <v>0.11415468156337738</v>
      </c>
      <c r="AO65" s="79">
        <v>0.21061812341213226</v>
      </c>
      <c r="AP65" s="79">
        <v>0.22138851881027222</v>
      </c>
      <c r="AQ65" s="79">
        <v>0.10527351498603821</v>
      </c>
      <c r="AR65" s="79">
        <v>0.16135163605213165</v>
      </c>
      <c r="AS65" s="79">
        <v>0.13590434193611145</v>
      </c>
      <c r="AT65" s="79">
        <v>0.18625462055206299</v>
      </c>
      <c r="AU65" s="79">
        <v>0.19884471595287323</v>
      </c>
      <c r="AV65" s="79">
        <v>0.22466027736663818</v>
      </c>
      <c r="AW65" s="79">
        <v>0.12879021465778351</v>
      </c>
      <c r="AX65" s="79">
        <v>0.27054229378700256</v>
      </c>
      <c r="AY65" s="79">
        <v>0.22534756362438202</v>
      </c>
      <c r="AZ65" s="79">
        <v>0.20580087602138519</v>
      </c>
      <c r="BA65" s="79">
        <v>0.23812974989414215</v>
      </c>
      <c r="BB65" s="79">
        <v>0.22699332237243652</v>
      </c>
      <c r="BC65" s="79">
        <v>0.19695529341697693</v>
      </c>
      <c r="BD65" s="79">
        <v>0.24705088138580322</v>
      </c>
      <c r="BE65" s="79">
        <v>0.24227194488048553</v>
      </c>
      <c r="BF65" s="79">
        <v>0.18365620076656342</v>
      </c>
      <c r="BG65" s="79">
        <v>0.23782980442047119</v>
      </c>
      <c r="BH65" s="79">
        <v>0.18233156204223633</v>
      </c>
      <c r="BI65" s="79">
        <v>0.18925754725933075</v>
      </c>
      <c r="BJ65" s="79">
        <v>0.20028086006641388</v>
      </c>
      <c r="BK65" s="79">
        <v>0.18010285496711731</v>
      </c>
      <c r="BL65" s="79">
        <v>0.16413187980651855</v>
      </c>
      <c r="BM65" s="79">
        <v>0.35790413618087769</v>
      </c>
      <c r="BN65" s="79">
        <v>0.28046506643295288</v>
      </c>
    </row>
    <row r="66" spans="1:66" x14ac:dyDescent="0.2">
      <c r="A66" s="70" t="s">
        <v>197</v>
      </c>
      <c r="B66" s="70" t="s">
        <v>198</v>
      </c>
      <c r="C66" s="89" t="s">
        <v>90</v>
      </c>
      <c r="D66" s="79">
        <v>0.93803393840789795</v>
      </c>
      <c r="E66" s="79">
        <v>0.99247837066650391</v>
      </c>
      <c r="F66" s="79">
        <v>0.80560058355331421</v>
      </c>
      <c r="G66" s="79">
        <v>0.82684093713760376</v>
      </c>
      <c r="H66" s="79">
        <v>0.91943079233169556</v>
      </c>
      <c r="I66" s="79">
        <v>0.70937484502792358</v>
      </c>
      <c r="J66" s="79">
        <v>0.94987320899963379</v>
      </c>
      <c r="K66" s="79">
        <v>0.7932429313659668</v>
      </c>
      <c r="L66" s="79">
        <v>0.91150206327438354</v>
      </c>
      <c r="M66" s="79">
        <v>1</v>
      </c>
      <c r="N66" s="79">
        <v>0.98795276880264282</v>
      </c>
      <c r="O66" s="79">
        <v>0.77028775215148926</v>
      </c>
      <c r="P66" s="79">
        <v>0.98893612623214722</v>
      </c>
      <c r="Q66" s="86"/>
      <c r="R66" s="86"/>
      <c r="S66" s="79">
        <v>1</v>
      </c>
      <c r="T66" s="79">
        <v>0.88796645402908325</v>
      </c>
      <c r="U66" s="86"/>
      <c r="V66" s="79">
        <v>0.85427433252334595</v>
      </c>
      <c r="W66" s="79">
        <v>1</v>
      </c>
      <c r="X66" s="79">
        <v>0.94598084688186646</v>
      </c>
      <c r="Y66" s="79">
        <v>1</v>
      </c>
      <c r="Z66" s="79">
        <v>1</v>
      </c>
      <c r="AA66" s="79">
        <v>0.94318777322769165</v>
      </c>
      <c r="AB66" s="79">
        <v>0.88192278146743774</v>
      </c>
      <c r="AC66" s="79">
        <v>0.9005311131477356</v>
      </c>
      <c r="AD66" s="79">
        <v>0.95589607954025269</v>
      </c>
      <c r="AE66" s="79">
        <v>0.88253843784332275</v>
      </c>
      <c r="AF66" s="79">
        <v>0.90455746650695801</v>
      </c>
      <c r="AG66" s="79">
        <v>0.9345971941947937</v>
      </c>
      <c r="AH66" s="79">
        <v>0.95224332809448242</v>
      </c>
      <c r="AI66" s="79">
        <v>0.92915958166122437</v>
      </c>
      <c r="AJ66" s="79">
        <v>0.93927419185638428</v>
      </c>
      <c r="AK66" s="79">
        <v>0.89214462041854858</v>
      </c>
      <c r="AL66" s="79">
        <v>0.83538907766342163</v>
      </c>
      <c r="AM66" s="79">
        <v>0.87525248527526855</v>
      </c>
      <c r="AN66" s="79">
        <v>0.97198683023452759</v>
      </c>
      <c r="AO66" s="79">
        <v>0.97504067420959473</v>
      </c>
      <c r="AP66" s="79">
        <v>0.8453107476234436</v>
      </c>
      <c r="AQ66" s="79">
        <v>0.81841415166854858</v>
      </c>
      <c r="AR66" s="79">
        <v>0.81092643737792969</v>
      </c>
      <c r="AS66" s="79">
        <v>0.82049763202667236</v>
      </c>
      <c r="AT66" s="79">
        <v>0.92538177967071533</v>
      </c>
      <c r="AU66" s="79">
        <v>0.94196802377700806</v>
      </c>
      <c r="AV66" s="79">
        <v>0.82923722267150879</v>
      </c>
      <c r="AW66" s="79">
        <v>0.94259995222091675</v>
      </c>
      <c r="AX66" s="79">
        <v>0.97900760173797607</v>
      </c>
      <c r="AY66" s="79">
        <v>0.8944861888885498</v>
      </c>
      <c r="AZ66" s="79">
        <v>0.88553112745285034</v>
      </c>
      <c r="BA66" s="79">
        <v>0.92215406894683838</v>
      </c>
      <c r="BB66" s="79">
        <v>0.89044356346130371</v>
      </c>
      <c r="BC66" s="79">
        <v>0.80321979522705078</v>
      </c>
      <c r="BD66" s="79">
        <v>0.90563607215881348</v>
      </c>
      <c r="BE66" s="79">
        <v>0.8981054425239563</v>
      </c>
      <c r="BF66" s="79">
        <v>0.91041839122772217</v>
      </c>
      <c r="BG66" s="79">
        <v>0.84352117776870728</v>
      </c>
      <c r="BH66" s="79">
        <v>0.99713772535324097</v>
      </c>
      <c r="BI66" s="79">
        <v>0.91246610879898071</v>
      </c>
      <c r="BJ66" s="79">
        <v>0.873027503490448</v>
      </c>
      <c r="BK66" s="79">
        <v>0.95714360475540161</v>
      </c>
      <c r="BL66" s="79">
        <v>0.76792758703231812</v>
      </c>
      <c r="BM66" s="79">
        <v>0.92090541124343872</v>
      </c>
      <c r="BN66" s="79">
        <v>0.92003935575485229</v>
      </c>
    </row>
    <row r="67" spans="1:66" x14ac:dyDescent="0.2">
      <c r="A67" s="70" t="s">
        <v>199</v>
      </c>
      <c r="B67" s="70" t="s">
        <v>200</v>
      </c>
      <c r="C67" s="89" t="s">
        <v>90</v>
      </c>
      <c r="D67" s="79">
        <v>7.2128646075725555E-2</v>
      </c>
      <c r="E67" s="79">
        <v>0.10201344639062881</v>
      </c>
      <c r="F67" s="79">
        <v>4.2130611836910248E-2</v>
      </c>
      <c r="G67" s="79">
        <v>0.1400332897901535</v>
      </c>
      <c r="H67" s="79">
        <v>8.9414320886135101E-2</v>
      </c>
      <c r="I67" s="79">
        <v>0.11752926558256149</v>
      </c>
      <c r="J67" s="79">
        <v>0.1223270520567894</v>
      </c>
      <c r="K67" s="79">
        <v>7.274935394525528E-2</v>
      </c>
      <c r="L67" s="79">
        <v>5.4291334003210068E-2</v>
      </c>
      <c r="M67" s="79">
        <v>0.10234522819519043</v>
      </c>
      <c r="N67" s="79">
        <v>4.65407595038414E-2</v>
      </c>
      <c r="O67" s="79">
        <v>5.629262700676918E-2</v>
      </c>
      <c r="P67" s="79">
        <v>8.3204798400402069E-2</v>
      </c>
      <c r="Q67" s="86"/>
      <c r="R67" s="86"/>
      <c r="S67" s="79">
        <v>0.10416117310523987</v>
      </c>
      <c r="T67" s="79">
        <v>0.13971489667892456</v>
      </c>
      <c r="U67" s="86"/>
      <c r="V67" s="79">
        <v>7.4494712054729462E-2</v>
      </c>
      <c r="W67" s="79">
        <v>5.4126370698213577E-2</v>
      </c>
      <c r="X67" s="79">
        <v>7.7579066157341003E-2</v>
      </c>
      <c r="Y67" s="79">
        <v>0.11585588008165359</v>
      </c>
      <c r="Z67" s="79">
        <v>7.700115442276001E-2</v>
      </c>
      <c r="AA67" s="79">
        <v>9.1427318751811981E-2</v>
      </c>
      <c r="AB67" s="79">
        <v>0.11625968664884567</v>
      </c>
      <c r="AC67" s="79">
        <v>8.8832385838031769E-2</v>
      </c>
      <c r="AD67" s="79">
        <v>0.16843663156032562</v>
      </c>
      <c r="AE67" s="79">
        <v>0.18427911400794983</v>
      </c>
      <c r="AF67" s="79">
        <v>0.15141552686691284</v>
      </c>
      <c r="AG67" s="79">
        <v>0.18711467087268829</v>
      </c>
      <c r="AH67" s="79">
        <v>0.17365796864032745</v>
      </c>
      <c r="AI67" s="79">
        <v>7.8450389206409454E-2</v>
      </c>
      <c r="AJ67" s="79">
        <v>9.3722112476825714E-2</v>
      </c>
      <c r="AK67" s="79">
        <v>0.10108187049627304</v>
      </c>
      <c r="AL67" s="79">
        <v>0.13266856968402863</v>
      </c>
      <c r="AM67" s="79">
        <v>0.11328281462192535</v>
      </c>
      <c r="AN67" s="79">
        <v>8.9405044913291931E-2</v>
      </c>
      <c r="AO67" s="79">
        <v>0.12315911054611206</v>
      </c>
      <c r="AP67" s="79">
        <v>0.16596271097660065</v>
      </c>
      <c r="AQ67" s="79">
        <v>5.9008818119764328E-2</v>
      </c>
      <c r="AR67" s="79">
        <v>8.275797963142395E-2</v>
      </c>
      <c r="AS67" s="79">
        <v>0.12804040312767029</v>
      </c>
      <c r="AT67" s="79">
        <v>9.9936299026012421E-2</v>
      </c>
      <c r="AU67" s="79">
        <v>0.14132371544837952</v>
      </c>
      <c r="AV67" s="79">
        <v>0.10037252306938171</v>
      </c>
      <c r="AW67" s="79">
        <v>8.4811322391033173E-2</v>
      </c>
      <c r="AX67" s="79">
        <v>0.19460317492485046</v>
      </c>
      <c r="AY67" s="79">
        <v>0.10150839388370514</v>
      </c>
      <c r="AZ67" s="79">
        <v>0.11579858511686325</v>
      </c>
      <c r="BA67" s="79">
        <v>0.11117087304592133</v>
      </c>
      <c r="BB67" s="79">
        <v>0.10155420750379562</v>
      </c>
      <c r="BC67" s="79">
        <v>7.4343062937259674E-2</v>
      </c>
      <c r="BD67" s="79">
        <v>0.12137889117002487</v>
      </c>
      <c r="BE67" s="79">
        <v>0.14182132482528687</v>
      </c>
      <c r="BF67" s="79">
        <v>0.15721416473388672</v>
      </c>
      <c r="BG67" s="79">
        <v>0.11618484556674957</v>
      </c>
      <c r="BH67" s="79">
        <v>9.5018856227397919E-2</v>
      </c>
      <c r="BI67" s="79">
        <v>0.15918976068496704</v>
      </c>
      <c r="BJ67" s="79">
        <v>0.10616698116064072</v>
      </c>
      <c r="BK67" s="79">
        <v>8.6807750165462494E-2</v>
      </c>
      <c r="BL67" s="79">
        <v>0.11011906713247299</v>
      </c>
      <c r="BM67" s="79">
        <v>0.2526644766330719</v>
      </c>
      <c r="BN67" s="79">
        <v>0.19048444926738739</v>
      </c>
    </row>
    <row r="68" spans="1:66" x14ac:dyDescent="0.2">
      <c r="A68" s="70" t="s">
        <v>201</v>
      </c>
      <c r="B68" s="70" t="s">
        <v>202</v>
      </c>
      <c r="C68" s="89" t="s">
        <v>90</v>
      </c>
      <c r="D68" s="79">
        <v>0.95756071805953979</v>
      </c>
      <c r="E68" s="79">
        <v>0.92389100790023804</v>
      </c>
      <c r="F68" s="79">
        <v>0.81761926412582397</v>
      </c>
      <c r="G68" s="79">
        <v>0.88424825668334961</v>
      </c>
      <c r="H68" s="79">
        <v>0.92528766393661499</v>
      </c>
      <c r="I68" s="79">
        <v>0.98666328191757202</v>
      </c>
      <c r="J68" s="79">
        <v>0.86690956354141235</v>
      </c>
      <c r="K68" s="79">
        <v>0.83296561241149902</v>
      </c>
      <c r="L68" s="79">
        <v>1</v>
      </c>
      <c r="M68" s="79">
        <v>0.85833185911178589</v>
      </c>
      <c r="N68" s="79">
        <v>1</v>
      </c>
      <c r="O68" s="79">
        <v>0.92239069938659668</v>
      </c>
      <c r="P68" s="79">
        <v>0.98705470561981201</v>
      </c>
      <c r="Q68" s="86"/>
      <c r="R68" s="86"/>
      <c r="S68" s="79">
        <v>0.93270450830459595</v>
      </c>
      <c r="T68" s="79">
        <v>1</v>
      </c>
      <c r="U68" s="86"/>
      <c r="V68" s="79">
        <v>0.90552520751953125</v>
      </c>
      <c r="W68" s="79">
        <v>1</v>
      </c>
      <c r="X68" s="79">
        <v>1</v>
      </c>
      <c r="Y68" s="79">
        <v>1</v>
      </c>
      <c r="Z68" s="79">
        <v>0.97921943664550781</v>
      </c>
      <c r="AA68" s="79">
        <v>0.9207112193107605</v>
      </c>
      <c r="AB68" s="79">
        <v>1</v>
      </c>
      <c r="AC68" s="79">
        <v>0.96588969230651855</v>
      </c>
      <c r="AD68" s="79">
        <v>0.92845356464385986</v>
      </c>
      <c r="AE68" s="79">
        <v>0.95908188819885254</v>
      </c>
      <c r="AF68" s="79">
        <v>0.95222228765487671</v>
      </c>
      <c r="AG68" s="79">
        <v>0.95492404699325562</v>
      </c>
      <c r="AH68" s="79">
        <v>0.91151458024978638</v>
      </c>
      <c r="AI68" s="79">
        <v>0.97430992126464844</v>
      </c>
      <c r="AJ68" s="79">
        <v>0.91249042749404907</v>
      </c>
      <c r="AK68" s="79">
        <v>0.89331936836242676</v>
      </c>
      <c r="AL68" s="79">
        <v>0.78879284858703613</v>
      </c>
      <c r="AM68" s="79">
        <v>0.87798887491226196</v>
      </c>
      <c r="AN68" s="79">
        <v>1</v>
      </c>
      <c r="AO68" s="79">
        <v>1</v>
      </c>
      <c r="AP68" s="79">
        <v>0.83378142118453979</v>
      </c>
      <c r="AQ68" s="79">
        <v>0.84319394826889038</v>
      </c>
      <c r="AR68" s="79">
        <v>0.98227351903915405</v>
      </c>
      <c r="AS68" s="79">
        <v>0.94522714614868164</v>
      </c>
      <c r="AT68" s="79">
        <v>0.93731755018234253</v>
      </c>
      <c r="AU68" s="79">
        <v>0.93994206190109253</v>
      </c>
      <c r="AV68" s="79">
        <v>0.92719507217407227</v>
      </c>
      <c r="AW68" s="79">
        <v>0.9886513352394104</v>
      </c>
      <c r="AX68" s="79">
        <v>1</v>
      </c>
      <c r="AY68" s="79">
        <v>0.97073233127593994</v>
      </c>
      <c r="AZ68" s="79">
        <v>0.90691930055618286</v>
      </c>
      <c r="BA68" s="79">
        <v>0.9748300313949585</v>
      </c>
      <c r="BB68" s="79">
        <v>0.93781071901321411</v>
      </c>
      <c r="BC68" s="79">
        <v>0.90426504611968994</v>
      </c>
      <c r="BD68" s="79">
        <v>1</v>
      </c>
      <c r="BE68" s="79">
        <v>0.94840377569198608</v>
      </c>
      <c r="BF68" s="79">
        <v>0.95504891872406006</v>
      </c>
      <c r="BG68" s="79">
        <v>0.87091463804244995</v>
      </c>
      <c r="BH68" s="79">
        <v>0.99460035562515259</v>
      </c>
      <c r="BI68" s="79">
        <v>0.89999997615814209</v>
      </c>
      <c r="BJ68" s="79">
        <v>0.94131618738174438</v>
      </c>
      <c r="BK68" s="79">
        <v>1</v>
      </c>
      <c r="BL68" s="79">
        <v>0.7235872745513916</v>
      </c>
      <c r="BM68" s="79">
        <v>1</v>
      </c>
      <c r="BN68" s="79">
        <v>0.96359354257583618</v>
      </c>
    </row>
    <row r="69" spans="1:66" x14ac:dyDescent="0.2">
      <c r="A69" s="70" t="s">
        <v>203</v>
      </c>
      <c r="B69" s="70" t="s">
        <v>204</v>
      </c>
      <c r="C69" s="89" t="s">
        <v>90</v>
      </c>
      <c r="D69" s="79">
        <v>1.7119567841291428E-2</v>
      </c>
      <c r="E69" s="79">
        <v>1.606808602809906E-2</v>
      </c>
      <c r="F69" s="79">
        <v>3.0563369393348694E-2</v>
      </c>
      <c r="G69" s="79">
        <v>6.3914254307746887E-2</v>
      </c>
      <c r="H69" s="79">
        <v>3.9568487554788589E-2</v>
      </c>
      <c r="I69" s="79">
        <v>4.8034403473138809E-2</v>
      </c>
      <c r="J69" s="79">
        <v>3.1659603118896484E-2</v>
      </c>
      <c r="K69" s="79">
        <v>2.450845018029213E-2</v>
      </c>
      <c r="L69" s="79">
        <v>1.5850694850087166E-2</v>
      </c>
      <c r="M69" s="79">
        <v>2.8998110443353653E-2</v>
      </c>
      <c r="N69" s="79">
        <v>1.610260084271431E-2</v>
      </c>
      <c r="O69" s="79">
        <v>9.1226212680339813E-3</v>
      </c>
      <c r="P69" s="79">
        <v>6.4747408032417297E-2</v>
      </c>
      <c r="Q69" s="86"/>
      <c r="R69" s="86"/>
      <c r="S69" s="79">
        <v>6.6702447831630707E-2</v>
      </c>
      <c r="T69" s="79">
        <v>0.10212238132953644</v>
      </c>
      <c r="U69" s="86"/>
      <c r="V69" s="79">
        <v>3.2267481088638306E-2</v>
      </c>
      <c r="W69" s="79">
        <v>2.2915935143828392E-2</v>
      </c>
      <c r="X69" s="79">
        <v>9.255845844745636E-2</v>
      </c>
      <c r="Y69" s="79">
        <v>5.8836318552494049E-2</v>
      </c>
      <c r="Z69" s="79">
        <v>4.1235517710447311E-2</v>
      </c>
      <c r="AA69" s="79">
        <v>3.84218730032444E-2</v>
      </c>
      <c r="AB69" s="79">
        <v>7.3511466383934021E-2</v>
      </c>
      <c r="AC69" s="79">
        <v>4.105362668633461E-2</v>
      </c>
      <c r="AD69" s="79">
        <v>4.5055672526359558E-2</v>
      </c>
      <c r="AE69" s="79">
        <v>4.4903561472892761E-2</v>
      </c>
      <c r="AF69" s="79">
        <v>4.9043439328670502E-2</v>
      </c>
      <c r="AG69" s="79">
        <v>8.5345253348350525E-2</v>
      </c>
      <c r="AH69" s="79">
        <v>0.10185626894235611</v>
      </c>
      <c r="AI69" s="79">
        <v>9.459364227950573E-3</v>
      </c>
      <c r="AJ69" s="79">
        <v>4.0008790791034698E-2</v>
      </c>
      <c r="AK69" s="79">
        <v>4.9067821353673935E-2</v>
      </c>
      <c r="AL69" s="79">
        <v>4.3728481978178024E-2</v>
      </c>
      <c r="AM69" s="79">
        <v>1.6827303916215897E-2</v>
      </c>
      <c r="AN69" s="79">
        <v>3.378777951002121E-2</v>
      </c>
      <c r="AO69" s="79">
        <v>6.7802637815475464E-2</v>
      </c>
      <c r="AP69" s="79">
        <v>2.8281265869736671E-2</v>
      </c>
      <c r="AQ69" s="79">
        <v>2.4649856612086296E-2</v>
      </c>
      <c r="AR69" s="79">
        <v>2.1435899659991264E-2</v>
      </c>
      <c r="AS69" s="79">
        <v>5.7611729949712753E-2</v>
      </c>
      <c r="AT69" s="79">
        <v>7.6070092618465424E-2</v>
      </c>
      <c r="AU69" s="79">
        <v>5.4964754730463028E-2</v>
      </c>
      <c r="AV69" s="79">
        <v>5.5227670818567276E-2</v>
      </c>
      <c r="AW69" s="79">
        <v>2.373749203979969E-2</v>
      </c>
      <c r="AX69" s="79">
        <v>5.5673722177743912E-2</v>
      </c>
      <c r="AY69" s="79">
        <v>2.4170931428670883E-2</v>
      </c>
      <c r="AZ69" s="79">
        <v>4.4222235679626465E-2</v>
      </c>
      <c r="BA69" s="79">
        <v>3.01984753459692E-2</v>
      </c>
      <c r="BB69" s="79">
        <v>3.6521248519420624E-2</v>
      </c>
      <c r="BC69" s="79">
        <v>3.6643072962760925E-2</v>
      </c>
      <c r="BD69" s="79">
        <v>6.0829568654298782E-2</v>
      </c>
      <c r="BE69" s="79">
        <v>6.2618054449558258E-2</v>
      </c>
      <c r="BF69" s="79">
        <v>4.5704778283834457E-2</v>
      </c>
      <c r="BG69" s="79">
        <v>6.1651155352592468E-2</v>
      </c>
      <c r="BH69" s="79">
        <v>4.679623618721962E-2</v>
      </c>
      <c r="BI69" s="79">
        <v>5.8311935514211655E-2</v>
      </c>
      <c r="BJ69" s="79">
        <v>5.7143349200487137E-2</v>
      </c>
      <c r="BK69" s="79">
        <v>4.1385442018508911E-2</v>
      </c>
      <c r="BL69" s="79">
        <v>5.6781969964504242E-2</v>
      </c>
      <c r="BM69" s="79">
        <v>0.10202069580554962</v>
      </c>
      <c r="BN69" s="79">
        <v>6.565692275762558E-2</v>
      </c>
    </row>
    <row r="70" spans="1:66" x14ac:dyDescent="0.2">
      <c r="A70" s="70" t="s">
        <v>205</v>
      </c>
      <c r="B70" s="70" t="s">
        <v>206</v>
      </c>
      <c r="C70" s="89" t="s">
        <v>90</v>
      </c>
      <c r="D70" s="79">
        <v>0.8261411190032959</v>
      </c>
      <c r="E70" s="79">
        <v>0.51679736375808716</v>
      </c>
      <c r="F70" s="79">
        <v>0.36729124188423157</v>
      </c>
      <c r="G70" s="79">
        <v>0.76780921220779419</v>
      </c>
      <c r="H70" s="79">
        <v>0.97402513027191162</v>
      </c>
      <c r="I70" s="79">
        <v>0.9637216329574585</v>
      </c>
      <c r="J70" s="79">
        <v>1</v>
      </c>
      <c r="K70" s="79">
        <v>0.77081245183944702</v>
      </c>
      <c r="L70" s="79">
        <v>0.52217936515808105</v>
      </c>
      <c r="M70" s="79">
        <v>1</v>
      </c>
      <c r="N70" s="79">
        <v>1</v>
      </c>
      <c r="O70" s="79">
        <v>1</v>
      </c>
      <c r="P70" s="79">
        <v>1</v>
      </c>
      <c r="Q70" s="86"/>
      <c r="R70" s="86"/>
      <c r="S70" s="79">
        <v>1</v>
      </c>
      <c r="T70" s="79">
        <v>0.85393553972244263</v>
      </c>
      <c r="U70" s="86"/>
      <c r="V70" s="79">
        <v>0.96811038255691528</v>
      </c>
      <c r="W70" s="79">
        <v>1</v>
      </c>
      <c r="X70" s="79">
        <v>1</v>
      </c>
      <c r="Y70" s="79">
        <v>1</v>
      </c>
      <c r="Z70" s="79">
        <v>1</v>
      </c>
      <c r="AA70" s="79">
        <v>1</v>
      </c>
      <c r="AB70" s="79">
        <v>1</v>
      </c>
      <c r="AC70" s="79">
        <v>0.85238337516784668</v>
      </c>
      <c r="AD70" s="79">
        <v>0.86666667461395264</v>
      </c>
      <c r="AE70" s="79">
        <v>1</v>
      </c>
      <c r="AF70" s="79">
        <v>1</v>
      </c>
      <c r="AG70" s="79">
        <v>1</v>
      </c>
      <c r="AH70" s="79">
        <v>0.93488180637359619</v>
      </c>
      <c r="AI70" s="79">
        <v>0.86172020435333252</v>
      </c>
      <c r="AJ70" s="79">
        <v>0.79667311906814575</v>
      </c>
      <c r="AK70" s="79">
        <v>0.6412888765335083</v>
      </c>
      <c r="AL70" s="79">
        <v>1</v>
      </c>
      <c r="AM70" s="79">
        <v>0.58930552005767822</v>
      </c>
      <c r="AN70" s="79">
        <v>1</v>
      </c>
      <c r="AO70" s="79">
        <v>0.90380603075027466</v>
      </c>
      <c r="AP70" s="79">
        <v>1</v>
      </c>
      <c r="AQ70" s="79">
        <v>1</v>
      </c>
      <c r="AR70" s="79">
        <v>1</v>
      </c>
      <c r="AS70" s="79">
        <v>1</v>
      </c>
      <c r="AT70" s="79">
        <v>0.85131478309631348</v>
      </c>
      <c r="AU70" s="79">
        <v>0.9730219841003418</v>
      </c>
      <c r="AV70" s="79">
        <v>0.71662318706512451</v>
      </c>
      <c r="AW70" s="79">
        <v>1</v>
      </c>
      <c r="AX70" s="79">
        <v>1</v>
      </c>
      <c r="AY70" s="79">
        <v>1</v>
      </c>
      <c r="AZ70" s="79">
        <v>0.91666668653488159</v>
      </c>
      <c r="BA70" s="79">
        <v>0.90476679801940918</v>
      </c>
      <c r="BB70" s="79">
        <v>0.607383131980896</v>
      </c>
      <c r="BC70" s="79">
        <v>1</v>
      </c>
      <c r="BD70" s="79">
        <v>1</v>
      </c>
      <c r="BE70" s="79">
        <v>0.65228879451751709</v>
      </c>
      <c r="BF70" s="79">
        <v>0.84537827968597412</v>
      </c>
      <c r="BG70" s="79">
        <v>0.88016319274902344</v>
      </c>
      <c r="BH70" s="79">
        <v>0.93478107452392578</v>
      </c>
      <c r="BI70" s="79">
        <v>0.75</v>
      </c>
      <c r="BJ70" s="79">
        <v>1</v>
      </c>
      <c r="BK70" s="79">
        <v>0.97958606481552124</v>
      </c>
      <c r="BL70" s="79">
        <v>0.73843330144882202</v>
      </c>
      <c r="BM70" s="79">
        <v>1</v>
      </c>
      <c r="BN70" s="79">
        <v>1</v>
      </c>
    </row>
    <row r="71" spans="1:66" x14ac:dyDescent="0.2">
      <c r="A71" s="77" t="s">
        <v>207</v>
      </c>
      <c r="B71" s="77" t="s">
        <v>421</v>
      </c>
      <c r="C71" s="92" t="s">
        <v>449</v>
      </c>
      <c r="D71" s="78">
        <v>0.46041733026504517</v>
      </c>
      <c r="E71" s="78">
        <v>0.48537442088127136</v>
      </c>
      <c r="F71" s="78">
        <v>0.43473419547080994</v>
      </c>
      <c r="G71" s="78">
        <v>0.57023656368255615</v>
      </c>
      <c r="H71" s="78">
        <v>0.49463975429534912</v>
      </c>
      <c r="I71" s="78">
        <v>0.48446092009544373</v>
      </c>
      <c r="J71" s="78">
        <v>0.45639252662658691</v>
      </c>
      <c r="K71" s="78">
        <v>0.55113917589187622</v>
      </c>
      <c r="L71" s="78">
        <v>0.50449204444885254</v>
      </c>
      <c r="M71" s="78">
        <v>0.57161003351211548</v>
      </c>
      <c r="N71" s="78">
        <v>0.52915966510772705</v>
      </c>
      <c r="O71" s="78">
        <v>0.52877587080001831</v>
      </c>
      <c r="P71" s="78">
        <v>0.53698110580444336</v>
      </c>
      <c r="Q71" s="100"/>
      <c r="R71" s="100"/>
      <c r="S71" s="78">
        <v>0.48207703232765198</v>
      </c>
      <c r="T71" s="78">
        <v>0.53739988803863525</v>
      </c>
      <c r="U71" s="100"/>
      <c r="V71" s="78">
        <v>0.44559085369110107</v>
      </c>
      <c r="W71" s="78">
        <v>0.48062363266944885</v>
      </c>
      <c r="X71" s="78">
        <v>0.55955147743225098</v>
      </c>
      <c r="Y71" s="78">
        <v>0.51188462972640991</v>
      </c>
      <c r="Z71" s="78">
        <v>0.45339030027389526</v>
      </c>
      <c r="AA71" s="78">
        <v>0.47017288208007813</v>
      </c>
      <c r="AB71" s="78">
        <v>0.49591204524040222</v>
      </c>
      <c r="AC71" s="78">
        <v>0.58593279123306274</v>
      </c>
      <c r="AD71" s="78">
        <v>0.5550500750541687</v>
      </c>
      <c r="AE71" s="78">
        <v>0.60984688997268677</v>
      </c>
      <c r="AF71" s="78">
        <v>0.6176908016204834</v>
      </c>
      <c r="AG71" s="78">
        <v>0.57345449924468994</v>
      </c>
      <c r="AH71" s="78">
        <v>0.55881386995315552</v>
      </c>
      <c r="AI71" s="78">
        <v>0.43011513352394104</v>
      </c>
      <c r="AJ71" s="78">
        <v>0.521473228931427</v>
      </c>
      <c r="AK71" s="78">
        <v>0.48052886128425598</v>
      </c>
      <c r="AL71" s="78">
        <v>0.48958206176757813</v>
      </c>
      <c r="AM71" s="78">
        <v>0.46665525436401367</v>
      </c>
      <c r="AN71" s="78">
        <v>0.39973866939544678</v>
      </c>
      <c r="AO71" s="78">
        <v>0.52273154258728027</v>
      </c>
      <c r="AP71" s="78">
        <v>0.45205506682395935</v>
      </c>
      <c r="AQ71" s="78">
        <v>0.48312851786613464</v>
      </c>
      <c r="AR71" s="78">
        <v>0.48710876703262329</v>
      </c>
      <c r="AS71" s="78">
        <v>0.51933276653289795</v>
      </c>
      <c r="AT71" s="78">
        <v>0.49115797877311707</v>
      </c>
      <c r="AU71" s="78">
        <v>0.52374905347824097</v>
      </c>
      <c r="AV71" s="78">
        <v>0.51799732446670532</v>
      </c>
      <c r="AW71" s="78">
        <v>0.46401035785675049</v>
      </c>
      <c r="AX71" s="78">
        <v>0.5478518009185791</v>
      </c>
      <c r="AY71" s="78">
        <v>0.45764303207397461</v>
      </c>
      <c r="AZ71" s="78">
        <v>0.47945785522460938</v>
      </c>
      <c r="BA71" s="78">
        <v>0.40542232990264893</v>
      </c>
      <c r="BB71" s="78">
        <v>0.43186971545219421</v>
      </c>
      <c r="BC71" s="78">
        <v>0.43707680702209473</v>
      </c>
      <c r="BD71" s="78">
        <v>0.45206159353256226</v>
      </c>
      <c r="BE71" s="78">
        <v>0.45599740743637085</v>
      </c>
      <c r="BF71" s="78">
        <v>0.43623709678649902</v>
      </c>
      <c r="BG71" s="78">
        <v>0.44696104526519775</v>
      </c>
      <c r="BH71" s="78">
        <v>0.38360241055488586</v>
      </c>
      <c r="BI71" s="78">
        <v>0.42529881000518799</v>
      </c>
      <c r="BJ71" s="78">
        <v>0.40871039032936096</v>
      </c>
      <c r="BK71" s="78">
        <v>0.4494655430316925</v>
      </c>
      <c r="BL71" s="78">
        <v>0.42190957069396973</v>
      </c>
      <c r="BM71" s="78">
        <v>0.51750046014785767</v>
      </c>
      <c r="BN71" s="78">
        <v>0.5285106897354126</v>
      </c>
    </row>
    <row r="72" spans="1:66" x14ac:dyDescent="0.2">
      <c r="A72" s="70" t="s">
        <v>209</v>
      </c>
      <c r="B72" s="70" t="s">
        <v>210</v>
      </c>
      <c r="C72" s="89" t="s">
        <v>90</v>
      </c>
      <c r="D72" s="79">
        <v>0.1845635324716568</v>
      </c>
      <c r="E72" s="79">
        <v>0.22117458283901215</v>
      </c>
      <c r="F72" s="79">
        <v>0.15902319550514221</v>
      </c>
      <c r="G72" s="79">
        <v>0.35835796594619751</v>
      </c>
      <c r="H72" s="79">
        <v>0.23535482585430145</v>
      </c>
      <c r="I72" s="79">
        <v>0.23642836511135101</v>
      </c>
      <c r="J72" s="79">
        <v>0.18996743857860565</v>
      </c>
      <c r="K72" s="79">
        <v>0.33146935701370239</v>
      </c>
      <c r="L72" s="79">
        <v>0.25379824638366699</v>
      </c>
      <c r="M72" s="79">
        <v>0.33315661549568176</v>
      </c>
      <c r="N72" s="79">
        <v>0.28586918115615845</v>
      </c>
      <c r="O72" s="79">
        <v>0.28920835256576538</v>
      </c>
      <c r="P72" s="79">
        <v>0.29343411326408386</v>
      </c>
      <c r="Q72" s="86"/>
      <c r="R72" s="86"/>
      <c r="S72" s="79">
        <v>0.21653732657432556</v>
      </c>
      <c r="T72" s="79">
        <v>0.30979302525520325</v>
      </c>
      <c r="U72" s="86"/>
      <c r="V72" s="79">
        <v>0.15825040638446808</v>
      </c>
      <c r="W72" s="79">
        <v>0.21413120627403259</v>
      </c>
      <c r="X72" s="79">
        <v>0.3245989978313446</v>
      </c>
      <c r="Y72" s="79">
        <v>0.25369086861610413</v>
      </c>
      <c r="Z72" s="79">
        <v>0.16618221998214722</v>
      </c>
      <c r="AA72" s="79">
        <v>0.20326727628707886</v>
      </c>
      <c r="AB72" s="79">
        <v>0.22707165777683258</v>
      </c>
      <c r="AC72" s="79">
        <v>0.35075080394744873</v>
      </c>
      <c r="AD72" s="79">
        <v>0.31511256098747253</v>
      </c>
      <c r="AE72" s="79">
        <v>0.39219462871551514</v>
      </c>
      <c r="AF72" s="79">
        <v>0.4101070761680603</v>
      </c>
      <c r="AG72" s="79">
        <v>0.36164027452468872</v>
      </c>
      <c r="AH72" s="79">
        <v>0.31580203771591187</v>
      </c>
      <c r="AI72" s="79">
        <v>0.1386212557554245</v>
      </c>
      <c r="AJ72" s="79">
        <v>0.27688249945640564</v>
      </c>
      <c r="AK72" s="79">
        <v>0.21928495168685913</v>
      </c>
      <c r="AL72" s="79">
        <v>0.2534535825252533</v>
      </c>
      <c r="AM72" s="79">
        <v>0.19741934537887573</v>
      </c>
      <c r="AN72" s="79">
        <v>0.10164102166891098</v>
      </c>
      <c r="AO72" s="79">
        <v>0.27064472436904907</v>
      </c>
      <c r="AP72" s="79">
        <v>0.18228048086166382</v>
      </c>
      <c r="AQ72" s="79">
        <v>0.22487223148345947</v>
      </c>
      <c r="AR72" s="79">
        <v>0.23732586205005646</v>
      </c>
      <c r="AS72" s="79">
        <v>0.27617207169532776</v>
      </c>
      <c r="AT72" s="79">
        <v>0.24574403464794159</v>
      </c>
      <c r="AU72" s="79">
        <v>0.28694102168083191</v>
      </c>
      <c r="AV72" s="79">
        <v>0.27884459495544434</v>
      </c>
      <c r="AW72" s="79">
        <v>0.1804853230714798</v>
      </c>
      <c r="AX72" s="79">
        <v>0.30339869856834412</v>
      </c>
      <c r="AY72" s="79">
        <v>0.18340654671192169</v>
      </c>
      <c r="AZ72" s="79">
        <v>0.21234560012817383</v>
      </c>
      <c r="BA72" s="79">
        <v>0.11128579825162888</v>
      </c>
      <c r="BB72" s="79">
        <v>0.14347295463085175</v>
      </c>
      <c r="BC72" s="79">
        <v>0.15185688436031342</v>
      </c>
      <c r="BD72" s="79">
        <v>0.18730412423610687</v>
      </c>
      <c r="BE72" s="79">
        <v>0.18512013554573059</v>
      </c>
      <c r="BF72" s="79">
        <v>0.14418128132820129</v>
      </c>
      <c r="BG72" s="79">
        <v>0.17357268929481506</v>
      </c>
      <c r="BH72" s="79">
        <v>7.5242236256599426E-2</v>
      </c>
      <c r="BI72" s="79">
        <v>0.14292654395103455</v>
      </c>
      <c r="BJ72" s="79">
        <v>0.11076083034276962</v>
      </c>
      <c r="BK72" s="79">
        <v>0.17229814827442169</v>
      </c>
      <c r="BL72" s="79">
        <v>0.13484100997447968</v>
      </c>
      <c r="BM72" s="79">
        <v>0.27095398306846619</v>
      </c>
      <c r="BN72" s="79">
        <v>0.27163267135620117</v>
      </c>
    </row>
    <row r="73" spans="1:66" x14ac:dyDescent="0.2">
      <c r="A73" s="70" t="s">
        <v>211</v>
      </c>
      <c r="B73" s="70" t="s">
        <v>212</v>
      </c>
      <c r="C73" s="89" t="s">
        <v>90</v>
      </c>
      <c r="D73" s="79">
        <v>0.16672892868518829</v>
      </c>
      <c r="E73" s="79">
        <v>0.19734236598014832</v>
      </c>
      <c r="F73" s="79">
        <v>0.12308912724256516</v>
      </c>
      <c r="G73" s="79">
        <v>0.28874382376670837</v>
      </c>
      <c r="H73" s="79">
        <v>0.20811925828456879</v>
      </c>
      <c r="I73" s="79">
        <v>0.17962796986103058</v>
      </c>
      <c r="J73" s="79">
        <v>0.15048377215862274</v>
      </c>
      <c r="K73" s="79">
        <v>0.26419168710708618</v>
      </c>
      <c r="L73" s="79">
        <v>0.21621397137641907</v>
      </c>
      <c r="M73" s="79">
        <v>0.31764489412307739</v>
      </c>
      <c r="N73" s="79">
        <v>0.2505878210067749</v>
      </c>
      <c r="O73" s="79">
        <v>0.24621482193470001</v>
      </c>
      <c r="P73" s="79">
        <v>0.26409071683883667</v>
      </c>
      <c r="Q73" s="86"/>
      <c r="R73" s="86"/>
      <c r="S73" s="79">
        <v>0.19309777021408081</v>
      </c>
      <c r="T73" s="79">
        <v>0.24885986745357513</v>
      </c>
      <c r="U73" s="86"/>
      <c r="V73" s="79">
        <v>0.15310542285442352</v>
      </c>
      <c r="W73" s="79">
        <v>0.19158899784088135</v>
      </c>
      <c r="X73" s="79">
        <v>0.29372149705886841</v>
      </c>
      <c r="Y73" s="79">
        <v>0.23623402416706085</v>
      </c>
      <c r="Z73" s="79">
        <v>0.16618221998214722</v>
      </c>
      <c r="AA73" s="79">
        <v>0.17430277168750763</v>
      </c>
      <c r="AB73" s="79">
        <v>0.21982946991920471</v>
      </c>
      <c r="AC73" s="79">
        <v>0.33863040804862976</v>
      </c>
      <c r="AD73" s="79">
        <v>0.29108288884162903</v>
      </c>
      <c r="AE73" s="79">
        <v>0.36160176992416382</v>
      </c>
      <c r="AF73" s="79">
        <v>0.36481770873069763</v>
      </c>
      <c r="AG73" s="79">
        <v>0.29412943124771118</v>
      </c>
      <c r="AH73" s="79">
        <v>0.3005315363407135</v>
      </c>
      <c r="AI73" s="79">
        <v>0.13104909658432007</v>
      </c>
      <c r="AJ73" s="79">
        <v>0.2388702929019928</v>
      </c>
      <c r="AK73" s="79">
        <v>0.18617995083332062</v>
      </c>
      <c r="AL73" s="79">
        <v>0.17639705538749695</v>
      </c>
      <c r="AM73" s="79">
        <v>0.1706756055355072</v>
      </c>
      <c r="AN73" s="79">
        <v>8.6207211017608643E-2</v>
      </c>
      <c r="AO73" s="79">
        <v>0.24849751591682434</v>
      </c>
      <c r="AP73" s="79">
        <v>0.14648737013339996</v>
      </c>
      <c r="AQ73" s="79">
        <v>0.18759509921073914</v>
      </c>
      <c r="AR73" s="79">
        <v>0.18586272001266479</v>
      </c>
      <c r="AS73" s="79">
        <v>0.23381511867046356</v>
      </c>
      <c r="AT73" s="79">
        <v>0.18835148215293884</v>
      </c>
      <c r="AU73" s="79">
        <v>0.23494195938110352</v>
      </c>
      <c r="AV73" s="79">
        <v>0.22754546999931335</v>
      </c>
      <c r="AW73" s="79">
        <v>0.1804853230714798</v>
      </c>
      <c r="AX73" s="79">
        <v>0.28340747952461243</v>
      </c>
      <c r="AY73" s="79">
        <v>0.16041304171085358</v>
      </c>
      <c r="AZ73" s="79">
        <v>0.1902344822883606</v>
      </c>
      <c r="BA73" s="79">
        <v>9.1871939599514008E-2</v>
      </c>
      <c r="BB73" s="79">
        <v>0.13092353940010071</v>
      </c>
      <c r="BC73" s="79">
        <v>0.13656550645828247</v>
      </c>
      <c r="BD73" s="79">
        <v>0.14148131012916565</v>
      </c>
      <c r="BE73" s="79">
        <v>0.15426677465438843</v>
      </c>
      <c r="BF73" s="79">
        <v>0.14197923243045807</v>
      </c>
      <c r="BG73" s="79">
        <v>0.14147384464740753</v>
      </c>
      <c r="BH73" s="79">
        <v>6.914132833480835E-2</v>
      </c>
      <c r="BI73" s="79">
        <v>0.11377058178186417</v>
      </c>
      <c r="BJ73" s="79">
        <v>0.1012536883354187</v>
      </c>
      <c r="BK73" s="79">
        <v>0.14949449896812439</v>
      </c>
      <c r="BL73" s="79">
        <v>0.11272681504487991</v>
      </c>
      <c r="BM73" s="79">
        <v>0.23409776389598846</v>
      </c>
      <c r="BN73" s="79">
        <v>0.26307624578475952</v>
      </c>
    </row>
    <row r="74" spans="1:66" x14ac:dyDescent="0.2">
      <c r="A74" s="77" t="s">
        <v>213</v>
      </c>
      <c r="B74" s="77" t="s">
        <v>420</v>
      </c>
      <c r="C74" s="92" t="s">
        <v>449</v>
      </c>
      <c r="D74" s="78">
        <v>1.9783321619033813</v>
      </c>
      <c r="E74" s="78">
        <v>1.9608545303344727</v>
      </c>
      <c r="F74" s="78">
        <v>1.76990807056427</v>
      </c>
      <c r="G74" s="78">
        <v>1.7796458005905151</v>
      </c>
      <c r="H74" s="78">
        <v>1.9822609424591064</v>
      </c>
      <c r="I74" s="78">
        <v>1.6652675867080688</v>
      </c>
      <c r="J74" s="78">
        <v>1.3763024806976318</v>
      </c>
      <c r="K74" s="78">
        <v>1.8552234172821045</v>
      </c>
      <c r="L74" s="78">
        <v>1.7221925258636475</v>
      </c>
      <c r="M74" s="78">
        <v>1.9738203287124634</v>
      </c>
      <c r="N74" s="78">
        <v>1.9925786256790161</v>
      </c>
      <c r="O74" s="78">
        <v>1.9610083103179932</v>
      </c>
      <c r="P74" s="78">
        <v>2.0063817501068115</v>
      </c>
      <c r="Q74" s="100"/>
      <c r="R74" s="100"/>
      <c r="S74" s="78">
        <v>1.9392178058624268</v>
      </c>
      <c r="T74" s="78">
        <v>1.8312891721725464</v>
      </c>
      <c r="U74" s="100"/>
      <c r="V74" s="78">
        <v>1.8971781730651855</v>
      </c>
      <c r="W74" s="78">
        <v>1.9225397109985352</v>
      </c>
      <c r="X74" s="78">
        <v>1.8463741540908813</v>
      </c>
      <c r="Y74" s="78">
        <v>1.9488461017608643</v>
      </c>
      <c r="Z74" s="78">
        <v>1.9102092981338501</v>
      </c>
      <c r="AA74" s="78">
        <v>1.8019949197769165</v>
      </c>
      <c r="AB74" s="78">
        <v>1.9737397432327271</v>
      </c>
      <c r="AC74" s="78">
        <v>1.985735297203064</v>
      </c>
      <c r="AD74" s="78">
        <v>1.8658732175827026</v>
      </c>
      <c r="AE74" s="78">
        <v>1.9518494606018066</v>
      </c>
      <c r="AF74" s="78">
        <v>1.8990254402160645</v>
      </c>
      <c r="AG74" s="78">
        <v>1.7046254873275757</v>
      </c>
      <c r="AH74" s="78">
        <v>1.8662303686141968</v>
      </c>
      <c r="AI74" s="78">
        <v>1.9309459924697876</v>
      </c>
      <c r="AJ74" s="78">
        <v>1.7929297685623169</v>
      </c>
      <c r="AK74" s="78">
        <v>1.6808786392211914</v>
      </c>
      <c r="AL74" s="78">
        <v>1.6710587739944458</v>
      </c>
      <c r="AM74" s="78">
        <v>1.6458072662353516</v>
      </c>
      <c r="AN74" s="78">
        <v>1.9007422924041748</v>
      </c>
      <c r="AO74" s="78">
        <v>1.792422890663147</v>
      </c>
      <c r="AP74" s="78">
        <v>1.9322673082351685</v>
      </c>
      <c r="AQ74" s="78">
        <v>1.7409580945968628</v>
      </c>
      <c r="AR74" s="78">
        <v>1.7129157781600952</v>
      </c>
      <c r="AS74" s="78">
        <v>1.6832287311553955</v>
      </c>
      <c r="AT74" s="78">
        <v>1.6348153352737427</v>
      </c>
      <c r="AU74" s="78">
        <v>1.8972495794296265</v>
      </c>
      <c r="AV74" s="78">
        <v>1.7483073472976685</v>
      </c>
      <c r="AW74" s="78">
        <v>1.7230300903320312</v>
      </c>
      <c r="AX74" s="78">
        <v>1.9406756162643433</v>
      </c>
      <c r="AY74" s="78">
        <v>1.928841233253479</v>
      </c>
      <c r="AZ74" s="78">
        <v>1.7381478548049927</v>
      </c>
      <c r="BA74" s="78">
        <v>1.8555601835250854</v>
      </c>
      <c r="BB74" s="78">
        <v>1.8453404903411865</v>
      </c>
      <c r="BC74" s="78">
        <v>1.7286149263381958</v>
      </c>
      <c r="BD74" s="78">
        <v>1.5482103824615479</v>
      </c>
      <c r="BE74" s="78">
        <v>1.5388407707214355</v>
      </c>
      <c r="BF74" s="78">
        <v>1.6506648063659668</v>
      </c>
      <c r="BG74" s="78">
        <v>1.8548943996429443</v>
      </c>
      <c r="BH74" s="78">
        <v>1.5341299772262573</v>
      </c>
      <c r="BI74" s="78">
        <v>1.7157440185546875</v>
      </c>
      <c r="BJ74" s="78">
        <v>1.6956498622894287</v>
      </c>
      <c r="BK74" s="78">
        <v>1.9432997703552246</v>
      </c>
      <c r="BL74" s="78">
        <v>1.6834546327590942</v>
      </c>
      <c r="BM74" s="78">
        <v>1.7736068964004517</v>
      </c>
      <c r="BN74" s="78">
        <v>1.8880120515823364</v>
      </c>
    </row>
    <row r="75" spans="1:66" x14ac:dyDescent="0.2">
      <c r="A75" s="70" t="s">
        <v>215</v>
      </c>
      <c r="B75" s="70" t="s">
        <v>216</v>
      </c>
      <c r="C75" s="89" t="s">
        <v>90</v>
      </c>
      <c r="D75" s="79">
        <v>0.93943583965301514</v>
      </c>
      <c r="E75" s="79">
        <v>0.94295197725296021</v>
      </c>
      <c r="F75" s="79">
        <v>0.83123183250427246</v>
      </c>
      <c r="G75" s="79">
        <v>0.83905035257339478</v>
      </c>
      <c r="H75" s="79">
        <v>0.91161346435546875</v>
      </c>
      <c r="I75" s="79">
        <v>0.81827950477600098</v>
      </c>
      <c r="J75" s="79">
        <v>0.63918960094451904</v>
      </c>
      <c r="K75" s="79">
        <v>0.86772710084915161</v>
      </c>
      <c r="L75" s="79">
        <v>0.89336830377578735</v>
      </c>
      <c r="M75" s="79">
        <v>0.86545783281326294</v>
      </c>
      <c r="N75" s="79">
        <v>0.94463533163070679</v>
      </c>
      <c r="O75" s="79">
        <v>0.92605483531951904</v>
      </c>
      <c r="P75" s="79">
        <v>0.97449558973312378</v>
      </c>
      <c r="Q75" s="86"/>
      <c r="R75" s="86"/>
      <c r="S75" s="79">
        <v>0.91927838325500488</v>
      </c>
      <c r="T75" s="79">
        <v>0.887245774269104</v>
      </c>
      <c r="U75" s="86"/>
      <c r="V75" s="79">
        <v>0.92155438661575317</v>
      </c>
      <c r="W75" s="79">
        <v>0.90945744514465332</v>
      </c>
      <c r="X75" s="79">
        <v>0.95774245262145996</v>
      </c>
      <c r="Y75" s="79">
        <v>0.90164321660995483</v>
      </c>
      <c r="Z75" s="79">
        <v>0.92547380924224854</v>
      </c>
      <c r="AA75" s="79">
        <v>0.9303973913192749</v>
      </c>
      <c r="AB75" s="79">
        <v>0.95109915733337402</v>
      </c>
      <c r="AC75" s="79">
        <v>0.96936655044555664</v>
      </c>
      <c r="AD75" s="79">
        <v>0.89849179983139038</v>
      </c>
      <c r="AE75" s="79">
        <v>0.95378214120864868</v>
      </c>
      <c r="AF75" s="79">
        <v>0.9010387659072876</v>
      </c>
      <c r="AG75" s="79">
        <v>0.87069016695022583</v>
      </c>
      <c r="AH75" s="79">
        <v>0.94574010372161865</v>
      </c>
      <c r="AI75" s="79">
        <v>0.89341932535171509</v>
      </c>
      <c r="AJ75" s="79">
        <v>0.83382654190063477</v>
      </c>
      <c r="AK75" s="79">
        <v>0.75053495168685913</v>
      </c>
      <c r="AL75" s="79">
        <v>0.84971129894256592</v>
      </c>
      <c r="AM75" s="79">
        <v>0.80979770421981812</v>
      </c>
      <c r="AN75" s="79">
        <v>0.89808130264282227</v>
      </c>
      <c r="AO75" s="79">
        <v>0.87743914127349854</v>
      </c>
      <c r="AP75" s="79">
        <v>0.84533822536468506</v>
      </c>
      <c r="AQ75" s="79">
        <v>0.8406829833984375</v>
      </c>
      <c r="AR75" s="79">
        <v>0.8641543984413147</v>
      </c>
      <c r="AS75" s="79">
        <v>0.83053302764892578</v>
      </c>
      <c r="AT75" s="79">
        <v>0.7732391357421875</v>
      </c>
      <c r="AU75" s="79">
        <v>0.85463720560073853</v>
      </c>
      <c r="AV75" s="79">
        <v>0.77775067090988159</v>
      </c>
      <c r="AW75" s="79">
        <v>0.88953888416290283</v>
      </c>
      <c r="AX75" s="79">
        <v>0.92637878656387329</v>
      </c>
      <c r="AY75" s="79">
        <v>0.85532772541046143</v>
      </c>
      <c r="AZ75" s="79">
        <v>0.84788113832473755</v>
      </c>
      <c r="BA75" s="79">
        <v>0.84098309278488159</v>
      </c>
      <c r="BB75" s="79">
        <v>0.88768106698989868</v>
      </c>
      <c r="BC75" s="79">
        <v>0.790924072265625</v>
      </c>
      <c r="BD75" s="79">
        <v>0.77437645196914673</v>
      </c>
      <c r="BE75" s="79">
        <v>0.80309855937957764</v>
      </c>
      <c r="BF75" s="79">
        <v>0.81341701745986938</v>
      </c>
      <c r="BG75" s="79">
        <v>0.86107271909713745</v>
      </c>
      <c r="BH75" s="79">
        <v>0.75393921136856079</v>
      </c>
      <c r="BI75" s="79">
        <v>0.83695083856582642</v>
      </c>
      <c r="BJ75" s="79">
        <v>0.8517378568649292</v>
      </c>
      <c r="BK75" s="79">
        <v>0.94678914546966553</v>
      </c>
      <c r="BL75" s="79">
        <v>0.78312093019485474</v>
      </c>
      <c r="BM75" s="79">
        <v>0.90036654472351074</v>
      </c>
      <c r="BN75" s="79">
        <v>0.84833008050918579</v>
      </c>
    </row>
    <row r="76" spans="1:66" x14ac:dyDescent="0.2">
      <c r="A76" s="70" t="s">
        <v>217</v>
      </c>
      <c r="B76" s="70" t="s">
        <v>218</v>
      </c>
      <c r="C76" s="89" t="s">
        <v>90</v>
      </c>
      <c r="D76" s="79">
        <v>0.83665716648101807</v>
      </c>
      <c r="E76" s="79">
        <v>0.81548690795898438</v>
      </c>
      <c r="F76" s="79">
        <v>0.73433178663253784</v>
      </c>
      <c r="G76" s="79">
        <v>0.73634940385818481</v>
      </c>
      <c r="H76" s="79">
        <v>0.86844801902770996</v>
      </c>
      <c r="I76" s="79">
        <v>0.64158666133880615</v>
      </c>
      <c r="J76" s="79">
        <v>0.52879273891448975</v>
      </c>
      <c r="K76" s="79">
        <v>0.78401368856430054</v>
      </c>
      <c r="L76" s="79">
        <v>0.62399780750274658</v>
      </c>
      <c r="M76" s="79">
        <v>0.9060778021812439</v>
      </c>
      <c r="N76" s="79">
        <v>0.84584808349609375</v>
      </c>
      <c r="O76" s="79">
        <v>0.83253931999206543</v>
      </c>
      <c r="P76" s="79">
        <v>0.82993042469024658</v>
      </c>
      <c r="Q76" s="86"/>
      <c r="R76" s="86"/>
      <c r="S76" s="79">
        <v>0.81730514764785767</v>
      </c>
      <c r="T76" s="79">
        <v>0.74031895399093628</v>
      </c>
      <c r="U76" s="86"/>
      <c r="V76" s="79">
        <v>0.77256494760513306</v>
      </c>
      <c r="W76" s="79">
        <v>0.81027960777282715</v>
      </c>
      <c r="X76" s="79">
        <v>0.68505966663360596</v>
      </c>
      <c r="Y76" s="79">
        <v>0.84466594457626343</v>
      </c>
      <c r="Z76" s="79">
        <v>0.78180831670761108</v>
      </c>
      <c r="AA76" s="79">
        <v>0.66757726669311523</v>
      </c>
      <c r="AB76" s="79">
        <v>0.82035505771636963</v>
      </c>
      <c r="AC76" s="79">
        <v>0.81420445442199707</v>
      </c>
      <c r="AD76" s="79">
        <v>0.76400637626647949</v>
      </c>
      <c r="AE76" s="79">
        <v>0.79556071758270264</v>
      </c>
      <c r="AF76" s="79">
        <v>0.79494643211364746</v>
      </c>
      <c r="AG76" s="79">
        <v>0.62893152236938477</v>
      </c>
      <c r="AH76" s="79">
        <v>0.71711879968643188</v>
      </c>
      <c r="AI76" s="79">
        <v>0.83480894565582275</v>
      </c>
      <c r="AJ76" s="79">
        <v>0.75499141216278076</v>
      </c>
      <c r="AK76" s="79">
        <v>0.72510004043579102</v>
      </c>
      <c r="AL76" s="79">
        <v>0.61600452661514282</v>
      </c>
      <c r="AM76" s="79">
        <v>0.63041162490844727</v>
      </c>
      <c r="AN76" s="79">
        <v>0.79963809251785278</v>
      </c>
      <c r="AO76" s="79">
        <v>0.71086674928665161</v>
      </c>
      <c r="AP76" s="79">
        <v>0.88422471284866333</v>
      </c>
      <c r="AQ76" s="79">
        <v>0.69563829898834229</v>
      </c>
      <c r="AR76" s="79">
        <v>0.64384132623672485</v>
      </c>
      <c r="AS76" s="79">
        <v>0.64747577905654907</v>
      </c>
      <c r="AT76" s="79">
        <v>0.65586721897125244</v>
      </c>
      <c r="AU76" s="79">
        <v>0.83955425024032593</v>
      </c>
      <c r="AV76" s="79">
        <v>0.76599407196044922</v>
      </c>
      <c r="AW76" s="79">
        <v>0.628673255443573</v>
      </c>
      <c r="AX76" s="79">
        <v>0.81167739629745483</v>
      </c>
      <c r="AY76" s="79">
        <v>0.87077444791793823</v>
      </c>
      <c r="AZ76" s="79">
        <v>0.68560147285461426</v>
      </c>
      <c r="BA76" s="79">
        <v>0.81109786033630371</v>
      </c>
      <c r="BB76" s="79">
        <v>0.75407689809799194</v>
      </c>
      <c r="BC76" s="79">
        <v>0.7329292893409729</v>
      </c>
      <c r="BD76" s="79">
        <v>0.56725013256072998</v>
      </c>
      <c r="BE76" s="79">
        <v>0.52906376123428345</v>
      </c>
      <c r="BF76" s="79">
        <v>0.63169890642166138</v>
      </c>
      <c r="BG76" s="79">
        <v>0.79033577442169189</v>
      </c>
      <c r="BH76" s="79">
        <v>0.57346475124359131</v>
      </c>
      <c r="BI76" s="79">
        <v>0.67390167713165283</v>
      </c>
      <c r="BJ76" s="79">
        <v>0.63881748914718628</v>
      </c>
      <c r="BK76" s="79">
        <v>0.79391759634017944</v>
      </c>
      <c r="BL76" s="79">
        <v>0.69511604309082031</v>
      </c>
      <c r="BM76" s="79">
        <v>0.66893327236175537</v>
      </c>
      <c r="BN76" s="79">
        <v>0.83653050661087036</v>
      </c>
    </row>
    <row r="77" spans="1:66" x14ac:dyDescent="0.2">
      <c r="A77" s="70" t="s">
        <v>219</v>
      </c>
      <c r="B77" s="70" t="s">
        <v>220</v>
      </c>
      <c r="C77" s="89" t="s">
        <v>90</v>
      </c>
      <c r="D77" s="79">
        <v>6.0678843408823013E-2</v>
      </c>
      <c r="E77" s="79">
        <v>0.14299337565898895</v>
      </c>
      <c r="F77" s="79">
        <v>1.7845112830400467E-2</v>
      </c>
      <c r="G77" s="79">
        <v>0.10728831589221954</v>
      </c>
      <c r="H77" s="79">
        <v>4.7276627272367477E-2</v>
      </c>
      <c r="I77" s="79">
        <v>0.10563790798187256</v>
      </c>
      <c r="J77" s="79">
        <v>0.13710418343544006</v>
      </c>
      <c r="K77" s="79">
        <v>6.0127031058073044E-2</v>
      </c>
      <c r="L77" s="79">
        <v>0.16204100847244263</v>
      </c>
      <c r="M77" s="79">
        <v>2.478659525513649E-2</v>
      </c>
      <c r="N77" s="79">
        <v>7.5990147888660431E-2</v>
      </c>
      <c r="O77" s="79">
        <v>6.7488573491573334E-2</v>
      </c>
      <c r="P77" s="79">
        <v>4.4553093612194061E-2</v>
      </c>
      <c r="Q77" s="86"/>
      <c r="R77" s="86"/>
      <c r="S77" s="79">
        <v>8.6525782942771912E-2</v>
      </c>
      <c r="T77" s="79">
        <v>8.513910323381424E-2</v>
      </c>
      <c r="U77" s="86"/>
      <c r="V77" s="79">
        <v>0.10470420122146606</v>
      </c>
      <c r="W77" s="79">
        <v>0.13637442886829376</v>
      </c>
      <c r="X77" s="79">
        <v>0.13334870338439941</v>
      </c>
      <c r="Y77" s="79">
        <v>7.077045738697052E-2</v>
      </c>
      <c r="Z77" s="79">
        <v>8.6889110505580902E-2</v>
      </c>
      <c r="AA77" s="79">
        <v>0.14142145216464996</v>
      </c>
      <c r="AB77" s="79">
        <v>9.4533108174800873E-2</v>
      </c>
      <c r="AC77" s="79">
        <v>0.10132315009832382</v>
      </c>
      <c r="AD77" s="79">
        <v>0.10581154376268387</v>
      </c>
      <c r="AE77" s="79">
        <v>9.375E-2</v>
      </c>
      <c r="AF77" s="79">
        <v>8.9327394962310791E-2</v>
      </c>
      <c r="AG77" s="79">
        <v>0.13997684419155121</v>
      </c>
      <c r="AH77" s="79">
        <v>0.1918531060218811</v>
      </c>
      <c r="AI77" s="79">
        <v>6.7920520901679993E-2</v>
      </c>
      <c r="AJ77" s="79">
        <v>0.1140366718173027</v>
      </c>
      <c r="AK77" s="79">
        <v>7.7339902520179749E-2</v>
      </c>
      <c r="AL77" s="79">
        <v>0.21481806039810181</v>
      </c>
      <c r="AM77" s="79">
        <v>0.12650160491466522</v>
      </c>
      <c r="AN77" s="79">
        <v>7.1051076054573059E-2</v>
      </c>
      <c r="AO77" s="79">
        <v>0.1054333820939064</v>
      </c>
      <c r="AP77" s="79">
        <v>4.5735761523246765E-2</v>
      </c>
      <c r="AQ77" s="79">
        <v>0.13587656617164612</v>
      </c>
      <c r="AR77" s="79">
        <v>0.11160255968570709</v>
      </c>
      <c r="AS77" s="79">
        <v>0.10852618515491486</v>
      </c>
      <c r="AT77" s="79">
        <v>0.13084833323955536</v>
      </c>
      <c r="AU77" s="79">
        <v>6.8974293768405914E-2</v>
      </c>
      <c r="AV77" s="79">
        <v>5.7618793100118637E-2</v>
      </c>
      <c r="AW77" s="79">
        <v>0.12691377103328705</v>
      </c>
      <c r="AX77" s="79">
        <v>0.10405826568603516</v>
      </c>
      <c r="AY77" s="79">
        <v>3.0502071604132652E-2</v>
      </c>
      <c r="AZ77" s="79">
        <v>0.11958406865596771</v>
      </c>
      <c r="BA77" s="79">
        <v>7.2433225810527802E-2</v>
      </c>
      <c r="BB77" s="79">
        <v>0.11265601217746735</v>
      </c>
      <c r="BC77" s="79">
        <v>9.7032859921455383E-2</v>
      </c>
      <c r="BD77" s="79">
        <v>0.15058982372283936</v>
      </c>
      <c r="BE77" s="79">
        <v>0.23231150209903717</v>
      </c>
      <c r="BF77" s="79">
        <v>0.15721416473388672</v>
      </c>
      <c r="BG77" s="79">
        <v>5.5111922323703766E-2</v>
      </c>
      <c r="BH77" s="79">
        <v>0.13827931880950928</v>
      </c>
      <c r="BI77" s="79">
        <v>8.3979174494743347E-2</v>
      </c>
      <c r="BJ77" s="79">
        <v>0.13403929769992828</v>
      </c>
      <c r="BK77" s="79">
        <v>7.9391531646251678E-2</v>
      </c>
      <c r="BL77" s="79">
        <v>0.18573847413063049</v>
      </c>
      <c r="BM77" s="79">
        <v>0.15772086381912231</v>
      </c>
      <c r="BN77" s="79">
        <v>8.7634548544883728E-2</v>
      </c>
    </row>
    <row r="78" spans="1:66" s="75" customFormat="1" x14ac:dyDescent="0.2">
      <c r="A78" s="75" t="s">
        <v>221</v>
      </c>
      <c r="B78" s="76" t="s">
        <v>222</v>
      </c>
      <c r="C78" s="91" t="s">
        <v>447</v>
      </c>
      <c r="D78" s="76">
        <v>7.0757045745849609</v>
      </c>
      <c r="E78" s="76">
        <v>6.7591423988342285</v>
      </c>
      <c r="F78" s="76">
        <v>6.3153290748596191</v>
      </c>
      <c r="G78" s="76">
        <v>6.8595733642578125</v>
      </c>
      <c r="H78" s="76">
        <v>7.0827431678771973</v>
      </c>
      <c r="I78" s="76">
        <v>5.9552388191223145</v>
      </c>
      <c r="J78" s="76">
        <v>5.4175958633422852</v>
      </c>
      <c r="K78" s="76">
        <v>6.3047685623168945</v>
      </c>
      <c r="L78" s="76">
        <v>6.3199033737182617</v>
      </c>
      <c r="M78" s="76">
        <v>6.9250779151916504</v>
      </c>
      <c r="N78" s="76">
        <v>7.5463571548461914</v>
      </c>
      <c r="O78" s="76">
        <v>6.8835625648498535</v>
      </c>
      <c r="P78" s="76">
        <v>7.538966178894043</v>
      </c>
      <c r="Q78" s="99"/>
      <c r="R78" s="99"/>
      <c r="S78" s="76">
        <v>7.4818739891052246</v>
      </c>
      <c r="T78" s="76">
        <v>6.2446436882019043</v>
      </c>
      <c r="U78" s="99"/>
      <c r="V78" s="76">
        <v>6.9341602325439453</v>
      </c>
      <c r="W78" s="76">
        <v>7.4242477416992188</v>
      </c>
      <c r="X78" s="76">
        <v>7.5399842262268066</v>
      </c>
      <c r="Y78" s="76">
        <v>7.2512574195861816</v>
      </c>
      <c r="Z78" s="76">
        <v>7.0151152610778809</v>
      </c>
      <c r="AA78" s="76">
        <v>6.9980859756469727</v>
      </c>
      <c r="AB78" s="76">
        <v>6.706538200378418</v>
      </c>
      <c r="AC78" s="76">
        <v>7.8096394538879395</v>
      </c>
      <c r="AD78" s="76">
        <v>7.1474099159240723</v>
      </c>
      <c r="AE78" s="76">
        <v>7.2173051834106445</v>
      </c>
      <c r="AF78" s="76">
        <v>7.123805046081543</v>
      </c>
      <c r="AG78" s="76">
        <v>6.6127352714538574</v>
      </c>
      <c r="AH78" s="76">
        <v>7.7719407081604004</v>
      </c>
      <c r="AI78" s="76">
        <v>6.7814984321594238</v>
      </c>
      <c r="AJ78" s="76">
        <v>6.8320455551147461</v>
      </c>
      <c r="AK78" s="76">
        <v>6.6091995239257813</v>
      </c>
      <c r="AL78" s="76">
        <v>6.7946643829345703</v>
      </c>
      <c r="AM78" s="76">
        <v>6.9099621772766113</v>
      </c>
      <c r="AN78" s="76">
        <v>6.5458803176879883</v>
      </c>
      <c r="AO78" s="76">
        <v>7.1845264434814453</v>
      </c>
      <c r="AP78" s="76">
        <v>7.3989372253417969</v>
      </c>
      <c r="AQ78" s="76">
        <v>6.1835026741027832</v>
      </c>
      <c r="AR78" s="76">
        <v>5.9359703063964844</v>
      </c>
      <c r="AS78" s="76">
        <v>6.5792245864868164</v>
      </c>
      <c r="AT78" s="76">
        <v>6.2679648399353027</v>
      </c>
      <c r="AU78" s="76">
        <v>6.6340126991271973</v>
      </c>
      <c r="AV78" s="76">
        <v>6.4346575736999512</v>
      </c>
      <c r="AW78" s="76">
        <v>7.216590404510498</v>
      </c>
      <c r="AX78" s="76">
        <v>8.14593505859375</v>
      </c>
      <c r="AY78" s="76">
        <v>6.3426618576049805</v>
      </c>
      <c r="AZ78" s="76">
        <v>6.4631791114807129</v>
      </c>
      <c r="BA78" s="76">
        <v>6.3270578384399414</v>
      </c>
      <c r="BB78" s="76">
        <v>7.2308707237243652</v>
      </c>
      <c r="BC78" s="76">
        <v>6.3476119041442871</v>
      </c>
      <c r="BD78" s="76">
        <v>6.5398011207580566</v>
      </c>
      <c r="BE78" s="76">
        <v>6.4625368118286133</v>
      </c>
      <c r="BF78" s="76">
        <v>6.8207912445068359</v>
      </c>
      <c r="BG78" s="76">
        <v>6.7656068801879883</v>
      </c>
      <c r="BH78" s="76">
        <v>7.2549242973327637</v>
      </c>
      <c r="BI78" s="76">
        <v>6.6247200965881348</v>
      </c>
      <c r="BJ78" s="76">
        <v>6.7707924842834473</v>
      </c>
      <c r="BK78" s="76">
        <v>6.9339914321899414</v>
      </c>
      <c r="BL78" s="76">
        <v>6.7462654113769531</v>
      </c>
      <c r="BM78" s="76">
        <v>7.461463451385498</v>
      </c>
      <c r="BN78" s="76">
        <v>6.3473391532897949</v>
      </c>
    </row>
    <row r="79" spans="1:66" x14ac:dyDescent="0.2">
      <c r="A79" s="77" t="s">
        <v>223</v>
      </c>
      <c r="B79" s="77" t="s">
        <v>224</v>
      </c>
      <c r="C79" s="92" t="s">
        <v>448</v>
      </c>
      <c r="D79" s="78">
        <v>1.7164506912231445</v>
      </c>
      <c r="E79" s="78">
        <v>1.6451840400695801</v>
      </c>
      <c r="F79" s="78">
        <v>1.4737344980239868</v>
      </c>
      <c r="G79" s="78">
        <v>1.6848874092102051</v>
      </c>
      <c r="H79" s="78">
        <v>1.8143630027770996</v>
      </c>
      <c r="I79" s="78">
        <v>1.3387746810913086</v>
      </c>
      <c r="J79" s="78">
        <v>1.193023681640625</v>
      </c>
      <c r="K79" s="78">
        <v>1.4917832612991333</v>
      </c>
      <c r="L79" s="78">
        <v>1.5971407890319824</v>
      </c>
      <c r="M79" s="78">
        <v>1.6461759805679321</v>
      </c>
      <c r="N79" s="78">
        <v>1.9933071136474609</v>
      </c>
      <c r="O79" s="78">
        <v>1.7658058404922485</v>
      </c>
      <c r="P79" s="78">
        <v>2.0510818958282471</v>
      </c>
      <c r="Q79" s="100"/>
      <c r="R79" s="100"/>
      <c r="S79" s="78">
        <v>1.9206078052520752</v>
      </c>
      <c r="T79" s="78">
        <v>1.5140323638916016</v>
      </c>
      <c r="U79" s="100"/>
      <c r="V79" s="78">
        <v>1.8126928806304932</v>
      </c>
      <c r="W79" s="78">
        <v>1.8353444337844849</v>
      </c>
      <c r="X79" s="78">
        <v>2.0503425598144531</v>
      </c>
      <c r="Y79" s="78">
        <v>1.8569241762161255</v>
      </c>
      <c r="Z79" s="78">
        <v>1.8127833604812622</v>
      </c>
      <c r="AA79" s="78">
        <v>1.8022595643997192</v>
      </c>
      <c r="AB79" s="78">
        <v>1.6386271715164185</v>
      </c>
      <c r="AC79" s="78">
        <v>2.0619771480560303</v>
      </c>
      <c r="AD79" s="78">
        <v>1.830237865447998</v>
      </c>
      <c r="AE79" s="78">
        <v>1.8977165222167969</v>
      </c>
      <c r="AF79" s="78">
        <v>1.8227168321609497</v>
      </c>
      <c r="AG79" s="78">
        <v>1.6699472665786743</v>
      </c>
      <c r="AH79" s="78">
        <v>2.0522370338439941</v>
      </c>
      <c r="AI79" s="78">
        <v>1.5885448455810547</v>
      </c>
      <c r="AJ79" s="78">
        <v>1.7425128221511841</v>
      </c>
      <c r="AK79" s="78">
        <v>1.6155288219451904</v>
      </c>
      <c r="AL79" s="78">
        <v>1.591754674911499</v>
      </c>
      <c r="AM79" s="78">
        <v>1.6639108657836914</v>
      </c>
      <c r="AN79" s="78">
        <v>1.516094446182251</v>
      </c>
      <c r="AO79" s="78">
        <v>1.7328591346740723</v>
      </c>
      <c r="AP79" s="78">
        <v>1.816449761390686</v>
      </c>
      <c r="AQ79" s="78">
        <v>1.451734185218811</v>
      </c>
      <c r="AR79" s="78">
        <v>1.3852075338363647</v>
      </c>
      <c r="AS79" s="78">
        <v>1.5935701131820679</v>
      </c>
      <c r="AT79" s="78">
        <v>1.4689228534698486</v>
      </c>
      <c r="AU79" s="78">
        <v>1.5048828125</v>
      </c>
      <c r="AV79" s="78">
        <v>1.4518959522247314</v>
      </c>
      <c r="AW79" s="78">
        <v>1.7302637100219727</v>
      </c>
      <c r="AX79" s="78">
        <v>2.0603559017181396</v>
      </c>
      <c r="AY79" s="78">
        <v>1.3667337894439697</v>
      </c>
      <c r="AZ79" s="78">
        <v>1.4817850589752197</v>
      </c>
      <c r="BA79" s="78">
        <v>1.4054527282714844</v>
      </c>
      <c r="BB79" s="78">
        <v>1.7330915927886963</v>
      </c>
      <c r="BC79" s="78">
        <v>1.4724279642105103</v>
      </c>
      <c r="BD79" s="78">
        <v>1.6181590557098389</v>
      </c>
      <c r="BE79" s="78">
        <v>1.4948259592056274</v>
      </c>
      <c r="BF79" s="78">
        <v>1.6193572282791138</v>
      </c>
      <c r="BG79" s="78">
        <v>1.5310928821563721</v>
      </c>
      <c r="BH79" s="78">
        <v>1.7092022895812988</v>
      </c>
      <c r="BI79" s="78">
        <v>1.5798207521438599</v>
      </c>
      <c r="BJ79" s="78">
        <v>1.6349891424179077</v>
      </c>
      <c r="BK79" s="78">
        <v>1.6144435405731201</v>
      </c>
      <c r="BL79" s="78">
        <v>1.6553001403808594</v>
      </c>
      <c r="BM79" s="78">
        <v>1.9004088640213013</v>
      </c>
      <c r="BN79" s="78">
        <v>1.7752554416656494</v>
      </c>
    </row>
    <row r="80" spans="1:66" s="69" customFormat="1" x14ac:dyDescent="0.2">
      <c r="A80" s="70" t="s">
        <v>225</v>
      </c>
      <c r="B80" s="70" t="s">
        <v>226</v>
      </c>
      <c r="C80" s="89" t="s">
        <v>90</v>
      </c>
      <c r="D80" s="81">
        <v>0.70534229278564453</v>
      </c>
      <c r="E80" s="81">
        <v>0.63313305377960205</v>
      </c>
      <c r="F80" s="81">
        <v>0.54936337471008301</v>
      </c>
      <c r="G80" s="81">
        <v>0.63357985019683838</v>
      </c>
      <c r="H80" s="81">
        <v>0.73381316661834717</v>
      </c>
      <c r="I80" s="81">
        <v>0.5447542667388916</v>
      </c>
      <c r="J80" s="81">
        <v>0.4327462911605835</v>
      </c>
      <c r="K80" s="81">
        <v>0.58644139766693115</v>
      </c>
      <c r="L80" s="81">
        <v>0.64987826347351074</v>
      </c>
      <c r="M80" s="81">
        <v>0.67729175090789795</v>
      </c>
      <c r="N80" s="81">
        <v>0.81816577911376953</v>
      </c>
      <c r="O80" s="81">
        <v>0.78240019083023071</v>
      </c>
      <c r="P80" s="81">
        <v>0.85389411449432373</v>
      </c>
      <c r="Q80" s="86"/>
      <c r="R80" s="86"/>
      <c r="S80" s="81">
        <v>0.77623021602630615</v>
      </c>
      <c r="T80" s="81">
        <v>0.6597403883934021</v>
      </c>
      <c r="U80" s="86"/>
      <c r="V80" s="81">
        <v>0.72502762079238892</v>
      </c>
      <c r="W80" s="81">
        <v>0.7415318489074707</v>
      </c>
      <c r="X80" s="81">
        <v>0.84234976768493652</v>
      </c>
      <c r="Y80" s="81">
        <v>0.7638203501701355</v>
      </c>
      <c r="Z80" s="81">
        <v>0.75991165637969971</v>
      </c>
      <c r="AA80" s="81">
        <v>0.69543367624282837</v>
      </c>
      <c r="AB80" s="81">
        <v>0.6617317795753479</v>
      </c>
      <c r="AC80" s="81">
        <v>0.84247273206710815</v>
      </c>
      <c r="AD80" s="81">
        <v>0.73486441373825073</v>
      </c>
      <c r="AE80" s="81">
        <v>0.74251610040664673</v>
      </c>
      <c r="AF80" s="81">
        <v>0.77530181407928467</v>
      </c>
      <c r="AG80" s="81">
        <v>0.66045039892196655</v>
      </c>
      <c r="AH80" s="81">
        <v>0.8309931755065918</v>
      </c>
      <c r="AI80" s="81">
        <v>0.66540789604187012</v>
      </c>
      <c r="AJ80" s="81">
        <v>0.70285463333129883</v>
      </c>
      <c r="AK80" s="81">
        <v>0.65492993593215942</v>
      </c>
      <c r="AL80" s="81">
        <v>0.59307694435119629</v>
      </c>
      <c r="AM80" s="81">
        <v>0.70042020082473755</v>
      </c>
      <c r="AN80" s="81">
        <v>0.62583529949188232</v>
      </c>
      <c r="AO80" s="81">
        <v>0.71724748611450195</v>
      </c>
      <c r="AP80" s="81">
        <v>0.73862147331237793</v>
      </c>
      <c r="AQ80" s="81">
        <v>0.56486600637435913</v>
      </c>
      <c r="AR80" s="81">
        <v>0.65226280689239502</v>
      </c>
      <c r="AS80" s="81">
        <v>0.60507971048355103</v>
      </c>
      <c r="AT80" s="81">
        <v>0.62590897083282471</v>
      </c>
      <c r="AU80" s="81">
        <v>0.60906082391738892</v>
      </c>
      <c r="AV80" s="81">
        <v>0.57371848821640015</v>
      </c>
      <c r="AW80" s="81">
        <v>0.69894427061080933</v>
      </c>
      <c r="AX80" s="81">
        <v>0.85692757368087769</v>
      </c>
      <c r="AY80" s="81">
        <v>0.5803370475769043</v>
      </c>
      <c r="AZ80" s="81">
        <v>0.58583855628967285</v>
      </c>
      <c r="BA80" s="81">
        <v>0.56211262941360474</v>
      </c>
      <c r="BB80" s="81">
        <v>0.70047092437744141</v>
      </c>
      <c r="BC80" s="81">
        <v>0.62300008535385132</v>
      </c>
      <c r="BD80" s="81">
        <v>0.62807971239089966</v>
      </c>
      <c r="BE80" s="81">
        <v>0.56808614730834961</v>
      </c>
      <c r="BF80" s="81">
        <v>0.67676347494125366</v>
      </c>
      <c r="BG80" s="81">
        <v>0.6113242506980896</v>
      </c>
      <c r="BH80" s="81">
        <v>0.64717674255371094</v>
      </c>
      <c r="BI80" s="81">
        <v>0.62351417541503906</v>
      </c>
      <c r="BJ80" s="81">
        <v>0.65344667434692383</v>
      </c>
      <c r="BK80" s="81">
        <v>0.6722981333732605</v>
      </c>
      <c r="BL80" s="81">
        <v>0.67039412260055542</v>
      </c>
      <c r="BM80" s="81">
        <v>0.76801228523254395</v>
      </c>
      <c r="BN80" s="81">
        <v>0.73592329025268555</v>
      </c>
    </row>
    <row r="81" spans="1:66" s="69" customFormat="1" x14ac:dyDescent="0.2">
      <c r="A81" s="70" t="s">
        <v>227</v>
      </c>
      <c r="B81" s="70" t="s">
        <v>228</v>
      </c>
      <c r="C81" s="89" t="s">
        <v>90</v>
      </c>
      <c r="D81" s="81">
        <v>0.67594671249389648</v>
      </c>
      <c r="E81" s="81">
        <v>0.5683208703994751</v>
      </c>
      <c r="F81" s="81">
        <v>0.51945894956588745</v>
      </c>
      <c r="G81" s="81">
        <v>0.61981779336929321</v>
      </c>
      <c r="H81" s="81">
        <v>0.64645439386367798</v>
      </c>
      <c r="I81" s="81">
        <v>0.45294955372810364</v>
      </c>
      <c r="J81" s="81">
        <v>0.405435711145401</v>
      </c>
      <c r="K81" s="81">
        <v>0.51237481832504272</v>
      </c>
      <c r="L81" s="81">
        <v>0.58136940002441406</v>
      </c>
      <c r="M81" s="81">
        <v>0.54813462495803833</v>
      </c>
      <c r="N81" s="81">
        <v>0.74308019876480103</v>
      </c>
      <c r="O81" s="81">
        <v>0.60225182771682739</v>
      </c>
      <c r="P81" s="81">
        <v>0.77185475826263428</v>
      </c>
      <c r="Q81" s="86"/>
      <c r="R81" s="86"/>
      <c r="S81" s="81">
        <v>0.70930486917495728</v>
      </c>
      <c r="T81" s="81">
        <v>0.48519846796989441</v>
      </c>
      <c r="U81" s="86"/>
      <c r="V81" s="81">
        <v>0.68983829021453857</v>
      </c>
      <c r="W81" s="81">
        <v>0.70923322439193726</v>
      </c>
      <c r="X81" s="81">
        <v>0.70224505662918091</v>
      </c>
      <c r="Y81" s="81">
        <v>0.68752717971801758</v>
      </c>
      <c r="Z81" s="81">
        <v>0.66031080484390259</v>
      </c>
      <c r="AA81" s="81">
        <v>0.67260217666625977</v>
      </c>
      <c r="AB81" s="81">
        <v>0.5545087456703186</v>
      </c>
      <c r="AC81" s="81">
        <v>0.78859585523605347</v>
      </c>
      <c r="AD81" s="81">
        <v>0.6593671441078186</v>
      </c>
      <c r="AE81" s="81">
        <v>0.71323752403259277</v>
      </c>
      <c r="AF81" s="81">
        <v>0.64781612157821655</v>
      </c>
      <c r="AG81" s="81">
        <v>0.58798438310623169</v>
      </c>
      <c r="AH81" s="81">
        <v>0.75626689195632935</v>
      </c>
      <c r="AI81" s="81">
        <v>0.56508481502532959</v>
      </c>
      <c r="AJ81" s="81">
        <v>0.62017494440078735</v>
      </c>
      <c r="AK81" s="81">
        <v>0.57626998424530029</v>
      </c>
      <c r="AL81" s="81">
        <v>0.58480322360992432</v>
      </c>
      <c r="AM81" s="81">
        <v>0.56700772047042847</v>
      </c>
      <c r="AN81" s="81">
        <v>0.53434312343597412</v>
      </c>
      <c r="AO81" s="81">
        <v>0.63123929500579834</v>
      </c>
      <c r="AP81" s="81">
        <v>0.66084849834442139</v>
      </c>
      <c r="AQ81" s="81">
        <v>0.49091643095016479</v>
      </c>
      <c r="AR81" s="81">
        <v>0.444964200258255</v>
      </c>
      <c r="AS81" s="81">
        <v>0.56605184078216553</v>
      </c>
      <c r="AT81" s="81">
        <v>0.47338670492172241</v>
      </c>
      <c r="AU81" s="81">
        <v>0.49872186779975891</v>
      </c>
      <c r="AV81" s="81">
        <v>0.50448387861251831</v>
      </c>
      <c r="AW81" s="81">
        <v>0.65969562530517578</v>
      </c>
      <c r="AX81" s="81">
        <v>0.8043779730796814</v>
      </c>
      <c r="AY81" s="81">
        <v>0.44825935363769531</v>
      </c>
      <c r="AZ81" s="81">
        <v>0.49878928065299988</v>
      </c>
      <c r="BA81" s="81">
        <v>0.52647465467453003</v>
      </c>
      <c r="BB81" s="81">
        <v>0.604300856590271</v>
      </c>
      <c r="BC81" s="81">
        <v>0.50595360994338989</v>
      </c>
      <c r="BD81" s="81">
        <v>0.60556960105895996</v>
      </c>
      <c r="BE81" s="81">
        <v>0.53358739614486694</v>
      </c>
      <c r="BF81" s="81">
        <v>0.55442327260971069</v>
      </c>
      <c r="BG81" s="81">
        <v>0.50220078229904175</v>
      </c>
      <c r="BH81" s="81">
        <v>0.65328097343444824</v>
      </c>
      <c r="BI81" s="81">
        <v>0.53889954090118408</v>
      </c>
      <c r="BJ81" s="81">
        <v>0.6004948616027832</v>
      </c>
      <c r="BK81" s="81">
        <v>0.57348001003265381</v>
      </c>
      <c r="BL81" s="81">
        <v>0.61688888072967529</v>
      </c>
      <c r="BM81" s="81">
        <v>0.73823308944702148</v>
      </c>
      <c r="BN81" s="81">
        <v>0.63766217231750488</v>
      </c>
    </row>
    <row r="82" spans="1:66" s="69" customFormat="1" x14ac:dyDescent="0.2">
      <c r="A82" s="70" t="s">
        <v>229</v>
      </c>
      <c r="B82" s="21" t="s">
        <v>237</v>
      </c>
      <c r="C82" s="89" t="s">
        <v>90</v>
      </c>
      <c r="D82" s="81">
        <v>0.57397860288619995</v>
      </c>
      <c r="E82" s="81">
        <v>0.65879154205322266</v>
      </c>
      <c r="F82" s="81">
        <v>0.56282365322113037</v>
      </c>
      <c r="G82" s="81">
        <v>0.65978562831878662</v>
      </c>
      <c r="H82" s="81">
        <v>0.70554977655410767</v>
      </c>
      <c r="I82" s="81">
        <v>0.45399582386016846</v>
      </c>
      <c r="J82" s="81">
        <v>0.41918289661407471</v>
      </c>
      <c r="K82" s="81">
        <v>0.55689483880996704</v>
      </c>
      <c r="L82" s="81">
        <v>0.56494003534317017</v>
      </c>
      <c r="M82" s="81">
        <v>0.63614159822463989</v>
      </c>
      <c r="N82" s="81">
        <v>0.76316350698471069</v>
      </c>
      <c r="O82" s="81">
        <v>0.63642245531082153</v>
      </c>
      <c r="P82" s="81">
        <v>0.77569377422332764</v>
      </c>
      <c r="Q82" s="86"/>
      <c r="R82" s="86"/>
      <c r="S82" s="81">
        <v>0.74194192886352539</v>
      </c>
      <c r="T82" s="81">
        <v>0.54043769836425781</v>
      </c>
      <c r="U82" s="86"/>
      <c r="V82" s="81">
        <v>0.6687246561050415</v>
      </c>
      <c r="W82" s="81">
        <v>0.66302758455276489</v>
      </c>
      <c r="X82" s="81">
        <v>0.8558618426322937</v>
      </c>
      <c r="Y82" s="81">
        <v>0.69121801853179932</v>
      </c>
      <c r="Z82" s="81">
        <v>0.66348874568939209</v>
      </c>
      <c r="AA82" s="81">
        <v>0.70164352655410767</v>
      </c>
      <c r="AB82" s="81">
        <v>0.63526242971420288</v>
      </c>
      <c r="AC82" s="81">
        <v>0.78490084409713745</v>
      </c>
      <c r="AD82" s="81">
        <v>0.71275228261947632</v>
      </c>
      <c r="AE82" s="81">
        <v>0.74120175838470459</v>
      </c>
      <c r="AF82" s="81">
        <v>0.67383790016174316</v>
      </c>
      <c r="AG82" s="81">
        <v>0.644828200340271</v>
      </c>
      <c r="AH82" s="81">
        <v>0.81572270393371582</v>
      </c>
      <c r="AI82" s="81">
        <v>0.55423372983932495</v>
      </c>
      <c r="AJ82" s="81">
        <v>0.66698759794235229</v>
      </c>
      <c r="AK82" s="81">
        <v>0.58950507640838623</v>
      </c>
      <c r="AL82" s="81">
        <v>0.6111261248588562</v>
      </c>
      <c r="AM82" s="81">
        <v>0.6177864670753479</v>
      </c>
      <c r="AN82" s="81">
        <v>0.52794748544692993</v>
      </c>
      <c r="AO82" s="81">
        <v>0.6286587119102478</v>
      </c>
      <c r="AP82" s="81">
        <v>0.68912976980209351</v>
      </c>
      <c r="AQ82" s="81">
        <v>0.54652976989746094</v>
      </c>
      <c r="AR82" s="81">
        <v>0.41638299822807312</v>
      </c>
      <c r="AS82" s="81">
        <v>0.62029534578323364</v>
      </c>
      <c r="AT82" s="81">
        <v>0.52593475580215454</v>
      </c>
      <c r="AU82" s="81">
        <v>0.56539446115493774</v>
      </c>
      <c r="AV82" s="81">
        <v>0.52432554960250854</v>
      </c>
      <c r="AW82" s="81">
        <v>0.61504501104354858</v>
      </c>
      <c r="AX82" s="81">
        <v>0.75250232219696045</v>
      </c>
      <c r="AY82" s="81">
        <v>0.4603818953037262</v>
      </c>
      <c r="AZ82" s="81">
        <v>0.55775225162506104</v>
      </c>
      <c r="BA82" s="81">
        <v>0.45201638340950012</v>
      </c>
      <c r="BB82" s="81">
        <v>0.67268365621566772</v>
      </c>
      <c r="BC82" s="81">
        <v>0.50095021724700928</v>
      </c>
      <c r="BD82" s="81">
        <v>0.59056282043457031</v>
      </c>
      <c r="BE82" s="81">
        <v>0.55809444189071655</v>
      </c>
      <c r="BF82" s="81">
        <v>0.5946229100227356</v>
      </c>
      <c r="BG82" s="81">
        <v>0.59459882974624634</v>
      </c>
      <c r="BH82" s="81">
        <v>0.64514535665512085</v>
      </c>
      <c r="BI82" s="81">
        <v>0.61068052053451538</v>
      </c>
      <c r="BJ82" s="81">
        <v>0.59271061420440674</v>
      </c>
      <c r="BK82" s="81">
        <v>0.57348001003265381</v>
      </c>
      <c r="BL82" s="81">
        <v>0.58645057678222656</v>
      </c>
      <c r="BM82" s="81">
        <v>0.69429981708526611</v>
      </c>
      <c r="BN82" s="81">
        <v>0.66008836030960083</v>
      </c>
    </row>
    <row r="83" spans="1:66" s="69" customFormat="1" x14ac:dyDescent="0.2">
      <c r="A83" s="70" t="s">
        <v>231</v>
      </c>
      <c r="B83" s="21" t="s">
        <v>232</v>
      </c>
      <c r="C83" s="89" t="s">
        <v>90</v>
      </c>
      <c r="D83" s="81">
        <v>0.35482031106948853</v>
      </c>
      <c r="E83" s="81">
        <v>0.3468133807182312</v>
      </c>
      <c r="F83" s="81">
        <v>0.23156081140041351</v>
      </c>
      <c r="G83" s="81">
        <v>0.37556055188179016</v>
      </c>
      <c r="H83" s="81">
        <v>0.37512809038162231</v>
      </c>
      <c r="I83" s="81">
        <v>0.31566378474235535</v>
      </c>
      <c r="J83" s="81">
        <v>0.30545410513877869</v>
      </c>
      <c r="K83" s="81">
        <v>0.34875425696372986</v>
      </c>
      <c r="L83" s="81">
        <v>0.24225370585918427</v>
      </c>
      <c r="M83" s="81">
        <v>0.33400845527648926</v>
      </c>
      <c r="N83" s="81">
        <v>0.21403944492340088</v>
      </c>
      <c r="O83" s="81">
        <v>0.34418323636054993</v>
      </c>
      <c r="P83" s="81">
        <v>0.37593823671340942</v>
      </c>
      <c r="Q83" s="86"/>
      <c r="R83" s="86"/>
      <c r="S83" s="81">
        <v>0.28707888722419739</v>
      </c>
      <c r="T83" s="81">
        <v>0.48718640208244324</v>
      </c>
      <c r="U83" s="86"/>
      <c r="V83" s="81">
        <v>0.29196998476982117</v>
      </c>
      <c r="W83" s="81">
        <v>0.37603762745857239</v>
      </c>
      <c r="X83" s="81">
        <v>0.26533609628677368</v>
      </c>
      <c r="Y83" s="81">
        <v>0.29595908522605896</v>
      </c>
      <c r="Z83" s="81">
        <v>0.2845018208026886</v>
      </c>
      <c r="AA83" s="81">
        <v>0.28114235401153564</v>
      </c>
      <c r="AB83" s="81">
        <v>0.31654167175292969</v>
      </c>
      <c r="AC83" s="81">
        <v>0.25881251692771912</v>
      </c>
      <c r="AD83" s="81">
        <v>0.33189889788627625</v>
      </c>
      <c r="AE83" s="81">
        <v>0.31998392939567566</v>
      </c>
      <c r="AF83" s="81">
        <v>0.31702563166618347</v>
      </c>
      <c r="AG83" s="81">
        <v>0.33879294991493225</v>
      </c>
      <c r="AH83" s="81">
        <v>0.43780741095542908</v>
      </c>
      <c r="AI83" s="81">
        <v>0.23563393950462341</v>
      </c>
      <c r="AJ83" s="81">
        <v>0.30195263028144836</v>
      </c>
      <c r="AK83" s="81">
        <v>0.23622998595237732</v>
      </c>
      <c r="AL83" s="81">
        <v>0.17469941079616547</v>
      </c>
      <c r="AM83" s="81">
        <v>0.13221587240695953</v>
      </c>
      <c r="AN83" s="81">
        <v>0.15197333693504333</v>
      </c>
      <c r="AO83" s="81">
        <v>0.22240869700908661</v>
      </c>
      <c r="AP83" s="81">
        <v>0.15554589033126831</v>
      </c>
      <c r="AQ83" s="81">
        <v>0.20247213542461395</v>
      </c>
      <c r="AR83" s="81">
        <v>0.23179647326469421</v>
      </c>
      <c r="AS83" s="81">
        <v>9.1528609395027161E-2</v>
      </c>
      <c r="AT83" s="81">
        <v>0.1509871780872345</v>
      </c>
      <c r="AU83" s="81">
        <v>0.28842386603355408</v>
      </c>
      <c r="AV83" s="81">
        <v>0.25723755359649658</v>
      </c>
      <c r="AW83" s="81">
        <v>6.6505171358585358E-2</v>
      </c>
      <c r="AX83" s="81">
        <v>0.28677868843078613</v>
      </c>
      <c r="AY83" s="81">
        <v>0.17318189144134521</v>
      </c>
      <c r="AZ83" s="81">
        <v>3.3166676759719849E-2</v>
      </c>
      <c r="BA83" s="81">
        <v>0.20833641290664673</v>
      </c>
      <c r="BB83" s="81">
        <v>0.19279743731021881</v>
      </c>
      <c r="BC83" s="81">
        <v>0.10548819601535797</v>
      </c>
      <c r="BD83" s="81">
        <v>0.10797728598117828</v>
      </c>
      <c r="BE83" s="81">
        <v>0.13975143432617188</v>
      </c>
      <c r="BF83" s="81">
        <v>0.15345028042793274</v>
      </c>
      <c r="BG83" s="81">
        <v>0.13663230836391449</v>
      </c>
      <c r="BH83" s="81">
        <v>0.19267958402633667</v>
      </c>
      <c r="BI83" s="81">
        <v>0.15845151245594025</v>
      </c>
      <c r="BJ83" s="81">
        <v>9.0124137699604034E-2</v>
      </c>
      <c r="BK83" s="81">
        <v>9.7128480672836304E-2</v>
      </c>
      <c r="BL83" s="81">
        <v>0.15886065363883972</v>
      </c>
      <c r="BM83" s="81">
        <v>0.19751879572868347</v>
      </c>
      <c r="BN83" s="81">
        <v>0.14752964675426483</v>
      </c>
    </row>
    <row r="84" spans="1:66" s="69" customFormat="1" x14ac:dyDescent="0.2">
      <c r="A84" s="70" t="s">
        <v>233</v>
      </c>
      <c r="B84" s="21" t="s">
        <v>230</v>
      </c>
      <c r="C84" s="89" t="s">
        <v>90</v>
      </c>
      <c r="D84" s="81">
        <v>0.19380325078964233</v>
      </c>
      <c r="E84" s="81">
        <v>0.2455466240644455</v>
      </c>
      <c r="F84" s="81">
        <v>0.20884320139884949</v>
      </c>
      <c r="G84" s="81">
        <v>0.18148981034755707</v>
      </c>
      <c r="H84" s="81">
        <v>0.20811925828456879</v>
      </c>
      <c r="I84" s="81">
        <v>0.23182196915149689</v>
      </c>
      <c r="J84" s="81">
        <v>0.23217980563640594</v>
      </c>
      <c r="K84" s="81">
        <v>0.23283667862415314</v>
      </c>
      <c r="L84" s="81">
        <v>0.27565100789070129</v>
      </c>
      <c r="M84" s="81">
        <v>0.14989307522773743</v>
      </c>
      <c r="N84" s="81">
        <v>0.19214695692062378</v>
      </c>
      <c r="O84" s="81">
        <v>0.21305586397647858</v>
      </c>
      <c r="P84" s="81">
        <v>0.19772586226463318</v>
      </c>
      <c r="Q84" s="86"/>
      <c r="R84" s="86"/>
      <c r="S84" s="81">
        <v>0.22595773637294769</v>
      </c>
      <c r="T84" s="81">
        <v>0.24402047693729401</v>
      </c>
      <c r="U84" s="86"/>
      <c r="V84" s="81">
        <v>0.20632140338420868</v>
      </c>
      <c r="W84" s="81">
        <v>0.25394389033317566</v>
      </c>
      <c r="X84" s="81">
        <v>0.2620733380317688</v>
      </c>
      <c r="Y84" s="81">
        <v>0.23989769816398621</v>
      </c>
      <c r="Z84" s="81">
        <v>0.32600858807563782</v>
      </c>
      <c r="AA84" s="81">
        <v>0.28343537449836731</v>
      </c>
      <c r="AB84" s="81">
        <v>0.1901557594537735</v>
      </c>
      <c r="AC84" s="81">
        <v>0.26657295227050781</v>
      </c>
      <c r="AD84" s="81">
        <v>0.24540922045707703</v>
      </c>
      <c r="AE84" s="81">
        <v>0.23857319355010986</v>
      </c>
      <c r="AF84" s="81">
        <v>0.13374243676662445</v>
      </c>
      <c r="AG84" s="81">
        <v>0.29337280988693237</v>
      </c>
      <c r="AH84" s="81">
        <v>0.34217831492424011</v>
      </c>
      <c r="AI84" s="81">
        <v>0.23291854560375214</v>
      </c>
      <c r="AJ84" s="81">
        <v>0.24767068028450012</v>
      </c>
      <c r="AK84" s="81">
        <v>0.18193504214286804</v>
      </c>
      <c r="AL84" s="81">
        <v>0.24092642962932587</v>
      </c>
      <c r="AM84" s="81">
        <v>0.27043348550796509</v>
      </c>
      <c r="AN84" s="81">
        <v>0.21551801264286041</v>
      </c>
      <c r="AO84" s="81">
        <v>0.1248585432767868</v>
      </c>
      <c r="AP84" s="81">
        <v>0.15178997814655304</v>
      </c>
      <c r="AQ84" s="81">
        <v>0.22305811941623688</v>
      </c>
      <c r="AR84" s="81">
        <v>0.27739050984382629</v>
      </c>
      <c r="AS84" s="81">
        <v>0.17964987456798553</v>
      </c>
      <c r="AT84" s="81">
        <v>0.19761888682842255</v>
      </c>
      <c r="AU84" s="81">
        <v>0.22686378657817841</v>
      </c>
      <c r="AV84" s="81">
        <v>0.23739588260650635</v>
      </c>
      <c r="AW84" s="81">
        <v>0.18236824870109558</v>
      </c>
      <c r="AX84" s="81">
        <v>0.25560536980628967</v>
      </c>
      <c r="AY84" s="81">
        <v>0.17051710188388824</v>
      </c>
      <c r="AZ84" s="81">
        <v>0.19836819171905518</v>
      </c>
      <c r="BA84" s="81">
        <v>0.19148162007331848</v>
      </c>
      <c r="BB84" s="81">
        <v>0.22243298590183258</v>
      </c>
      <c r="BC84" s="81">
        <v>0.24571900069713593</v>
      </c>
      <c r="BD84" s="81">
        <v>0.1948074996471405</v>
      </c>
      <c r="BE84" s="81">
        <v>0.26586580276489258</v>
      </c>
      <c r="BF84" s="81">
        <v>0.23825369775295258</v>
      </c>
      <c r="BG84" s="81">
        <v>0.30655807256698608</v>
      </c>
      <c r="BH84" s="81">
        <v>0.2435215562582016</v>
      </c>
      <c r="BI84" s="81">
        <v>0.30819356441497803</v>
      </c>
      <c r="BJ84" s="81">
        <v>0.23505990207195282</v>
      </c>
      <c r="BK84" s="81">
        <v>0.26097822189331055</v>
      </c>
      <c r="BL84" s="81">
        <v>0.33697730302810669</v>
      </c>
      <c r="BM84" s="81">
        <v>0.33345398306846619</v>
      </c>
      <c r="BN84" s="81">
        <v>0.34332737326622009</v>
      </c>
    </row>
    <row r="85" spans="1:66" x14ac:dyDescent="0.2">
      <c r="A85" s="77" t="s">
        <v>234</v>
      </c>
      <c r="B85" s="77" t="s">
        <v>235</v>
      </c>
      <c r="C85" s="92" t="s">
        <v>448</v>
      </c>
      <c r="D85" s="78">
        <v>2.0522594451904297</v>
      </c>
      <c r="E85" s="78">
        <v>2.0970518589019775</v>
      </c>
      <c r="F85" s="78">
        <v>1.8855741024017334</v>
      </c>
      <c r="G85" s="78">
        <v>2.0736367702484131</v>
      </c>
      <c r="H85" s="78">
        <v>2.0872302055358887</v>
      </c>
      <c r="I85" s="78">
        <v>1.8135132789611816</v>
      </c>
      <c r="J85" s="78">
        <v>1.6557502746582031</v>
      </c>
      <c r="K85" s="78">
        <v>1.8898797035217285</v>
      </c>
      <c r="L85" s="78">
        <v>1.835207462310791</v>
      </c>
      <c r="M85" s="78">
        <v>2.0488016605377197</v>
      </c>
      <c r="N85" s="78">
        <v>2.17826247215271</v>
      </c>
      <c r="O85" s="78">
        <v>2.0678896903991699</v>
      </c>
      <c r="P85" s="78">
        <v>2.2812995910644531</v>
      </c>
      <c r="Q85" s="100"/>
      <c r="R85" s="100"/>
      <c r="S85" s="78">
        <v>2.1966252326965332</v>
      </c>
      <c r="T85" s="78">
        <v>1.8710904121398926</v>
      </c>
      <c r="U85" s="100"/>
      <c r="V85" s="78">
        <v>2.0266396999359131</v>
      </c>
      <c r="W85" s="78">
        <v>2.1368317604064941</v>
      </c>
      <c r="X85" s="78">
        <v>2.1729340553283691</v>
      </c>
      <c r="Y85" s="78">
        <v>2.1057453155517578</v>
      </c>
      <c r="Z85" s="78">
        <v>1.9916579723358154</v>
      </c>
      <c r="AA85" s="78">
        <v>2.0453722476959229</v>
      </c>
      <c r="AB85" s="78">
        <v>2.0047585964202881</v>
      </c>
      <c r="AC85" s="78">
        <v>2.222524881362915</v>
      </c>
      <c r="AD85" s="78">
        <v>2.0786986351013184</v>
      </c>
      <c r="AE85" s="78">
        <v>2.0549888610839844</v>
      </c>
      <c r="AF85" s="78">
        <v>2.0452892780303955</v>
      </c>
      <c r="AG85" s="78">
        <v>2.0199394226074219</v>
      </c>
      <c r="AH85" s="78">
        <v>2.2231378555297852</v>
      </c>
      <c r="AI85" s="78">
        <v>1.9621598720550537</v>
      </c>
      <c r="AJ85" s="78">
        <v>2.0125722885131836</v>
      </c>
      <c r="AK85" s="78">
        <v>1.8967788219451904</v>
      </c>
      <c r="AL85" s="78">
        <v>2.0629925727844238</v>
      </c>
      <c r="AM85" s="78">
        <v>2.057837963104248</v>
      </c>
      <c r="AN85" s="78">
        <v>1.9082995653152466</v>
      </c>
      <c r="AO85" s="78">
        <v>2.0573253631591797</v>
      </c>
      <c r="AP85" s="78">
        <v>2.1193661689758301</v>
      </c>
      <c r="AQ85" s="78">
        <v>1.8524878025054932</v>
      </c>
      <c r="AR85" s="78">
        <v>1.8284066915512085</v>
      </c>
      <c r="AS85" s="78">
        <v>1.8948420286178589</v>
      </c>
      <c r="AT85" s="78">
        <v>1.9206823110580444</v>
      </c>
      <c r="AU85" s="78">
        <v>1.9427722692489624</v>
      </c>
      <c r="AV85" s="78">
        <v>1.9704934358596802</v>
      </c>
      <c r="AW85" s="78">
        <v>2.099001407623291</v>
      </c>
      <c r="AX85" s="78">
        <v>2.2504580020904541</v>
      </c>
      <c r="AY85" s="78">
        <v>1.9017515182495117</v>
      </c>
      <c r="AZ85" s="78">
        <v>1.9093577861785889</v>
      </c>
      <c r="BA85" s="78">
        <v>1.9076000452041626</v>
      </c>
      <c r="BB85" s="78">
        <v>2.113889217376709</v>
      </c>
      <c r="BC85" s="78">
        <v>1.913730263710022</v>
      </c>
      <c r="BD85" s="78">
        <v>1.8713693618774414</v>
      </c>
      <c r="BE85" s="78">
        <v>1.8609651327133179</v>
      </c>
      <c r="BF85" s="78">
        <v>1.9922928810119629</v>
      </c>
      <c r="BG85" s="78">
        <v>2.0248129367828369</v>
      </c>
      <c r="BH85" s="78">
        <v>2.049696683883667</v>
      </c>
      <c r="BI85" s="78">
        <v>1.9425228834152222</v>
      </c>
      <c r="BJ85" s="78">
        <v>1.9925849437713623</v>
      </c>
      <c r="BK85" s="78">
        <v>1.9995781183242798</v>
      </c>
      <c r="BL85" s="78">
        <v>1.9017900228500366</v>
      </c>
      <c r="BM85" s="78">
        <v>2.1243762969970703</v>
      </c>
      <c r="BN85" s="78">
        <v>2.0778791904449463</v>
      </c>
    </row>
    <row r="86" spans="1:66" s="69" customFormat="1" x14ac:dyDescent="0.2">
      <c r="A86" s="70" t="s">
        <v>236</v>
      </c>
      <c r="B86" s="21" t="s">
        <v>423</v>
      </c>
      <c r="C86" s="89" t="s">
        <v>90</v>
      </c>
      <c r="D86" s="81">
        <v>0.7151750922203064</v>
      </c>
      <c r="E86" s="81">
        <v>0.7230638861656189</v>
      </c>
      <c r="F86" s="81">
        <v>0.60661399364471436</v>
      </c>
      <c r="G86" s="81">
        <v>0.68039441108703613</v>
      </c>
      <c r="H86" s="81">
        <v>0.68756431341171265</v>
      </c>
      <c r="I86" s="81">
        <v>0.56110131740570068</v>
      </c>
      <c r="J86" s="81">
        <v>0.44885456562042236</v>
      </c>
      <c r="K86" s="81">
        <v>0.59590309858322144</v>
      </c>
      <c r="L86" s="81">
        <v>0.54587864875793457</v>
      </c>
      <c r="M86" s="81">
        <v>0.62670588493347168</v>
      </c>
      <c r="N86" s="81">
        <v>0.71992069482803345</v>
      </c>
      <c r="O86" s="81">
        <v>0.63282173871994019</v>
      </c>
      <c r="P86" s="81">
        <v>0.81640785932540894</v>
      </c>
      <c r="Q86" s="86"/>
      <c r="R86" s="86"/>
      <c r="S86" s="81">
        <v>0.81587684154510498</v>
      </c>
      <c r="T86" s="81">
        <v>0.59054970741271973</v>
      </c>
      <c r="U86" s="86"/>
      <c r="V86" s="81">
        <v>0.65876489877700806</v>
      </c>
      <c r="W86" s="81">
        <v>0.74642980098724365</v>
      </c>
      <c r="X86" s="81">
        <v>0.7557026743888855</v>
      </c>
      <c r="Y86" s="81">
        <v>0.71233856678009033</v>
      </c>
      <c r="Z86" s="81">
        <v>0.61306822299957275</v>
      </c>
      <c r="AA86" s="81">
        <v>0.65819674730300903</v>
      </c>
      <c r="AB86" s="81">
        <v>0.66314160823822021</v>
      </c>
      <c r="AC86" s="81">
        <v>0.77680796384811401</v>
      </c>
      <c r="AD86" s="81">
        <v>0.69076752662658691</v>
      </c>
      <c r="AE86" s="81">
        <v>0.72137856483459473</v>
      </c>
      <c r="AF86" s="81">
        <v>0.66958647966384888</v>
      </c>
      <c r="AG86" s="81">
        <v>0.69795560836791992</v>
      </c>
      <c r="AH86" s="81">
        <v>0.81794387102127075</v>
      </c>
      <c r="AI86" s="81">
        <v>0.66400229930877686</v>
      </c>
      <c r="AJ86" s="81">
        <v>0.6492382287979126</v>
      </c>
      <c r="AK86" s="81">
        <v>0.58500999212265015</v>
      </c>
      <c r="AL86" s="81">
        <v>0.70346152782440186</v>
      </c>
      <c r="AM86" s="81">
        <v>0.6577489972114563</v>
      </c>
      <c r="AN86" s="81">
        <v>0.62082803249359131</v>
      </c>
      <c r="AO86" s="81">
        <v>0.69631987810134888</v>
      </c>
      <c r="AP86" s="81">
        <v>0.70967763662338257</v>
      </c>
      <c r="AQ86" s="81">
        <v>0.56486600637435913</v>
      </c>
      <c r="AR86" s="81">
        <v>0.58514797687530518</v>
      </c>
      <c r="AS86" s="81">
        <v>0.59489679336547852</v>
      </c>
      <c r="AT86" s="81">
        <v>0.63154715299606323</v>
      </c>
      <c r="AU86" s="81">
        <v>0.593159019947052</v>
      </c>
      <c r="AV86" s="81">
        <v>0.66720819473266602</v>
      </c>
      <c r="AW86" s="81">
        <v>0.72525936365127563</v>
      </c>
      <c r="AX86" s="81">
        <v>0.83258432149887085</v>
      </c>
      <c r="AY86" s="81">
        <v>0.61752438545227051</v>
      </c>
      <c r="AZ86" s="81">
        <v>0.57936292886734009</v>
      </c>
      <c r="BA86" s="81">
        <v>0.6532740592956543</v>
      </c>
      <c r="BB86" s="81">
        <v>0.72065526247024536</v>
      </c>
      <c r="BC86" s="81">
        <v>0.60954135656356812</v>
      </c>
      <c r="BD86" s="81">
        <v>0.57126295566558838</v>
      </c>
      <c r="BE86" s="81">
        <v>0.54449045658111572</v>
      </c>
      <c r="BF86" s="81">
        <v>0.6604275107383728</v>
      </c>
      <c r="BG86" s="81">
        <v>0.62864691019058228</v>
      </c>
      <c r="BH86" s="81">
        <v>0.68124288320541382</v>
      </c>
      <c r="BI86" s="81">
        <v>0.6347653865814209</v>
      </c>
      <c r="BJ86" s="81">
        <v>0.65178799629211426</v>
      </c>
      <c r="BK86" s="81">
        <v>0.66976362466812134</v>
      </c>
      <c r="BL86" s="81">
        <v>0.60856473445892334</v>
      </c>
      <c r="BM86" s="81">
        <v>0.77656018733978271</v>
      </c>
      <c r="BN86" s="81">
        <v>0.72205358743667603</v>
      </c>
    </row>
    <row r="87" spans="1:66" s="69" customFormat="1" x14ac:dyDescent="0.2">
      <c r="A87" s="70" t="s">
        <v>238</v>
      </c>
      <c r="B87" s="21" t="s">
        <v>424</v>
      </c>
      <c r="C87" s="89" t="s">
        <v>90</v>
      </c>
      <c r="D87" s="81">
        <v>0.71844542026519775</v>
      </c>
      <c r="E87" s="81">
        <v>0.78119152784347534</v>
      </c>
      <c r="F87" s="81">
        <v>0.65436351299285889</v>
      </c>
      <c r="G87" s="81">
        <v>0.79449516534805298</v>
      </c>
      <c r="H87" s="81">
        <v>0.80524146556854248</v>
      </c>
      <c r="I87" s="81">
        <v>0.63173490762710571</v>
      </c>
      <c r="J87" s="81">
        <v>0.51504552364349365</v>
      </c>
      <c r="K87" s="81">
        <v>0.65398943424224854</v>
      </c>
      <c r="L87" s="81">
        <v>0.68606686592102051</v>
      </c>
      <c r="M87" s="81">
        <v>0.80474525690078735</v>
      </c>
      <c r="N87" s="81">
        <v>0.86140859127044678</v>
      </c>
      <c r="O87" s="81">
        <v>0.82987433671951294</v>
      </c>
      <c r="P87" s="81">
        <v>0.89414340257644653</v>
      </c>
      <c r="Q87" s="86"/>
      <c r="R87" s="86"/>
      <c r="S87" s="81">
        <v>0.80426853895187378</v>
      </c>
      <c r="T87" s="81">
        <v>0.64094948768615723</v>
      </c>
      <c r="U87" s="86"/>
      <c r="V87" s="81">
        <v>0.73223060369491577</v>
      </c>
      <c r="W87" s="81">
        <v>0.78474760055541992</v>
      </c>
      <c r="X87" s="81">
        <v>0.81881892681121826</v>
      </c>
      <c r="Y87" s="81">
        <v>0.77852940559387207</v>
      </c>
      <c r="Z87" s="81">
        <v>0.72786110639572144</v>
      </c>
      <c r="AA87" s="81">
        <v>0.73784917593002319</v>
      </c>
      <c r="AB87" s="81">
        <v>0.7026212215423584</v>
      </c>
      <c r="AC87" s="81">
        <v>0.87746614217758179</v>
      </c>
      <c r="AD87" s="81">
        <v>0.76586031913757324</v>
      </c>
      <c r="AE87" s="81">
        <v>0.7158660888671875</v>
      </c>
      <c r="AF87" s="81">
        <v>0.76103955507278442</v>
      </c>
      <c r="AG87" s="81">
        <v>0.74461460113525391</v>
      </c>
      <c r="AH87" s="81">
        <v>0.85249090194702148</v>
      </c>
      <c r="AI87" s="81">
        <v>0.63393080234527588</v>
      </c>
      <c r="AJ87" s="81">
        <v>0.72459715604782104</v>
      </c>
      <c r="AK87" s="81">
        <v>0.6657751202583313</v>
      </c>
      <c r="AL87" s="81">
        <v>0.73296517133712769</v>
      </c>
      <c r="AM87" s="81">
        <v>0.77493715286254883</v>
      </c>
      <c r="AN87" s="81">
        <v>0.60247403383255005</v>
      </c>
      <c r="AO87" s="81">
        <v>0.72649174928665161</v>
      </c>
      <c r="AP87" s="81">
        <v>0.78435719013214111</v>
      </c>
      <c r="AQ87" s="81">
        <v>0.61762487888336182</v>
      </c>
      <c r="AR87" s="81">
        <v>0.6537938117980957</v>
      </c>
      <c r="AS87" s="81">
        <v>0.66094863414764404</v>
      </c>
      <c r="AT87" s="81">
        <v>0.66633164882659912</v>
      </c>
      <c r="AU87" s="81">
        <v>0.67384111881256104</v>
      </c>
      <c r="AV87" s="81">
        <v>0.64383578300476074</v>
      </c>
      <c r="AW87" s="81">
        <v>0.77015674114227295</v>
      </c>
      <c r="AX87" s="81">
        <v>0.8452189564704895</v>
      </c>
      <c r="AY87" s="81">
        <v>0.62275874614715576</v>
      </c>
      <c r="AZ87" s="81">
        <v>0.67441445589065552</v>
      </c>
      <c r="BA87" s="81">
        <v>0.59073042869567871</v>
      </c>
      <c r="BB87" s="81">
        <v>0.7661932110786438</v>
      </c>
      <c r="BC87" s="81">
        <v>0.63117426633834839</v>
      </c>
      <c r="BD87" s="81">
        <v>0.62968486547470093</v>
      </c>
      <c r="BE87" s="81">
        <v>0.61797845363616943</v>
      </c>
      <c r="BF87" s="81">
        <v>0.66969650983810425</v>
      </c>
      <c r="BG87" s="81">
        <v>0.74515843391418457</v>
      </c>
      <c r="BH87" s="81">
        <v>0.73665553331375122</v>
      </c>
      <c r="BI87" s="81">
        <v>0.6303296685218811</v>
      </c>
      <c r="BJ87" s="81">
        <v>0.6900407075881958</v>
      </c>
      <c r="BK87" s="81">
        <v>0.67820966243743896</v>
      </c>
      <c r="BL87" s="81">
        <v>0.60951751470565796</v>
      </c>
      <c r="BM87" s="81">
        <v>0.7240789532661438</v>
      </c>
      <c r="BN87" s="81">
        <v>0.72205358743667603</v>
      </c>
    </row>
    <row r="88" spans="1:66" x14ac:dyDescent="0.2">
      <c r="A88" s="77" t="s">
        <v>239</v>
      </c>
      <c r="B88" s="77" t="s">
        <v>240</v>
      </c>
      <c r="C88" s="92" t="s">
        <v>448</v>
      </c>
      <c r="D88" s="78">
        <v>1.2244590520858765</v>
      </c>
      <c r="E88" s="78">
        <v>1.0717524290084839</v>
      </c>
      <c r="F88" s="78">
        <v>1.1441622972488403</v>
      </c>
      <c r="G88" s="78">
        <v>1.2121057510375977</v>
      </c>
      <c r="H88" s="78">
        <v>1.2148643732070923</v>
      </c>
      <c r="I88" s="78">
        <v>0.97768288850784302</v>
      </c>
      <c r="J88" s="78">
        <v>0.73512178659439087</v>
      </c>
      <c r="K88" s="78">
        <v>0.98523885011672974</v>
      </c>
      <c r="L88" s="78">
        <v>1.0074381828308105</v>
      </c>
      <c r="M88" s="78">
        <v>1.1956357955932617</v>
      </c>
      <c r="N88" s="78">
        <v>1.3861145973205566</v>
      </c>
      <c r="O88" s="78">
        <v>1.1051102876663208</v>
      </c>
      <c r="P88" s="78">
        <v>1.5030673742294312</v>
      </c>
      <c r="Q88" s="100"/>
      <c r="R88" s="100"/>
      <c r="S88" s="78">
        <v>1.3494349718093872</v>
      </c>
      <c r="T88" s="78">
        <v>0.94096052646636963</v>
      </c>
      <c r="U88" s="100"/>
      <c r="V88" s="78">
        <v>1.1340447664260864</v>
      </c>
      <c r="W88" s="78">
        <v>1.4037324190139771</v>
      </c>
      <c r="X88" s="78">
        <v>1.3457014560699463</v>
      </c>
      <c r="Y88" s="78">
        <v>1.2703983783721924</v>
      </c>
      <c r="Z88" s="78">
        <v>1.1658004522323608</v>
      </c>
      <c r="AA88" s="78">
        <v>1.2114130258560181</v>
      </c>
      <c r="AB88" s="78">
        <v>1.1821717023849487</v>
      </c>
      <c r="AC88" s="78">
        <v>1.5245476961135864</v>
      </c>
      <c r="AD88" s="78">
        <v>1.2028398513793945</v>
      </c>
      <c r="AE88" s="78">
        <v>1.2322475910186768</v>
      </c>
      <c r="AF88" s="78">
        <v>1.2106046676635742</v>
      </c>
      <c r="AG88" s="78">
        <v>1.1460210084915161</v>
      </c>
      <c r="AH88" s="78">
        <v>1.4475904703140259</v>
      </c>
      <c r="AI88" s="78">
        <v>1.164159893989563</v>
      </c>
      <c r="AJ88" s="78">
        <v>1.1425783634185791</v>
      </c>
      <c r="AK88" s="78">
        <v>1.1619116067886353</v>
      </c>
      <c r="AL88" s="78">
        <v>1.2159090042114258</v>
      </c>
      <c r="AM88" s="78">
        <v>1.2151700258255005</v>
      </c>
      <c r="AN88" s="78">
        <v>1.1628262996673584</v>
      </c>
      <c r="AO88" s="78">
        <v>1.3839399814605713</v>
      </c>
      <c r="AP88" s="78">
        <v>1.4770609140396118</v>
      </c>
      <c r="AQ88" s="78">
        <v>1.0259964466094971</v>
      </c>
      <c r="AR88" s="78">
        <v>0.93355488777160645</v>
      </c>
      <c r="AS88" s="78">
        <v>1.1579618453979492</v>
      </c>
      <c r="AT88" s="78">
        <v>1.0010815858840942</v>
      </c>
      <c r="AU88" s="78">
        <v>1.171880841255188</v>
      </c>
      <c r="AV88" s="78">
        <v>1.1100424528121948</v>
      </c>
      <c r="AW88" s="78">
        <v>1.4072574377059937</v>
      </c>
      <c r="AX88" s="78">
        <v>1.6855082511901855</v>
      </c>
      <c r="AY88" s="78">
        <v>1.0960075855255127</v>
      </c>
      <c r="AZ88" s="78">
        <v>1.1756097078323364</v>
      </c>
      <c r="BA88" s="78">
        <v>1.0943937301635742</v>
      </c>
      <c r="BB88" s="78">
        <v>1.4260151386260986</v>
      </c>
      <c r="BC88" s="78">
        <v>1.1030669212341309</v>
      </c>
      <c r="BD88" s="78">
        <v>1.1662691831588745</v>
      </c>
      <c r="BE88" s="78">
        <v>1.1857725381851196</v>
      </c>
      <c r="BF88" s="78">
        <v>1.2626239061355591</v>
      </c>
      <c r="BG88" s="78">
        <v>1.2786563634872437</v>
      </c>
      <c r="BH88" s="78">
        <v>1.4428367614746094</v>
      </c>
      <c r="BI88" s="78">
        <v>1.1313177347183228</v>
      </c>
      <c r="BJ88" s="78">
        <v>1.2618316411972046</v>
      </c>
      <c r="BK88" s="78">
        <v>1.3643566370010376</v>
      </c>
      <c r="BL88" s="78">
        <v>1.2322508096694946</v>
      </c>
      <c r="BM88" s="78">
        <v>1.3281168937683105</v>
      </c>
      <c r="BN88" s="78">
        <v>1.2262550592422485</v>
      </c>
    </row>
    <row r="89" spans="1:66" s="69" customFormat="1" x14ac:dyDescent="0.2">
      <c r="A89" s="70" t="s">
        <v>241</v>
      </c>
      <c r="B89" s="70" t="s">
        <v>242</v>
      </c>
      <c r="C89" s="89" t="s">
        <v>90</v>
      </c>
      <c r="D89" s="81">
        <v>0.46694722771644592</v>
      </c>
      <c r="E89" s="81">
        <v>0.49088636040687561</v>
      </c>
      <c r="F89" s="81">
        <v>0.53663456439971924</v>
      </c>
      <c r="G89" s="81">
        <v>0.51138263940811157</v>
      </c>
      <c r="H89" s="81">
        <v>0.53083282709121704</v>
      </c>
      <c r="I89" s="81">
        <v>0.37853816151618958</v>
      </c>
      <c r="J89" s="81">
        <v>0.28698471188545227</v>
      </c>
      <c r="K89" s="81">
        <v>0.39721408486366272</v>
      </c>
      <c r="L89" s="81">
        <v>0.46706157922744751</v>
      </c>
      <c r="M89" s="81">
        <v>0.49653607606887817</v>
      </c>
      <c r="N89" s="81">
        <v>0.65152955055236816</v>
      </c>
      <c r="O89" s="81">
        <v>0.43000990152359009</v>
      </c>
      <c r="P89" s="81">
        <v>0.69257849454879761</v>
      </c>
      <c r="Q89" s="86"/>
      <c r="R89" s="86"/>
      <c r="S89" s="81">
        <v>0.57469457387924194</v>
      </c>
      <c r="T89" s="81">
        <v>0.3690260648727417</v>
      </c>
      <c r="U89" s="86"/>
      <c r="V89" s="81">
        <v>0.55286657810211182</v>
      </c>
      <c r="W89" s="81">
        <v>0.64463597536087036</v>
      </c>
      <c r="X89" s="81">
        <v>0.53493613004684448</v>
      </c>
      <c r="Y89" s="81">
        <v>0.55703163146972656</v>
      </c>
      <c r="Z89" s="81">
        <v>0.4969576895236969</v>
      </c>
      <c r="AA89" s="81">
        <v>0.49667567014694214</v>
      </c>
      <c r="AB89" s="81">
        <v>0.45632240176200867</v>
      </c>
      <c r="AC89" s="81">
        <v>0.68461298942565918</v>
      </c>
      <c r="AD89" s="81">
        <v>0.54085910320281982</v>
      </c>
      <c r="AE89" s="81">
        <v>0.59926247596740723</v>
      </c>
      <c r="AF89" s="81">
        <v>0.57237392663955688</v>
      </c>
      <c r="AG89" s="81">
        <v>0.53189724683761597</v>
      </c>
      <c r="AH89" s="81">
        <v>0.65841662883758545</v>
      </c>
      <c r="AI89" s="81">
        <v>0.48003432154655457</v>
      </c>
      <c r="AJ89" s="81">
        <v>0.50199657678604126</v>
      </c>
      <c r="AK89" s="81">
        <v>0.51509004831314087</v>
      </c>
      <c r="AL89" s="81">
        <v>0.52366918325424194</v>
      </c>
      <c r="AM89" s="81">
        <v>0.52133095264434814</v>
      </c>
      <c r="AN89" s="81">
        <v>0.46593454480171204</v>
      </c>
      <c r="AO89" s="81">
        <v>0.60013073682785034</v>
      </c>
      <c r="AP89" s="81">
        <v>0.68979233503341675</v>
      </c>
      <c r="AQ89" s="81">
        <v>0.4065893292427063</v>
      </c>
      <c r="AR89" s="81">
        <v>0.36058172583580017</v>
      </c>
      <c r="AS89" s="81">
        <v>0.52872759103775024</v>
      </c>
      <c r="AT89" s="81">
        <v>0.40999668836593628</v>
      </c>
      <c r="AU89" s="81">
        <v>0.47729814052581787</v>
      </c>
      <c r="AV89" s="81">
        <v>0.42275077104568481</v>
      </c>
      <c r="AW89" s="81">
        <v>0.6277318000793457</v>
      </c>
      <c r="AX89" s="81">
        <v>0.72835630178451538</v>
      </c>
      <c r="AY89" s="81">
        <v>0.46475008130073547</v>
      </c>
      <c r="AZ89" s="81">
        <v>0.50908154249191284</v>
      </c>
      <c r="BA89" s="81">
        <v>0.4468158483505249</v>
      </c>
      <c r="BB89" s="81">
        <v>0.6455729603767395</v>
      </c>
      <c r="BC89" s="81">
        <v>0.4977794885635376</v>
      </c>
      <c r="BD89" s="81">
        <v>0.53242123126983643</v>
      </c>
      <c r="BE89" s="81">
        <v>0.53358739614486694</v>
      </c>
      <c r="BF89" s="81">
        <v>0.58645492792129517</v>
      </c>
      <c r="BG89" s="81">
        <v>0.60138964653015137</v>
      </c>
      <c r="BH89" s="81">
        <v>0.70463079214096069</v>
      </c>
      <c r="BI89" s="81">
        <v>0.55743974447250366</v>
      </c>
      <c r="BJ89" s="81">
        <v>0.61092817783355713</v>
      </c>
      <c r="BK89" s="81">
        <v>0.64273577928543091</v>
      </c>
      <c r="BL89" s="81">
        <v>0.62044936418533325</v>
      </c>
      <c r="BM89" s="81">
        <v>0.5666353702545166</v>
      </c>
      <c r="BN89" s="81">
        <v>0.57200527191162109</v>
      </c>
    </row>
    <row r="90" spans="1:66" s="69" customFormat="1" ht="13.5" customHeight="1" x14ac:dyDescent="0.2">
      <c r="A90" s="70" t="s">
        <v>243</v>
      </c>
      <c r="B90" s="70" t="s">
        <v>244</v>
      </c>
      <c r="C90" s="89" t="s">
        <v>245</v>
      </c>
      <c r="D90" s="71">
        <v>1.9961930513381958</v>
      </c>
      <c r="E90" s="71">
        <v>1.1978013515472412</v>
      </c>
      <c r="F90" s="71">
        <v>1.2908819913864136</v>
      </c>
      <c r="G90" s="71">
        <v>1.7191125154495239</v>
      </c>
      <c r="H90" s="71">
        <v>1.6341220140457153</v>
      </c>
      <c r="I90" s="71">
        <v>1.341455340385437</v>
      </c>
      <c r="J90" s="71">
        <v>0.72117310762405396</v>
      </c>
      <c r="K90" s="71">
        <v>1.2816575765609741</v>
      </c>
      <c r="L90" s="71">
        <v>1.0310838222503662</v>
      </c>
      <c r="M90" s="71">
        <v>1.720145583152771</v>
      </c>
      <c r="N90" s="71">
        <v>1.791750431060791</v>
      </c>
      <c r="O90" s="71">
        <v>1.6504404544830322</v>
      </c>
      <c r="P90" s="71">
        <v>2.1062958240509033</v>
      </c>
      <c r="Q90" s="72"/>
      <c r="R90" s="72"/>
      <c r="S90" s="71">
        <v>2.0129046440124512</v>
      </c>
      <c r="T90" s="71">
        <v>1.2258052825927734</v>
      </c>
      <c r="U90" s="72"/>
      <c r="V90" s="71">
        <v>1.1647546291351318</v>
      </c>
      <c r="W90" s="71">
        <v>1.90451979637146</v>
      </c>
      <c r="X90" s="71">
        <v>2.195103645324707</v>
      </c>
      <c r="Y90" s="71">
        <v>1.7499456405639648</v>
      </c>
      <c r="Z90" s="71">
        <v>1.5854357481002808</v>
      </c>
      <c r="AA90" s="71">
        <v>1.7895684242248535</v>
      </c>
      <c r="AB90" s="71">
        <v>1.8613730669021606</v>
      </c>
      <c r="AC90" s="71">
        <v>2.2415914535522461</v>
      </c>
      <c r="AD90" s="71">
        <v>1.5305483341217041</v>
      </c>
      <c r="AE90" s="71">
        <v>1.369232177734375</v>
      </c>
      <c r="AF90" s="71">
        <v>1.4074840545654297</v>
      </c>
      <c r="AG90" s="71">
        <v>1.3228293657302856</v>
      </c>
      <c r="AH90" s="71">
        <v>2.030540943145752</v>
      </c>
      <c r="AI90" s="71">
        <v>1.6627612113952637</v>
      </c>
      <c r="AJ90" s="71">
        <v>1.4570319652557373</v>
      </c>
      <c r="AK90" s="71">
        <v>1.4774899482727051</v>
      </c>
      <c r="AL90" s="71">
        <v>1.674582839012146</v>
      </c>
      <c r="AM90" s="71">
        <v>1.6829899549484253</v>
      </c>
      <c r="AN90" s="71">
        <v>1.7273329496383667</v>
      </c>
      <c r="AO90" s="71">
        <v>2.0390796661376953</v>
      </c>
      <c r="AP90" s="71">
        <v>2.0046422481536865</v>
      </c>
      <c r="AQ90" s="71">
        <v>1.415926456451416</v>
      </c>
      <c r="AR90" s="71">
        <v>1.235113263130188</v>
      </c>
      <c r="AS90" s="71">
        <v>1.3917478322982788</v>
      </c>
      <c r="AT90" s="71">
        <v>1.2881569862365723</v>
      </c>
      <c r="AU90" s="71">
        <v>1.7107572555541992</v>
      </c>
      <c r="AV90" s="71">
        <v>1.708656907081604</v>
      </c>
      <c r="AW90" s="71">
        <v>2.0047073364257812</v>
      </c>
      <c r="AX90" s="71">
        <v>2.7382552623748779</v>
      </c>
      <c r="AY90" s="71">
        <v>1.4362831115722656</v>
      </c>
      <c r="AZ90" s="71">
        <v>1.5684134960174561</v>
      </c>
      <c r="BA90" s="71">
        <v>1.5187816619873047</v>
      </c>
      <c r="BB90" s="71">
        <v>1.9988689422607422</v>
      </c>
      <c r="BC90" s="71">
        <v>1.3025113344192505</v>
      </c>
      <c r="BD90" s="71">
        <v>1.4102015495300293</v>
      </c>
      <c r="BE90" s="71">
        <v>1.4910520315170288</v>
      </c>
      <c r="BF90" s="71">
        <v>1.5682758092880249</v>
      </c>
      <c r="BG90" s="71">
        <v>1.564858078956604</v>
      </c>
      <c r="BH90" s="71">
        <v>1.7783428430557251</v>
      </c>
      <c r="BI90" s="71">
        <v>1.129768967628479</v>
      </c>
      <c r="BJ90" s="71">
        <v>1.4423887729644775</v>
      </c>
      <c r="BK90" s="71">
        <v>1.739017128944397</v>
      </c>
      <c r="BL90" s="71">
        <v>1.2633123397827148</v>
      </c>
      <c r="BM90" s="71">
        <v>1.9584540128707886</v>
      </c>
      <c r="BN90" s="71">
        <v>1.4788848161697388</v>
      </c>
    </row>
    <row r="91" spans="1:66" x14ac:dyDescent="0.2">
      <c r="A91" s="77" t="s">
        <v>246</v>
      </c>
      <c r="B91" s="77" t="s">
        <v>422</v>
      </c>
      <c r="C91" s="92" t="s">
        <v>448</v>
      </c>
      <c r="D91" s="78">
        <v>2.0825355052947998</v>
      </c>
      <c r="E91" s="78">
        <v>1.9451543092727661</v>
      </c>
      <c r="F91" s="78">
        <v>1.8118582963943481</v>
      </c>
      <c r="G91" s="78">
        <v>1.8889436721801758</v>
      </c>
      <c r="H91" s="78">
        <v>1.9662853479385376</v>
      </c>
      <c r="I91" s="78">
        <v>1.8252676725387573</v>
      </c>
      <c r="J91" s="78">
        <v>1.83370041847229</v>
      </c>
      <c r="K91" s="78">
        <v>1.9378670454025269</v>
      </c>
      <c r="L91" s="78">
        <v>1.8801171779632568</v>
      </c>
      <c r="M91" s="78">
        <v>2.0344641208648682</v>
      </c>
      <c r="N91" s="78">
        <v>1.9886728525161743</v>
      </c>
      <c r="O91" s="78">
        <v>1.9447569847106934</v>
      </c>
      <c r="P91" s="78">
        <v>1.7035173177719116</v>
      </c>
      <c r="Q91" s="100"/>
      <c r="R91" s="100"/>
      <c r="S91" s="78">
        <v>2.0152060985565186</v>
      </c>
      <c r="T91" s="78">
        <v>1.9185600280761719</v>
      </c>
      <c r="U91" s="100"/>
      <c r="V91" s="78">
        <v>1.9607830047607422</v>
      </c>
      <c r="W91" s="78">
        <v>2.0483388900756836</v>
      </c>
      <c r="X91" s="78">
        <v>1.9710062742233276</v>
      </c>
      <c r="Y91" s="78">
        <v>2.0181894302368164</v>
      </c>
      <c r="Z91" s="78">
        <v>2.0448734760284424</v>
      </c>
      <c r="AA91" s="78">
        <v>1.9390411376953125</v>
      </c>
      <c r="AB91" s="78">
        <v>1.8809809684753418</v>
      </c>
      <c r="AC91" s="78">
        <v>2.0005896091461182</v>
      </c>
      <c r="AD91" s="78">
        <v>2.0356335639953613</v>
      </c>
      <c r="AE91" s="78">
        <v>2.0323522090911865</v>
      </c>
      <c r="AF91" s="78">
        <v>2.0451943874359131</v>
      </c>
      <c r="AG91" s="78">
        <v>1.7768278121948242</v>
      </c>
      <c r="AH91" s="78">
        <v>2.0489752292633057</v>
      </c>
      <c r="AI91" s="78">
        <v>2.0666337013244629</v>
      </c>
      <c r="AJ91" s="78">
        <v>1.9343819618225098</v>
      </c>
      <c r="AK91" s="78">
        <v>1.9349805116653442</v>
      </c>
      <c r="AL91" s="78">
        <v>1.9240081310272217</v>
      </c>
      <c r="AM91" s="78">
        <v>1.9730433225631714</v>
      </c>
      <c r="AN91" s="78">
        <v>1.9586597681045532</v>
      </c>
      <c r="AO91" s="78">
        <v>2.010401725769043</v>
      </c>
      <c r="AP91" s="78">
        <v>1.9860605001449585</v>
      </c>
      <c r="AQ91" s="78">
        <v>1.853284478187561</v>
      </c>
      <c r="AR91" s="78">
        <v>1.7888013124465942</v>
      </c>
      <c r="AS91" s="78">
        <v>1.93285071849823</v>
      </c>
      <c r="AT91" s="78">
        <v>1.8772780895233154</v>
      </c>
      <c r="AU91" s="78">
        <v>2.0144767761230469</v>
      </c>
      <c r="AV91" s="78">
        <v>1.9022260904312134</v>
      </c>
      <c r="AW91" s="78">
        <v>1.9800678491592407</v>
      </c>
      <c r="AX91" s="78">
        <v>2.1496124267578125</v>
      </c>
      <c r="AY91" s="78">
        <v>1.9781689643859863</v>
      </c>
      <c r="AZ91" s="78">
        <v>1.8964265584945679</v>
      </c>
      <c r="BA91" s="78">
        <v>1.9196110963821411</v>
      </c>
      <c r="BB91" s="78">
        <v>1.9578748941421509</v>
      </c>
      <c r="BC91" s="78">
        <v>1.8583866357803345</v>
      </c>
      <c r="BD91" s="78">
        <v>1.8840032815933228</v>
      </c>
      <c r="BE91" s="78">
        <v>1.9209730625152588</v>
      </c>
      <c r="BF91" s="78">
        <v>1.9465173482894897</v>
      </c>
      <c r="BG91" s="78">
        <v>1.9310444593429565</v>
      </c>
      <c r="BH91" s="78">
        <v>2.0531885623931885</v>
      </c>
      <c r="BI91" s="78">
        <v>1.9710589647293091</v>
      </c>
      <c r="BJ91" s="78">
        <v>1.8813869953155518</v>
      </c>
      <c r="BK91" s="78">
        <v>1.9556131362915039</v>
      </c>
      <c r="BL91" s="78">
        <v>1.9569244384765625</v>
      </c>
      <c r="BM91" s="78">
        <v>2.1085615158081055</v>
      </c>
      <c r="BN91" s="78">
        <v>1.2679493427276611</v>
      </c>
    </row>
    <row r="92" spans="1:66" s="69" customFormat="1" x14ac:dyDescent="0.2">
      <c r="A92" s="70" t="s">
        <v>248</v>
      </c>
      <c r="B92" s="70" t="s">
        <v>249</v>
      </c>
      <c r="C92" s="89" t="s">
        <v>90</v>
      </c>
      <c r="D92" s="81">
        <v>0.96939206123352051</v>
      </c>
      <c r="E92" s="81">
        <v>0.95848029851913452</v>
      </c>
      <c r="F92" s="81">
        <v>0.91978788375854492</v>
      </c>
      <c r="G92" s="81">
        <v>0.95662593841552734</v>
      </c>
      <c r="H92" s="81">
        <v>0.95683449506759644</v>
      </c>
      <c r="I92" s="81">
        <v>0.89184826612472534</v>
      </c>
      <c r="J92" s="81">
        <v>0.91043365001678467</v>
      </c>
      <c r="K92" s="81">
        <v>0.93661367893218994</v>
      </c>
      <c r="L92" s="81">
        <v>0.8816644549369812</v>
      </c>
      <c r="M92" s="81">
        <v>0.96695119142532349</v>
      </c>
      <c r="N92" s="81">
        <v>0.98968726396560669</v>
      </c>
      <c r="O92" s="81">
        <v>0.96115690469741821</v>
      </c>
      <c r="P92" s="81">
        <v>0.99784809350967407</v>
      </c>
      <c r="Q92" s="86"/>
      <c r="R92" s="86"/>
      <c r="S92" s="81">
        <v>0.97535502910614014</v>
      </c>
      <c r="T92" s="81">
        <v>0.92995476722717285</v>
      </c>
      <c r="U92" s="86"/>
      <c r="V92" s="81">
        <v>0.97785741090774536</v>
      </c>
      <c r="W92" s="81">
        <v>0.98459815979003906</v>
      </c>
      <c r="X92" s="81">
        <v>0.98939061164855957</v>
      </c>
      <c r="Y92" s="81">
        <v>0.98345905542373657</v>
      </c>
      <c r="Z92" s="81">
        <v>0.98128122091293335</v>
      </c>
      <c r="AA92" s="81">
        <v>0.99778378009796143</v>
      </c>
      <c r="AB92" s="81">
        <v>0.97391527891159058</v>
      </c>
      <c r="AC92" s="81">
        <v>0.97575920820236206</v>
      </c>
      <c r="AD92" s="81">
        <v>0.98163688182830811</v>
      </c>
      <c r="AE92" s="81">
        <v>0.96940714120864868</v>
      </c>
      <c r="AF92" s="81">
        <v>0.963093101978302</v>
      </c>
      <c r="AG92" s="81">
        <v>0.91734910011291504</v>
      </c>
      <c r="AH92" s="81">
        <v>0.96041566133499146</v>
      </c>
      <c r="AI92" s="81">
        <v>0.98494672775268555</v>
      </c>
      <c r="AJ92" s="81">
        <v>0.9762609601020813</v>
      </c>
      <c r="AK92" s="81">
        <v>0.94491994380950928</v>
      </c>
      <c r="AL92" s="81">
        <v>0.98089677095413208</v>
      </c>
      <c r="AM92" s="81">
        <v>0.97776460647583008</v>
      </c>
      <c r="AN92" s="81">
        <v>0.98776400089263916</v>
      </c>
      <c r="AO92" s="81">
        <v>0.98695558309555054</v>
      </c>
      <c r="AP92" s="81">
        <v>0.99845331907272339</v>
      </c>
      <c r="AQ92" s="81">
        <v>0.9541594386100769</v>
      </c>
      <c r="AR92" s="81">
        <v>0.86560040712356567</v>
      </c>
      <c r="AS92" s="81">
        <v>0.93727725744247437</v>
      </c>
      <c r="AT92" s="81">
        <v>0.92969757318496704</v>
      </c>
      <c r="AU92" s="81">
        <v>0.99002957344055176</v>
      </c>
      <c r="AV92" s="81">
        <v>0.98294723033905029</v>
      </c>
      <c r="AW92" s="81">
        <v>0.96991908550262451</v>
      </c>
      <c r="AX92" s="81">
        <v>0.98947417736053467</v>
      </c>
      <c r="AY92" s="81">
        <v>0.96205222606658936</v>
      </c>
      <c r="AZ92" s="81">
        <v>0.95869964361190796</v>
      </c>
      <c r="BA92" s="81">
        <v>0.96612882614135742</v>
      </c>
      <c r="BB92" s="81">
        <v>0.9983370304107666</v>
      </c>
      <c r="BC92" s="81">
        <v>0.97759139537811279</v>
      </c>
      <c r="BD92" s="81">
        <v>0.96087801456451416</v>
      </c>
      <c r="BE92" s="81">
        <v>0.98548465967178345</v>
      </c>
      <c r="BF92" s="81">
        <v>0.99293303489685059</v>
      </c>
      <c r="BG92" s="81">
        <v>0.99261194467544556</v>
      </c>
      <c r="BH92" s="81">
        <v>0.98169732093811035</v>
      </c>
      <c r="BI92" s="81">
        <v>0.99160206317901611</v>
      </c>
      <c r="BJ92" s="81">
        <v>0.98161780834197998</v>
      </c>
      <c r="BK92" s="81">
        <v>0.98479753732681274</v>
      </c>
      <c r="BL92" s="81">
        <v>0.98430448770523071</v>
      </c>
      <c r="BM92" s="81">
        <v>0.99852913618087769</v>
      </c>
      <c r="BN92" s="81">
        <v>0.99306511878967285</v>
      </c>
    </row>
    <row r="93" spans="1:66" s="69" customFormat="1" x14ac:dyDescent="0.2">
      <c r="A93" s="70" t="s">
        <v>250</v>
      </c>
      <c r="B93" s="70" t="s">
        <v>251</v>
      </c>
      <c r="C93" s="89" t="s">
        <v>90</v>
      </c>
      <c r="D93" s="81">
        <v>0.60275518894195557</v>
      </c>
      <c r="E93" s="81">
        <v>0.5578576922416687</v>
      </c>
      <c r="F93" s="81">
        <v>0.33308950066566467</v>
      </c>
      <c r="G93" s="81">
        <v>0.46345552802085876</v>
      </c>
      <c r="H93" s="81">
        <v>0.51747161149978638</v>
      </c>
      <c r="I93" s="81">
        <v>0.33263581991195679</v>
      </c>
      <c r="J93" s="81">
        <v>0.25615844130516052</v>
      </c>
      <c r="K93" s="81">
        <v>0.49871954321861267</v>
      </c>
      <c r="L93" s="81">
        <v>0.36686971783638</v>
      </c>
      <c r="M93" s="81">
        <v>0.51695030927658081</v>
      </c>
      <c r="N93" s="81">
        <v>0.50425177812576294</v>
      </c>
      <c r="O93" s="81">
        <v>0.5012848973274231</v>
      </c>
      <c r="P93" s="81">
        <v>0.63988262414932251</v>
      </c>
      <c r="Q93" s="86"/>
      <c r="R93" s="86"/>
      <c r="S93" s="81">
        <v>0.59474074840545654</v>
      </c>
      <c r="T93" s="81">
        <v>0.48832878470420837</v>
      </c>
      <c r="U93" s="86"/>
      <c r="V93" s="81">
        <v>0.46618902683258057</v>
      </c>
      <c r="W93" s="81">
        <v>0.52553200721740723</v>
      </c>
      <c r="X93" s="81">
        <v>0.5003853440284729</v>
      </c>
      <c r="Y93" s="81">
        <v>0.56707960367202759</v>
      </c>
      <c r="Z93" s="81">
        <v>0.55946981906890869</v>
      </c>
      <c r="AA93" s="81">
        <v>0.46490246057510376</v>
      </c>
      <c r="AB93" s="81">
        <v>0.50054478645324707</v>
      </c>
      <c r="AC93" s="81">
        <v>0.6408238410949707</v>
      </c>
      <c r="AD93" s="81">
        <v>0.55287396907806396</v>
      </c>
      <c r="AE93" s="81">
        <v>0.57129824161529541</v>
      </c>
      <c r="AF93" s="81">
        <v>0.51445072889328003</v>
      </c>
      <c r="AG93" s="81">
        <v>0.43658387660980225</v>
      </c>
      <c r="AH93" s="81">
        <v>0.62906551361083984</v>
      </c>
      <c r="AI93" s="81">
        <v>0.58704477548599243</v>
      </c>
      <c r="AJ93" s="81">
        <v>0.44571805000305176</v>
      </c>
      <c r="AK93" s="81">
        <v>0.41128000617027283</v>
      </c>
      <c r="AL93" s="81">
        <v>0.48142379522323608</v>
      </c>
      <c r="AM93" s="81">
        <v>0.46875262260437012</v>
      </c>
      <c r="AN93" s="81">
        <v>0.48693099617958069</v>
      </c>
      <c r="AO93" s="81">
        <v>0.53598678112030029</v>
      </c>
      <c r="AP93" s="81">
        <v>0.53601467609405518</v>
      </c>
      <c r="AQ93" s="81">
        <v>0.37683525681495667</v>
      </c>
      <c r="AR93" s="81">
        <v>0.3348926305770874</v>
      </c>
      <c r="AS93" s="81">
        <v>0.41191786527633667</v>
      </c>
      <c r="AT93" s="81">
        <v>0.37784272432327271</v>
      </c>
      <c r="AU93" s="81">
        <v>0.52295637130737305</v>
      </c>
      <c r="AV93" s="81">
        <v>0.35602343082427979</v>
      </c>
      <c r="AW93" s="81">
        <v>0.48907271027565002</v>
      </c>
      <c r="AX93" s="81">
        <v>0.72744292020797729</v>
      </c>
      <c r="AY93" s="81">
        <v>0.46074691414833069</v>
      </c>
      <c r="AZ93" s="81">
        <v>0.39128699898719788</v>
      </c>
      <c r="BA93" s="81">
        <v>0.46447166800498962</v>
      </c>
      <c r="BB93" s="81">
        <v>0.43670031428337097</v>
      </c>
      <c r="BC93" s="81">
        <v>0.3153398334980011</v>
      </c>
      <c r="BD93" s="81">
        <v>0.36734697222709656</v>
      </c>
      <c r="BE93" s="81">
        <v>0.41385245323181152</v>
      </c>
      <c r="BF93" s="81">
        <v>0.4652157723903656</v>
      </c>
      <c r="BG93" s="81">
        <v>0.44853499531745911</v>
      </c>
      <c r="BH93" s="81">
        <v>0.51956897974014282</v>
      </c>
      <c r="BI93" s="81">
        <v>0.45048466324806213</v>
      </c>
      <c r="BJ93" s="81">
        <v>0.47633257508277893</v>
      </c>
      <c r="BK93" s="81">
        <v>0.47973087430000305</v>
      </c>
      <c r="BL93" s="81">
        <v>0.41405031085014343</v>
      </c>
      <c r="BM93" s="81">
        <v>0.61176228523254395</v>
      </c>
      <c r="BN93" s="81">
        <v>0.50796991586685181</v>
      </c>
    </row>
    <row r="94" spans="1:66" s="69" customFormat="1" x14ac:dyDescent="0.2">
      <c r="A94" s="70" t="s">
        <v>252</v>
      </c>
      <c r="B94" s="70" t="s">
        <v>253</v>
      </c>
      <c r="C94" s="89" t="s">
        <v>254</v>
      </c>
      <c r="D94" s="82">
        <v>23559.8125</v>
      </c>
      <c r="E94" s="82">
        <v>27852.962890625</v>
      </c>
      <c r="F94" s="82">
        <v>21425.642578125</v>
      </c>
      <c r="G94" s="82">
        <v>19787.896484375</v>
      </c>
      <c r="H94" s="82">
        <v>34603.0546875</v>
      </c>
      <c r="I94" s="82">
        <v>25084.30078125</v>
      </c>
      <c r="J94" s="82">
        <v>21081.728515625</v>
      </c>
      <c r="K94" s="82">
        <v>24467.076171875</v>
      </c>
      <c r="L94" s="82">
        <v>20817.3046875</v>
      </c>
      <c r="M94" s="82">
        <v>20730.34375</v>
      </c>
      <c r="N94" s="82">
        <v>29268.50390625</v>
      </c>
      <c r="O94" s="82">
        <v>35560.1015625</v>
      </c>
      <c r="P94" s="82">
        <v>28652.244140625</v>
      </c>
      <c r="Q94" s="101"/>
      <c r="R94" s="101"/>
      <c r="S94" s="82">
        <v>34534.9765625</v>
      </c>
      <c r="T94" s="82">
        <v>27230.400390625</v>
      </c>
      <c r="U94" s="101"/>
      <c r="V94" s="82">
        <v>29326.9140625</v>
      </c>
      <c r="W94" s="82">
        <v>17817.875</v>
      </c>
      <c r="X94" s="82">
        <v>31672.4921875</v>
      </c>
      <c r="Y94" s="82">
        <v>32554.36328125</v>
      </c>
      <c r="Z94" s="82">
        <v>23873.3515625</v>
      </c>
      <c r="AA94" s="82">
        <v>34440.81640625</v>
      </c>
      <c r="AB94" s="82">
        <v>26939.076171875</v>
      </c>
      <c r="AC94" s="82">
        <v>26733.98828125</v>
      </c>
      <c r="AD94" s="82">
        <v>25544.646484375</v>
      </c>
      <c r="AE94" s="82">
        <v>29363.783203125</v>
      </c>
      <c r="AF94" s="82">
        <v>16971.330078125</v>
      </c>
      <c r="AG94" s="82">
        <v>23074.806640625</v>
      </c>
      <c r="AH94" s="82">
        <v>35795.66796875</v>
      </c>
      <c r="AI94" s="82">
        <v>23681.4140625</v>
      </c>
      <c r="AJ94" s="82">
        <v>31388.5078125</v>
      </c>
      <c r="AK94" s="82">
        <v>25963.6640625</v>
      </c>
      <c r="AL94" s="82">
        <v>38066.765625</v>
      </c>
      <c r="AM94" s="82">
        <v>26689.919921875</v>
      </c>
      <c r="AN94" s="82">
        <v>31979.47265625</v>
      </c>
      <c r="AO94" s="82">
        <v>27506.3203125</v>
      </c>
      <c r="AP94" s="82">
        <v>32681.345703125</v>
      </c>
      <c r="AQ94" s="82">
        <v>20971.5234375</v>
      </c>
      <c r="AR94" s="82">
        <v>29596.447265625</v>
      </c>
      <c r="AS94" s="82">
        <v>22460.85546875</v>
      </c>
      <c r="AT94" s="82">
        <v>24511.669921875</v>
      </c>
      <c r="AU94" s="82">
        <v>23399.9140625</v>
      </c>
      <c r="AV94" s="82">
        <v>20184.505859375</v>
      </c>
      <c r="AW94" s="82">
        <v>27129.2890625</v>
      </c>
      <c r="AX94" s="82">
        <v>29859.9140625</v>
      </c>
      <c r="AY94" s="82">
        <v>22722.240234375</v>
      </c>
      <c r="AZ94" s="82">
        <v>30696.455078125</v>
      </c>
      <c r="BA94" s="82">
        <v>28029.990234375</v>
      </c>
      <c r="BB94" s="82">
        <v>24294.537109375</v>
      </c>
      <c r="BC94" s="82">
        <v>24540.9765625</v>
      </c>
      <c r="BD94" s="82">
        <v>28250.279296875</v>
      </c>
      <c r="BE94" s="82">
        <v>27806.990234375</v>
      </c>
      <c r="BF94" s="82">
        <v>30329.75390625</v>
      </c>
      <c r="BG94" s="82">
        <v>29666.640625</v>
      </c>
      <c r="BH94" s="82">
        <v>16159.470703125</v>
      </c>
      <c r="BI94" s="82">
        <v>24969.091796875</v>
      </c>
      <c r="BJ94" s="82">
        <v>22766.50390625</v>
      </c>
      <c r="BK94" s="82">
        <v>27956.939453125</v>
      </c>
      <c r="BL94" s="82">
        <v>19963.98046875</v>
      </c>
      <c r="BM94" s="82">
        <v>19599.755859375</v>
      </c>
      <c r="BN94" s="82">
        <v>22904.6484375</v>
      </c>
    </row>
    <row r="95" spans="1:66" s="69" customFormat="1" x14ac:dyDescent="0.2">
      <c r="A95" s="70" t="s">
        <v>255</v>
      </c>
      <c r="B95" s="70" t="s">
        <v>256</v>
      </c>
      <c r="C95" s="89" t="s">
        <v>90</v>
      </c>
      <c r="D95" s="81">
        <v>0</v>
      </c>
      <c r="E95" s="81">
        <v>0.18699885904788971</v>
      </c>
      <c r="F95" s="81">
        <v>8.9597612619400024E-2</v>
      </c>
      <c r="G95" s="81">
        <v>0.15785311162471771</v>
      </c>
      <c r="H95" s="81">
        <v>0</v>
      </c>
      <c r="I95" s="81">
        <v>6.3952736556529999E-2</v>
      </c>
      <c r="J95" s="81">
        <v>0</v>
      </c>
      <c r="K95" s="81">
        <v>8.6442805826663971E-2</v>
      </c>
      <c r="L95" s="81">
        <v>5.8970651589334011E-3</v>
      </c>
      <c r="M95" s="81">
        <v>0</v>
      </c>
      <c r="N95" s="81">
        <v>0</v>
      </c>
      <c r="O95" s="81">
        <v>0</v>
      </c>
      <c r="P95" s="81">
        <v>0.5</v>
      </c>
      <c r="Q95" s="86"/>
      <c r="R95" s="86"/>
      <c r="S95" s="81">
        <v>0</v>
      </c>
      <c r="T95" s="81">
        <v>0.10568897426128387</v>
      </c>
      <c r="U95" s="86"/>
      <c r="V95" s="81">
        <v>0</v>
      </c>
      <c r="W95" s="81">
        <v>0</v>
      </c>
      <c r="X95" s="81">
        <v>0</v>
      </c>
      <c r="Y95" s="81">
        <v>0</v>
      </c>
      <c r="Z95" s="81">
        <v>0</v>
      </c>
      <c r="AA95" s="81">
        <v>0</v>
      </c>
      <c r="AB95" s="81">
        <v>4.1769333183765411E-2</v>
      </c>
      <c r="AC95" s="81">
        <v>0.125</v>
      </c>
      <c r="AD95" s="81">
        <v>0</v>
      </c>
      <c r="AE95" s="81">
        <v>0</v>
      </c>
      <c r="AF95" s="81">
        <v>0</v>
      </c>
      <c r="AG95" s="81">
        <v>0.12906113266944885</v>
      </c>
      <c r="AH95" s="81">
        <v>0</v>
      </c>
      <c r="AI95" s="81">
        <v>0</v>
      </c>
      <c r="AJ95" s="81">
        <v>0</v>
      </c>
      <c r="AK95" s="81">
        <v>0</v>
      </c>
      <c r="AL95" s="81">
        <v>0</v>
      </c>
      <c r="AM95" s="81">
        <v>0</v>
      </c>
      <c r="AN95" s="81">
        <v>0</v>
      </c>
      <c r="AO95" s="81">
        <v>0</v>
      </c>
      <c r="AP95" s="81">
        <v>0</v>
      </c>
      <c r="AQ95" s="81">
        <v>6.2269493937492371E-2</v>
      </c>
      <c r="AR95" s="81">
        <v>6.3923902809619904E-2</v>
      </c>
      <c r="AS95" s="81">
        <v>0</v>
      </c>
      <c r="AT95" s="81">
        <v>7.5653523206710815E-2</v>
      </c>
      <c r="AU95" s="81">
        <v>0</v>
      </c>
      <c r="AV95" s="81">
        <v>0</v>
      </c>
      <c r="AW95" s="81">
        <v>0</v>
      </c>
      <c r="AX95" s="81">
        <v>0</v>
      </c>
      <c r="AY95" s="81">
        <v>0</v>
      </c>
      <c r="AZ95" s="81">
        <v>0</v>
      </c>
      <c r="BA95" s="81">
        <v>5.5388029664754868E-2</v>
      </c>
      <c r="BB95" s="81">
        <v>0</v>
      </c>
      <c r="BC95" s="81">
        <v>0</v>
      </c>
      <c r="BD95" s="81">
        <v>0</v>
      </c>
      <c r="BE95" s="81">
        <v>0</v>
      </c>
      <c r="BF95" s="81">
        <v>0</v>
      </c>
      <c r="BG95" s="81">
        <v>0</v>
      </c>
      <c r="BH95" s="81">
        <v>0</v>
      </c>
      <c r="BI95" s="81">
        <v>0</v>
      </c>
      <c r="BJ95" s="81">
        <v>0.26621401309967041</v>
      </c>
      <c r="BK95" s="71">
        <v>0</v>
      </c>
      <c r="BL95" s="71">
        <v>0</v>
      </c>
      <c r="BM95" s="71">
        <v>0</v>
      </c>
      <c r="BN95" s="71">
        <v>1</v>
      </c>
    </row>
    <row r="96" spans="1:66" s="85" customFormat="1" x14ac:dyDescent="0.2">
      <c r="A96" s="85" t="s">
        <v>257</v>
      </c>
      <c r="B96" s="85" t="s">
        <v>258</v>
      </c>
      <c r="C96" s="93" t="s">
        <v>90</v>
      </c>
      <c r="D96" s="86">
        <v>0.54706710577011108</v>
      </c>
      <c r="E96" s="86">
        <v>0.4929693341255188</v>
      </c>
      <c r="F96" s="86">
        <v>0.73017579317092896</v>
      </c>
      <c r="G96" s="86">
        <v>0.43518358469009399</v>
      </c>
      <c r="H96" s="86">
        <v>0.47954690456390381</v>
      </c>
      <c r="I96" s="86">
        <v>0.45628535747528076</v>
      </c>
      <c r="J96" s="86">
        <v>0.57079499959945679</v>
      </c>
      <c r="K96" s="86">
        <v>0.38561925292015076</v>
      </c>
      <c r="L96" s="86">
        <v>0.47009336948394775</v>
      </c>
      <c r="M96" s="86">
        <v>0.27750676870346069</v>
      </c>
      <c r="N96" s="86">
        <v>0.44917380809783936</v>
      </c>
      <c r="O96" s="86">
        <v>0.39260083436965942</v>
      </c>
      <c r="P96" s="86">
        <v>0.41122671961784363</v>
      </c>
      <c r="Q96" s="86"/>
      <c r="R96" s="86"/>
      <c r="S96" s="86">
        <v>0.59368407726287842</v>
      </c>
      <c r="T96" s="86">
        <v>0.54665333032608032</v>
      </c>
      <c r="U96" s="86"/>
      <c r="V96" s="86">
        <v>0.43421870470046997</v>
      </c>
      <c r="W96" s="86">
        <v>0.37969443202018738</v>
      </c>
      <c r="X96" s="86">
        <v>0.58984148502349854</v>
      </c>
      <c r="Y96" s="86">
        <v>0.52998781204223633</v>
      </c>
      <c r="Z96" s="86">
        <v>0.5496630072593689</v>
      </c>
      <c r="AA96" s="86">
        <v>0.35215964913368225</v>
      </c>
      <c r="AB96" s="86">
        <v>0.29497542977333069</v>
      </c>
      <c r="AC96" s="86">
        <v>0.39106270670890808</v>
      </c>
      <c r="AD96" s="86">
        <v>0.59596949815750122</v>
      </c>
      <c r="AE96" s="86">
        <v>0.5676954984664917</v>
      </c>
      <c r="AF96" s="86">
        <v>0.33691263198852539</v>
      </c>
      <c r="AG96" s="86">
        <v>0.49086400866508484</v>
      </c>
      <c r="AH96" s="86">
        <v>0.6142544150352478</v>
      </c>
      <c r="AI96" s="86">
        <v>0.28191342949867249</v>
      </c>
      <c r="AJ96" s="86">
        <v>0.56852942705154419</v>
      </c>
      <c r="AK96" s="86">
        <v>0.24039953947067261</v>
      </c>
      <c r="AL96" s="86">
        <v>0.55232226848602295</v>
      </c>
      <c r="AM96" s="86">
        <v>0.33093520998954773</v>
      </c>
      <c r="AN96" s="86">
        <v>0.38821589946746826</v>
      </c>
      <c r="AO96" s="86">
        <v>0.43394196033477783</v>
      </c>
      <c r="AP96" s="86">
        <v>0.50036031007766724</v>
      </c>
      <c r="AQ96" s="86">
        <v>0.44791936874389648</v>
      </c>
      <c r="AR96" s="86">
        <v>0.37698501348495483</v>
      </c>
      <c r="AS96" s="86">
        <v>0.67722916603088379</v>
      </c>
      <c r="AT96" s="86">
        <v>0.45284423232078552</v>
      </c>
      <c r="AU96" s="86">
        <v>0.46096247434616089</v>
      </c>
      <c r="AV96" s="86">
        <v>0.60592150688171387</v>
      </c>
      <c r="AW96" s="86">
        <v>0.4965951144695282</v>
      </c>
      <c r="AX96" s="86">
        <v>0.52234411239624023</v>
      </c>
      <c r="AY96" s="86">
        <v>0.44132259488105774</v>
      </c>
      <c r="AZ96" s="86">
        <v>0.51355874538421631</v>
      </c>
      <c r="BA96" s="86">
        <v>0.54956567287445068</v>
      </c>
      <c r="BB96" s="86">
        <v>0.5290488600730896</v>
      </c>
      <c r="BC96" s="86">
        <v>0.38415557146072388</v>
      </c>
      <c r="BD96" s="86">
        <v>0.36876541376113892</v>
      </c>
      <c r="BE96" s="86">
        <v>0.24699732661247253</v>
      </c>
      <c r="BF96" s="86">
        <v>0.40891209244728088</v>
      </c>
      <c r="BG96" s="86">
        <v>0.55047386884689331</v>
      </c>
      <c r="BH96" s="86">
        <v>0.47143876552581787</v>
      </c>
      <c r="BI96" s="86">
        <v>0.64268511533737183</v>
      </c>
      <c r="BJ96" s="86">
        <v>0.59107905626296997</v>
      </c>
      <c r="BK96" s="72">
        <v>0.52949821949005127</v>
      </c>
      <c r="BL96" s="72">
        <v>0.91580855846405029</v>
      </c>
      <c r="BM96" s="72">
        <v>0.14450596272945404</v>
      </c>
      <c r="BN96" s="72">
        <v>0.5566335916519165</v>
      </c>
    </row>
    <row r="97" spans="1:66" s="85" customFormat="1" x14ac:dyDescent="0.2">
      <c r="A97" s="85" t="s">
        <v>259</v>
      </c>
      <c r="B97" s="85" t="s">
        <v>260</v>
      </c>
      <c r="C97" s="93" t="s">
        <v>90</v>
      </c>
      <c r="D97" s="86">
        <v>0.5431709885597229</v>
      </c>
      <c r="E97" s="86">
        <v>0.5893409252166748</v>
      </c>
      <c r="F97" s="86">
        <v>0.38260191679000854</v>
      </c>
      <c r="G97" s="86">
        <v>0.75414210557937622</v>
      </c>
      <c r="H97" s="86">
        <v>0.35889968276023865</v>
      </c>
      <c r="I97" s="86">
        <v>0.69613891839981079</v>
      </c>
      <c r="J97" s="86">
        <v>0.47547388076782227</v>
      </c>
      <c r="K97" s="86">
        <v>0.45080819725990295</v>
      </c>
      <c r="L97" s="86">
        <v>0.78176683187484741</v>
      </c>
      <c r="M97" s="86">
        <v>0.74059599637985229</v>
      </c>
      <c r="N97" s="86">
        <v>0.61174654960632324</v>
      </c>
      <c r="O97" s="86">
        <v>0.71214967966079712</v>
      </c>
      <c r="P97" s="86">
        <v>0.74430853128433228</v>
      </c>
      <c r="Q97" s="86"/>
      <c r="R97" s="86"/>
      <c r="S97" s="86">
        <v>0.66827207803726196</v>
      </c>
      <c r="T97" s="86">
        <v>0.54724639654159546</v>
      </c>
      <c r="U97" s="86"/>
      <c r="V97" s="86">
        <v>0.44666290283203125</v>
      </c>
      <c r="W97" s="86">
        <v>0.7323765754699707</v>
      </c>
      <c r="X97" s="86">
        <v>0.63627105951309204</v>
      </c>
      <c r="Y97" s="86">
        <v>0.77701419591903687</v>
      </c>
      <c r="Z97" s="86">
        <v>0.53379189968109131</v>
      </c>
      <c r="AA97" s="86">
        <v>0.62926632165908813</v>
      </c>
      <c r="AB97" s="86">
        <v>0.59330332279205322</v>
      </c>
      <c r="AC97" s="86">
        <v>0.51968568563461304</v>
      </c>
      <c r="AD97" s="86">
        <v>0.78976541757583618</v>
      </c>
      <c r="AE97" s="86">
        <v>0.4657905101776123</v>
      </c>
      <c r="AF97" s="86">
        <v>0.62454497814178467</v>
      </c>
      <c r="AG97" s="86">
        <v>0.68612873554229736</v>
      </c>
      <c r="AH97" s="86">
        <v>0.51474064588546753</v>
      </c>
      <c r="AI97" s="86">
        <v>0.46689748764038086</v>
      </c>
      <c r="AJ97" s="86">
        <v>0.54261529445648193</v>
      </c>
      <c r="AK97" s="86">
        <v>0.4662519097328186</v>
      </c>
      <c r="AL97" s="86">
        <v>0.62362855672836304</v>
      </c>
      <c r="AM97" s="86">
        <v>0.44153696298599243</v>
      </c>
      <c r="AN97" s="86">
        <v>0.53970986604690552</v>
      </c>
      <c r="AO97" s="86">
        <v>0.38996133208274841</v>
      </c>
      <c r="AP97" s="86">
        <v>0.52756392955780029</v>
      </c>
      <c r="AQ97" s="86">
        <v>0.39971309900283813</v>
      </c>
      <c r="AR97" s="86">
        <v>0.53877240419387817</v>
      </c>
      <c r="AS97" s="86">
        <v>0.32747748494148254</v>
      </c>
      <c r="AT97" s="86">
        <v>0.36271795630455017</v>
      </c>
      <c r="AU97" s="86">
        <v>0.5126984715461731</v>
      </c>
      <c r="AV97" s="86">
        <v>0.31692647933959961</v>
      </c>
      <c r="AW97" s="86">
        <v>0.5008731484413147</v>
      </c>
      <c r="AX97" s="86">
        <v>0.52138382196426392</v>
      </c>
      <c r="AY97" s="86">
        <v>0.33984294533729553</v>
      </c>
      <c r="AZ97" s="86">
        <v>0.57713603973388672</v>
      </c>
      <c r="BA97" s="86">
        <v>0.25025138258934021</v>
      </c>
      <c r="BB97" s="86">
        <v>0.41234150528907776</v>
      </c>
      <c r="BC97" s="86">
        <v>0.44016900658607483</v>
      </c>
      <c r="BD97" s="86">
        <v>0.49917936325073242</v>
      </c>
      <c r="BE97" s="86">
        <v>0.51264369487762451</v>
      </c>
      <c r="BF97" s="86">
        <v>0.34289693832397461</v>
      </c>
      <c r="BG97" s="86">
        <v>0.2024000883102417</v>
      </c>
      <c r="BH97" s="86">
        <v>0.48619452118873596</v>
      </c>
      <c r="BI97" s="86">
        <v>0.49754089117050171</v>
      </c>
      <c r="BJ97" s="86">
        <v>0.39517319202423096</v>
      </c>
      <c r="BK97" s="72">
        <v>0.19280937314033508</v>
      </c>
      <c r="BL97" s="72">
        <v>0.47091388702392578</v>
      </c>
      <c r="BM97" s="72">
        <v>0.38813844323158264</v>
      </c>
      <c r="BN97" s="72">
        <v>0.37467110157012939</v>
      </c>
    </row>
    <row r="98" spans="1:66" s="83" customFormat="1" x14ac:dyDescent="0.2">
      <c r="A98" s="75" t="s">
        <v>261</v>
      </c>
      <c r="B98" s="76" t="s">
        <v>450</v>
      </c>
      <c r="C98" s="91" t="s">
        <v>85</v>
      </c>
      <c r="D98" s="76">
        <v>7.537196159362793</v>
      </c>
      <c r="E98" s="76">
        <v>7.2702741622924805</v>
      </c>
      <c r="F98" s="76">
        <v>6.8508973121643066</v>
      </c>
      <c r="G98" s="76">
        <v>6.9530410766601562</v>
      </c>
      <c r="H98" s="76">
        <v>7.127474308013916</v>
      </c>
      <c r="I98" s="76">
        <v>7.0879664421081543</v>
      </c>
      <c r="J98" s="76">
        <v>7.1140618324279785</v>
      </c>
      <c r="K98" s="76">
        <v>7.3589582443237305</v>
      </c>
      <c r="L98" s="76">
        <v>6.906348705291748</v>
      </c>
      <c r="M98" s="76">
        <v>7.1151361465454102</v>
      </c>
      <c r="N98" s="76">
        <v>7.0374560356140137</v>
      </c>
      <c r="O98" s="76">
        <v>7.2867798805236816</v>
      </c>
      <c r="P98" s="76">
        <v>7.4501338005065918</v>
      </c>
      <c r="Q98" s="99"/>
      <c r="R98" s="99"/>
      <c r="S98" s="76">
        <v>7.3868484497070312</v>
      </c>
      <c r="T98" s="76">
        <v>7.7652897834777832</v>
      </c>
      <c r="U98" s="99"/>
      <c r="V98" s="76">
        <v>7.3412008285522461</v>
      </c>
      <c r="W98" s="76">
        <v>7.4623699188232422</v>
      </c>
      <c r="X98" s="76">
        <v>7.504427433013916</v>
      </c>
      <c r="Y98" s="76">
        <v>7.2819151878356934</v>
      </c>
      <c r="Z98" s="76">
        <v>7.4930591583251953</v>
      </c>
      <c r="AA98" s="76">
        <v>7.4188508987426758</v>
      </c>
      <c r="AB98" s="76">
        <v>7.6310758590698242</v>
      </c>
      <c r="AC98" s="76">
        <v>7.2988462448120117</v>
      </c>
      <c r="AD98" s="76">
        <v>7.2537136077880859</v>
      </c>
      <c r="AE98" s="76">
        <v>7.411353588104248</v>
      </c>
      <c r="AF98" s="76">
        <v>7.0268564224243164</v>
      </c>
      <c r="AG98" s="76">
        <v>7.272517204284668</v>
      </c>
      <c r="AH98" s="76">
        <v>7.7414727210998535</v>
      </c>
      <c r="AI98" s="76">
        <v>7.325160026550293</v>
      </c>
      <c r="AJ98" s="76">
        <v>6.9306163787841797</v>
      </c>
      <c r="AK98" s="76">
        <v>7.2033419609069824</v>
      </c>
      <c r="AL98" s="76">
        <v>6.9642739295959473</v>
      </c>
      <c r="AM98" s="76">
        <v>6.7486777305603027</v>
      </c>
      <c r="AN98" s="76">
        <v>7.1076350212097168</v>
      </c>
      <c r="AO98" s="76">
        <v>7.1105570793151855</v>
      </c>
      <c r="AP98" s="76">
        <v>6.9694290161132812</v>
      </c>
      <c r="AQ98" s="76">
        <v>6.8537578582763672</v>
      </c>
      <c r="AR98" s="76">
        <v>6.9021430015563965</v>
      </c>
      <c r="AS98" s="76">
        <v>6.8011007308959961</v>
      </c>
      <c r="AT98" s="76">
        <v>6.9214606285095215</v>
      </c>
      <c r="AU98" s="76">
        <v>7.3270931243896484</v>
      </c>
      <c r="AV98" s="76">
        <v>7.1269106864929199</v>
      </c>
      <c r="AW98" s="76">
        <v>7.0099315643310547</v>
      </c>
      <c r="AX98" s="76">
        <v>7.6306138038635254</v>
      </c>
      <c r="AY98" s="76">
        <v>7.1587014198303223</v>
      </c>
      <c r="AZ98" s="76">
        <v>6.7470035552978516</v>
      </c>
      <c r="BA98" s="76">
        <v>6.9035511016845703</v>
      </c>
      <c r="BB98" s="76">
        <v>7.2438297271728516</v>
      </c>
      <c r="BC98" s="76">
        <v>6.642056941986084</v>
      </c>
      <c r="BD98" s="76">
        <v>6.9871015548706055</v>
      </c>
      <c r="BE98" s="76">
        <v>7.1611471176147461</v>
      </c>
      <c r="BF98" s="76">
        <v>7.068091869354248</v>
      </c>
      <c r="BG98" s="76">
        <v>7.1116576194763184</v>
      </c>
      <c r="BH98" s="76">
        <v>7.249579906463623</v>
      </c>
      <c r="BI98" s="76">
        <v>7.0236063003540039</v>
      </c>
      <c r="BJ98" s="76">
        <v>7.1047158241271973</v>
      </c>
      <c r="BK98" s="76">
        <v>7.1332159042358398</v>
      </c>
      <c r="BL98" s="76">
        <v>7.4280819892883301</v>
      </c>
      <c r="BM98" s="76">
        <v>7.3956241607666016</v>
      </c>
      <c r="BN98" s="76">
        <v>7.4539923667907715</v>
      </c>
    </row>
    <row r="99" spans="1:66" x14ac:dyDescent="0.2">
      <c r="A99" s="77" t="s">
        <v>263</v>
      </c>
      <c r="B99" s="77" t="s">
        <v>264</v>
      </c>
      <c r="C99" s="92" t="s">
        <v>449</v>
      </c>
      <c r="D99" s="78">
        <v>2.5486443042755127</v>
      </c>
      <c r="E99" s="78">
        <v>2.490520715713501</v>
      </c>
      <c r="F99" s="78">
        <v>2.3715710639953613</v>
      </c>
      <c r="G99" s="78">
        <v>2.5173640251159668</v>
      </c>
      <c r="H99" s="78">
        <v>2.4882683753967285</v>
      </c>
      <c r="I99" s="78">
        <v>2.4846103191375732</v>
      </c>
      <c r="J99" s="78">
        <v>2.4853625297546387</v>
      </c>
      <c r="K99" s="78">
        <v>2.4781429767608643</v>
      </c>
      <c r="L99" s="78">
        <v>2.4112112522125244</v>
      </c>
      <c r="M99" s="78">
        <v>2.5056202411651611</v>
      </c>
      <c r="N99" s="78">
        <v>2.3879177570343018</v>
      </c>
      <c r="O99" s="78">
        <v>2.479872465133667</v>
      </c>
      <c r="P99" s="78">
        <v>2.6193501949310303</v>
      </c>
      <c r="Q99" s="100"/>
      <c r="R99" s="100"/>
      <c r="S99" s="78">
        <v>2.4707839488983154</v>
      </c>
      <c r="T99" s="78">
        <v>2.7174270153045654</v>
      </c>
      <c r="U99" s="100"/>
      <c r="V99" s="78">
        <v>2.4781370162963867</v>
      </c>
      <c r="W99" s="78">
        <v>2.5752625465393066</v>
      </c>
      <c r="X99" s="78">
        <v>2.497417688369751</v>
      </c>
      <c r="Y99" s="78">
        <v>2.4701130390167236</v>
      </c>
      <c r="Z99" s="78">
        <v>2.4311802387237549</v>
      </c>
      <c r="AA99" s="78">
        <v>2.5218226909637451</v>
      </c>
      <c r="AB99" s="78">
        <v>2.5556824207305908</v>
      </c>
      <c r="AC99" s="78">
        <v>2.4078271389007568</v>
      </c>
      <c r="AD99" s="78">
        <v>2.4903521537780762</v>
      </c>
      <c r="AE99" s="78">
        <v>2.5025770664215088</v>
      </c>
      <c r="AF99" s="78">
        <v>2.4512372016906738</v>
      </c>
      <c r="AG99" s="78">
        <v>2.4971973896026611</v>
      </c>
      <c r="AH99" s="78">
        <v>2.6943619251251221</v>
      </c>
      <c r="AI99" s="78">
        <v>2.4093718528747559</v>
      </c>
      <c r="AJ99" s="78">
        <v>2.4348738193511963</v>
      </c>
      <c r="AK99" s="78">
        <v>2.3975589275360107</v>
      </c>
      <c r="AL99" s="78">
        <v>2.27107834815979</v>
      </c>
      <c r="AM99" s="78">
        <v>2.1582598686218262</v>
      </c>
      <c r="AN99" s="78">
        <v>2.2627899646759033</v>
      </c>
      <c r="AO99" s="78">
        <v>2.4425711631774902</v>
      </c>
      <c r="AP99" s="78">
        <v>2.2919666767120361</v>
      </c>
      <c r="AQ99" s="78">
        <v>2.2188894748687744</v>
      </c>
      <c r="AR99" s="78">
        <v>2.3237042427062988</v>
      </c>
      <c r="AS99" s="78">
        <v>2.1429460048675537</v>
      </c>
      <c r="AT99" s="78">
        <v>2.2252600193023682</v>
      </c>
      <c r="AU99" s="78">
        <v>2.3670835494995117</v>
      </c>
      <c r="AV99" s="78">
        <v>2.3499400615692139</v>
      </c>
      <c r="AW99" s="78">
        <v>2.2384283542633057</v>
      </c>
      <c r="AX99" s="78">
        <v>2.5247082710266113</v>
      </c>
      <c r="AY99" s="78">
        <v>2.2791447639465332</v>
      </c>
      <c r="AZ99" s="78">
        <v>1.9647741317749023</v>
      </c>
      <c r="BA99" s="78">
        <v>2.3302431106567383</v>
      </c>
      <c r="BB99" s="78">
        <v>2.3794214725494385</v>
      </c>
      <c r="BC99" s="78">
        <v>2.1728436946868896</v>
      </c>
      <c r="BD99" s="78">
        <v>2.3044180870056152</v>
      </c>
      <c r="BE99" s="78">
        <v>2.3429131507873535</v>
      </c>
      <c r="BF99" s="78">
        <v>2.3347396850585937</v>
      </c>
      <c r="BG99" s="78">
        <v>2.3336417675018311</v>
      </c>
      <c r="BH99" s="78">
        <v>2.3809401988983154</v>
      </c>
      <c r="BI99" s="78">
        <v>2.3286380767822266</v>
      </c>
      <c r="BJ99" s="78">
        <v>2.2789039611816406</v>
      </c>
      <c r="BK99" s="78">
        <v>2.3471314907073975</v>
      </c>
      <c r="BL99" s="78">
        <v>2.3278977870941162</v>
      </c>
      <c r="BM99" s="78">
        <v>2.428072452545166</v>
      </c>
      <c r="BN99" s="78">
        <v>2.3908927440643311</v>
      </c>
    </row>
    <row r="100" spans="1:66" x14ac:dyDescent="0.2">
      <c r="A100" s="70" t="s">
        <v>265</v>
      </c>
      <c r="B100" s="70" t="s">
        <v>266</v>
      </c>
      <c r="C100" s="89" t="s">
        <v>90</v>
      </c>
      <c r="D100" s="81">
        <v>0.3619358241558075</v>
      </c>
      <c r="E100" s="81">
        <v>0.37153542041778564</v>
      </c>
      <c r="F100" s="81">
        <v>0.27986592054367065</v>
      </c>
      <c r="G100" s="81">
        <v>0.43592628836631775</v>
      </c>
      <c r="H100" s="81">
        <v>0.39627498388290405</v>
      </c>
      <c r="I100" s="81">
        <v>0.43088951706886292</v>
      </c>
      <c r="J100" s="81">
        <v>0.4428270161151886</v>
      </c>
      <c r="K100" s="81">
        <v>0.43149510025978088</v>
      </c>
      <c r="L100" s="81">
        <v>0.28163653612136841</v>
      </c>
      <c r="M100" s="81">
        <v>0.37451267242431641</v>
      </c>
      <c r="N100" s="81">
        <v>0.30378091335296631</v>
      </c>
      <c r="O100" s="81">
        <v>0.37547096610069275</v>
      </c>
      <c r="P100" s="81">
        <v>0.43125006556510925</v>
      </c>
      <c r="Q100" s="86"/>
      <c r="R100" s="86"/>
      <c r="S100" s="81">
        <v>0.3081076443195343</v>
      </c>
      <c r="T100" s="81">
        <v>0.5705181360244751</v>
      </c>
      <c r="U100" s="86"/>
      <c r="V100" s="81">
        <v>0.32217946648597717</v>
      </c>
      <c r="W100" s="81">
        <v>0.40646764636039734</v>
      </c>
      <c r="X100" s="81">
        <v>0.33538848161697388</v>
      </c>
      <c r="Y100" s="81">
        <v>0.31666073203086853</v>
      </c>
      <c r="Z100" s="81">
        <v>0.31940054893493652</v>
      </c>
      <c r="AA100" s="81">
        <v>0.38081759214401245</v>
      </c>
      <c r="AB100" s="81">
        <v>0.36941608786582947</v>
      </c>
      <c r="AC100" s="81">
        <v>0.26823529601097107</v>
      </c>
      <c r="AD100" s="81">
        <v>0.39599928259849548</v>
      </c>
      <c r="AE100" s="81">
        <v>0.35409519076347351</v>
      </c>
      <c r="AF100" s="81">
        <v>0.36819475889205933</v>
      </c>
      <c r="AG100" s="81">
        <v>0.46097776293754578</v>
      </c>
      <c r="AH100" s="81">
        <v>0.49147453904151917</v>
      </c>
      <c r="AI100" s="81">
        <v>0.28020995855331421</v>
      </c>
      <c r="AJ100" s="81">
        <v>0.32769188284873962</v>
      </c>
      <c r="AK100" s="81">
        <v>0.27039146423339844</v>
      </c>
      <c r="AL100" s="81">
        <v>0.20455034077167511</v>
      </c>
      <c r="AM100" s="81">
        <v>0.14463461935520172</v>
      </c>
      <c r="AN100" s="81">
        <v>0.16948090493679047</v>
      </c>
      <c r="AO100" s="81">
        <v>0.25813513994216919</v>
      </c>
      <c r="AP100" s="81">
        <v>0.16924446821212769</v>
      </c>
      <c r="AQ100" s="81">
        <v>0.22281011939048767</v>
      </c>
      <c r="AR100" s="81">
        <v>0.30387187004089355</v>
      </c>
      <c r="AS100" s="81">
        <v>0.13088013231754303</v>
      </c>
      <c r="AT100" s="81">
        <v>0.1817978173494339</v>
      </c>
      <c r="AU100" s="81">
        <v>0.30456683039665222</v>
      </c>
      <c r="AV100" s="81">
        <v>0.27997443079948425</v>
      </c>
      <c r="AW100" s="81">
        <v>6.8056590855121613E-2</v>
      </c>
      <c r="AX100" s="81">
        <v>0.29865232110023499</v>
      </c>
      <c r="AY100" s="81">
        <v>0.18163852393627167</v>
      </c>
      <c r="AZ100" s="81">
        <v>4.5085951685905457E-2</v>
      </c>
      <c r="BA100" s="81">
        <v>0.22018583118915558</v>
      </c>
      <c r="BB100" s="81">
        <v>0.19665433466434479</v>
      </c>
      <c r="BC100" s="81">
        <v>0.12789681553840637</v>
      </c>
      <c r="BD100" s="81">
        <v>0.14420340955257416</v>
      </c>
      <c r="BE100" s="81">
        <v>0.15287350118160248</v>
      </c>
      <c r="BF100" s="81">
        <v>0.18302062153816223</v>
      </c>
      <c r="BG100" s="81">
        <v>0.14402037858963013</v>
      </c>
      <c r="BH100" s="81">
        <v>0.22315767407417297</v>
      </c>
      <c r="BI100" s="81">
        <v>0.17689770460128784</v>
      </c>
      <c r="BJ100" s="81">
        <v>9.3818366527557373E-2</v>
      </c>
      <c r="BK100" s="81">
        <v>0.11406498402357101</v>
      </c>
      <c r="BL100" s="81">
        <v>0.16004036366939545</v>
      </c>
      <c r="BM100" s="81">
        <v>0.22327183187007904</v>
      </c>
      <c r="BN100" s="81">
        <v>0.16482856869697571</v>
      </c>
    </row>
    <row r="101" spans="1:66" x14ac:dyDescent="0.2">
      <c r="A101" s="70" t="s">
        <v>267</v>
      </c>
      <c r="B101" s="70" t="s">
        <v>268</v>
      </c>
      <c r="C101" s="89" t="s">
        <v>269</v>
      </c>
      <c r="D101" s="71">
        <v>3.8908505439758301</v>
      </c>
      <c r="E101" s="71">
        <v>3.6949634552001953</v>
      </c>
      <c r="F101" s="71">
        <v>3.7157442569732666</v>
      </c>
      <c r="G101" s="71">
        <v>3.6625041961669922</v>
      </c>
      <c r="H101" s="71">
        <v>3.7900869846343994</v>
      </c>
      <c r="I101" s="71">
        <v>3.5940737724304199</v>
      </c>
      <c r="J101" s="71">
        <v>3.7930004596710205</v>
      </c>
      <c r="K101" s="71">
        <v>3.6177883148193359</v>
      </c>
      <c r="L101" s="71">
        <v>3.7971189022064209</v>
      </c>
      <c r="M101" s="71">
        <v>3.7551171779632568</v>
      </c>
      <c r="N101" s="71">
        <v>3.5668048858642578</v>
      </c>
      <c r="O101" s="71">
        <v>3.6668894290924072</v>
      </c>
      <c r="P101" s="71">
        <v>3.9569854736328125</v>
      </c>
      <c r="Q101" s="72"/>
      <c r="R101" s="72"/>
      <c r="S101" s="71">
        <v>3.8583073616027832</v>
      </c>
      <c r="T101" s="71">
        <v>3.8564012050628662</v>
      </c>
      <c r="U101" s="72"/>
      <c r="V101" s="71">
        <v>3.8201663494110107</v>
      </c>
      <c r="W101" s="71">
        <v>3.8642847537994385</v>
      </c>
      <c r="X101" s="71">
        <v>3.8525092601776123</v>
      </c>
      <c r="Y101" s="71">
        <v>3.9203388690948486</v>
      </c>
      <c r="Z101" s="71">
        <v>3.7882707118988037</v>
      </c>
      <c r="AA101" s="71">
        <v>3.8555855751037598</v>
      </c>
      <c r="AB101" s="71">
        <v>3.8157942295074463</v>
      </c>
      <c r="AC101" s="71">
        <v>3.713109016418457</v>
      </c>
      <c r="AD101" s="71">
        <v>3.7664589881896973</v>
      </c>
      <c r="AE101" s="71">
        <v>3.8364424705505371</v>
      </c>
      <c r="AF101" s="71">
        <v>3.6658403873443604</v>
      </c>
      <c r="AG101" s="71">
        <v>3.6434907913208008</v>
      </c>
      <c r="AH101" s="71">
        <v>3.8516349792480469</v>
      </c>
      <c r="AI101" s="71">
        <v>3.7413675785064697</v>
      </c>
      <c r="AJ101" s="71">
        <v>3.6784217357635498</v>
      </c>
      <c r="AK101" s="71">
        <v>3.7688999176025391</v>
      </c>
      <c r="AL101" s="71">
        <v>3.5412948131561279</v>
      </c>
      <c r="AM101" s="71">
        <v>3.5962016582489014</v>
      </c>
      <c r="AN101" s="71">
        <v>3.752976655960083</v>
      </c>
      <c r="AO101" s="71">
        <v>3.7592120170593262</v>
      </c>
      <c r="AP101" s="71">
        <v>3.7048757076263428</v>
      </c>
      <c r="AQ101" s="71">
        <v>3.6321394443511963</v>
      </c>
      <c r="AR101" s="71">
        <v>3.59639573097229</v>
      </c>
      <c r="AS101" s="71">
        <v>3.5226762294769287</v>
      </c>
      <c r="AT101" s="71">
        <v>3.5493927001953125</v>
      </c>
      <c r="AU101" s="71">
        <v>3.8180811405181885</v>
      </c>
      <c r="AV101" s="71">
        <v>3.6292390823364258</v>
      </c>
      <c r="AW101" s="71">
        <v>3.7777776718139648</v>
      </c>
      <c r="AX101" s="71">
        <v>3.9103851318359375</v>
      </c>
      <c r="AY101" s="71">
        <v>3.840090274810791</v>
      </c>
      <c r="AZ101" s="71">
        <v>3.2727272510528564</v>
      </c>
      <c r="BA101" s="71">
        <v>3.8239676952362061</v>
      </c>
      <c r="BB101" s="71">
        <v>3.9185388088226318</v>
      </c>
      <c r="BC101" s="71">
        <v>3.4897627830505371</v>
      </c>
      <c r="BD101" s="71">
        <v>3.8714523315429687</v>
      </c>
      <c r="BE101" s="71">
        <v>3.7806572914123535</v>
      </c>
      <c r="BF101" s="71">
        <v>3.8620090484619141</v>
      </c>
      <c r="BG101" s="71">
        <v>3.9354572296142578</v>
      </c>
      <c r="BH101" s="71">
        <v>3.7971935272216797</v>
      </c>
      <c r="BI101" s="71">
        <v>3.9849979877471924</v>
      </c>
      <c r="BJ101" s="71">
        <v>3.8455636501312256</v>
      </c>
      <c r="BK101" s="71">
        <v>3.86466383934021</v>
      </c>
      <c r="BL101" s="71">
        <v>3.9418563842773437</v>
      </c>
      <c r="BM101" s="71">
        <v>3.8536157608032227</v>
      </c>
      <c r="BN101" s="71">
        <v>3.8880362510681152</v>
      </c>
    </row>
    <row r="102" spans="1:66" x14ac:dyDescent="0.2">
      <c r="A102" s="70" t="s">
        <v>270</v>
      </c>
      <c r="B102" s="70" t="s">
        <v>271</v>
      </c>
      <c r="C102" s="89" t="s">
        <v>272</v>
      </c>
      <c r="D102" s="71">
        <v>4.3435673713684082</v>
      </c>
      <c r="E102" s="71">
        <v>4.2228832244873047</v>
      </c>
      <c r="F102" s="71">
        <v>4.0790061950683594</v>
      </c>
      <c r="G102" s="71">
        <v>4.0975313186645508</v>
      </c>
      <c r="H102" s="71">
        <v>4.1109657287597656</v>
      </c>
      <c r="I102" s="71">
        <v>3.9948592185974121</v>
      </c>
      <c r="J102" s="71">
        <v>3.8113205432891846</v>
      </c>
      <c r="K102" s="71">
        <v>3.9755387306213379</v>
      </c>
      <c r="L102" s="71">
        <v>4.1878728866577148</v>
      </c>
      <c r="M102" s="71">
        <v>4.2466793060302734</v>
      </c>
      <c r="N102" s="71">
        <v>4.261467456817627</v>
      </c>
      <c r="O102" s="71">
        <v>4.1309776306152344</v>
      </c>
      <c r="P102" s="71">
        <v>4.3027753829956055</v>
      </c>
      <c r="Q102" s="72"/>
      <c r="R102" s="72"/>
      <c r="S102" s="71">
        <v>4.3003911972045898</v>
      </c>
      <c r="T102" s="71">
        <v>4.1732549667358398</v>
      </c>
      <c r="U102" s="72"/>
      <c r="V102" s="71">
        <v>4.2871732711791992</v>
      </c>
      <c r="W102" s="71">
        <v>4.2328686714172363</v>
      </c>
      <c r="X102" s="71">
        <v>4.2450981140136719</v>
      </c>
      <c r="Y102" s="71">
        <v>4.2690267562866211</v>
      </c>
      <c r="Z102" s="71">
        <v>4.1180353164672852</v>
      </c>
      <c r="AA102" s="71">
        <v>4.193056583404541</v>
      </c>
      <c r="AB102" s="71">
        <v>4.3128037452697754</v>
      </c>
      <c r="AC102" s="71">
        <v>4.252098560333252</v>
      </c>
      <c r="AD102" s="71">
        <v>4.0708484649658203</v>
      </c>
      <c r="AE102" s="71">
        <v>4.2630763053894043</v>
      </c>
      <c r="AF102" s="71">
        <v>4.0963296890258789</v>
      </c>
      <c r="AG102" s="71">
        <v>3.9258620738983154</v>
      </c>
      <c r="AH102" s="71">
        <v>4.4146103858947754</v>
      </c>
      <c r="AI102" s="71">
        <v>4.1857242584228516</v>
      </c>
      <c r="AJ102" s="71">
        <v>4.1271891593933105</v>
      </c>
      <c r="AK102" s="71">
        <v>4.2174382209777832</v>
      </c>
      <c r="AL102" s="71">
        <v>4.2484469413757324</v>
      </c>
      <c r="AM102" s="71">
        <v>3.9958019256591797</v>
      </c>
      <c r="AN102" s="71">
        <v>4.1129541397094727</v>
      </c>
      <c r="AO102" s="71">
        <v>4.4216446876525879</v>
      </c>
      <c r="AP102" s="71">
        <v>4.1984338760375977</v>
      </c>
      <c r="AQ102" s="71">
        <v>3.9345166683197021</v>
      </c>
      <c r="AR102" s="71">
        <v>3.8034555912017822</v>
      </c>
      <c r="AS102" s="71">
        <v>3.9731936454772949</v>
      </c>
      <c r="AT102" s="71">
        <v>4.1077151298522949</v>
      </c>
      <c r="AU102" s="71">
        <v>3.9670326709747314</v>
      </c>
      <c r="AV102" s="71">
        <v>4.0704288482666016</v>
      </c>
      <c r="AW102" s="71">
        <v>4.3427705764770508</v>
      </c>
      <c r="AX102" s="71">
        <v>4.4465060234069824</v>
      </c>
      <c r="AY102" s="71">
        <v>4.0466709136962891</v>
      </c>
      <c r="AZ102" s="71">
        <v>3.5</v>
      </c>
      <c r="BA102" s="71">
        <v>4.1148457527160645</v>
      </c>
      <c r="BB102" s="71">
        <v>4.5193014144897461</v>
      </c>
      <c r="BC102" s="71">
        <v>3.810462474822998</v>
      </c>
      <c r="BD102" s="71">
        <v>4.2818722724914551</v>
      </c>
      <c r="BE102" s="71">
        <v>4.4277386665344238</v>
      </c>
      <c r="BF102" s="71">
        <v>4.3032207489013672</v>
      </c>
      <c r="BG102" s="71">
        <v>4.2346649169921875</v>
      </c>
      <c r="BH102" s="71">
        <v>4.3514165878295898</v>
      </c>
      <c r="BI102" s="71">
        <v>4.2106285095214844</v>
      </c>
      <c r="BJ102" s="71">
        <v>4.4231901168823242</v>
      </c>
      <c r="BK102" s="71">
        <v>4.4436135292053223</v>
      </c>
      <c r="BL102" s="71">
        <v>4.2440028190612793</v>
      </c>
      <c r="BM102" s="71">
        <v>4.4668264389038086</v>
      </c>
      <c r="BN102" s="71">
        <v>4.5329198837280273</v>
      </c>
    </row>
    <row r="103" spans="1:66" x14ac:dyDescent="0.2">
      <c r="A103" s="77" t="s">
        <v>286</v>
      </c>
      <c r="B103" s="77" t="s">
        <v>287</v>
      </c>
      <c r="C103" s="92" t="s">
        <v>449</v>
      </c>
      <c r="D103" s="78">
        <v>2.4737107753753662</v>
      </c>
      <c r="E103" s="78">
        <v>2.2562110424041748</v>
      </c>
      <c r="F103" s="78">
        <v>2.0578784942626953</v>
      </c>
      <c r="G103" s="78">
        <v>2.1064550876617432</v>
      </c>
      <c r="H103" s="78">
        <v>2.1691725254058838</v>
      </c>
      <c r="I103" s="78">
        <v>2.2312068939208984</v>
      </c>
      <c r="J103" s="78">
        <v>2.2908070087432861</v>
      </c>
      <c r="K103" s="78">
        <v>2.4343717098236084</v>
      </c>
      <c r="L103" s="78">
        <v>2.0412440299987793</v>
      </c>
      <c r="M103" s="78">
        <v>2.1448378562927246</v>
      </c>
      <c r="N103" s="78">
        <v>2.2195661067962646</v>
      </c>
      <c r="O103" s="78">
        <v>2.3016884326934814</v>
      </c>
      <c r="P103" s="78">
        <v>2.2970175743103027</v>
      </c>
      <c r="Q103" s="100"/>
      <c r="R103" s="100"/>
      <c r="S103" s="78">
        <v>2.3816554546356201</v>
      </c>
      <c r="T103" s="78">
        <v>2.4721145629882813</v>
      </c>
      <c r="U103" s="100"/>
      <c r="V103" s="78">
        <v>2.3667678833007812</v>
      </c>
      <c r="W103" s="78">
        <v>2.2846505641937256</v>
      </c>
      <c r="X103" s="78">
        <v>2.4757466316223145</v>
      </c>
      <c r="Y103" s="78">
        <v>2.2926509380340576</v>
      </c>
      <c r="Z103" s="78">
        <v>2.471177339553833</v>
      </c>
      <c r="AA103" s="78">
        <v>2.3669290542602539</v>
      </c>
      <c r="AB103" s="78">
        <v>2.5980854034423828</v>
      </c>
      <c r="AC103" s="78">
        <v>2.3057291507720947</v>
      </c>
      <c r="AD103" s="78">
        <v>2.2292218208312988</v>
      </c>
      <c r="AE103" s="78">
        <v>2.3643624782562256</v>
      </c>
      <c r="AF103" s="78">
        <v>2.310218334197998</v>
      </c>
      <c r="AG103" s="78">
        <v>2.3347330093383789</v>
      </c>
      <c r="AH103" s="78">
        <v>2.4016127586364746</v>
      </c>
      <c r="AI103" s="78">
        <v>2.4594531059265137</v>
      </c>
      <c r="AJ103" s="78">
        <v>1.990052342414856</v>
      </c>
      <c r="AK103" s="78">
        <v>2.4406342506408691</v>
      </c>
      <c r="AL103" s="78">
        <v>2.2247798442840576</v>
      </c>
      <c r="AM103" s="78">
        <v>2.078115701675415</v>
      </c>
      <c r="AN103" s="78">
        <v>2.3720581531524658</v>
      </c>
      <c r="AO103" s="78">
        <v>2.2625770568847656</v>
      </c>
      <c r="AP103" s="78">
        <v>2.3562469482421875</v>
      </c>
      <c r="AQ103" s="78">
        <v>2.2529573440551758</v>
      </c>
      <c r="AR103" s="78">
        <v>2.1806364059448242</v>
      </c>
      <c r="AS103" s="78">
        <v>2.3524603843688965</v>
      </c>
      <c r="AT103" s="78">
        <v>2.3176019191741943</v>
      </c>
      <c r="AU103" s="78">
        <v>2.4582161903381348</v>
      </c>
      <c r="AV103" s="78">
        <v>2.2644591331481934</v>
      </c>
      <c r="AW103" s="78">
        <v>2.3189697265625</v>
      </c>
      <c r="AX103" s="78">
        <v>2.507671594619751</v>
      </c>
      <c r="AY103" s="78">
        <v>2.4372696876525879</v>
      </c>
      <c r="AZ103" s="78">
        <v>2.3195278644561768</v>
      </c>
      <c r="BA103" s="78">
        <v>2.1517651081085205</v>
      </c>
      <c r="BB103" s="78">
        <v>2.4432253837585449</v>
      </c>
      <c r="BC103" s="78">
        <v>2.0678818225860596</v>
      </c>
      <c r="BD103" s="78">
        <v>2.30753493309021</v>
      </c>
      <c r="BE103" s="78">
        <v>2.3089389801025391</v>
      </c>
      <c r="BF103" s="78">
        <v>2.3115394115447998</v>
      </c>
      <c r="BG103" s="78">
        <v>2.2652883529663086</v>
      </c>
      <c r="BH103" s="78">
        <v>2.4063706398010254</v>
      </c>
      <c r="BI103" s="78">
        <v>2.1779248714447021</v>
      </c>
      <c r="BJ103" s="78">
        <v>2.3578991889953613</v>
      </c>
      <c r="BK103" s="78">
        <v>2.2178373336791992</v>
      </c>
      <c r="BL103" s="78">
        <v>2.504892110824585</v>
      </c>
      <c r="BM103" s="78">
        <v>2.4271888732910156</v>
      </c>
      <c r="BN103" s="78">
        <v>2.5183558464050293</v>
      </c>
    </row>
    <row r="104" spans="1:66" x14ac:dyDescent="0.2">
      <c r="A104" s="70" t="s">
        <v>288</v>
      </c>
      <c r="B104" s="70" t="s">
        <v>289</v>
      </c>
      <c r="C104" s="89" t="s">
        <v>90</v>
      </c>
      <c r="D104" s="81">
        <v>0.12590442597866058</v>
      </c>
      <c r="E104" s="81">
        <v>0.12401937693357468</v>
      </c>
      <c r="F104" s="81">
        <v>6.7908965051174164E-2</v>
      </c>
      <c r="G104" s="81">
        <v>0.19066452980041504</v>
      </c>
      <c r="H104" s="81">
        <v>0.16392599046230316</v>
      </c>
      <c r="I104" s="81">
        <v>0.1268090158700943</v>
      </c>
      <c r="J104" s="81">
        <v>7.720947265625E-2</v>
      </c>
      <c r="K104" s="81">
        <v>0.13023984432220459</v>
      </c>
      <c r="L104" s="81">
        <v>9.8576277494430542E-2</v>
      </c>
      <c r="M104" s="81">
        <v>0.11162009835243225</v>
      </c>
      <c r="N104" s="81">
        <v>6.8391136825084686E-2</v>
      </c>
      <c r="O104" s="81">
        <v>0.20052340626716614</v>
      </c>
      <c r="P104" s="81">
        <v>0.14287805557250977</v>
      </c>
      <c r="Q104" s="86"/>
      <c r="R104" s="86"/>
      <c r="S104" s="81">
        <v>0.11818032711744308</v>
      </c>
      <c r="T104" s="81">
        <v>0.19447517395019531</v>
      </c>
      <c r="U104" s="86"/>
      <c r="V104" s="81">
        <v>0.14693143963813782</v>
      </c>
      <c r="W104" s="81">
        <v>0.14575712382793427</v>
      </c>
      <c r="X104" s="81">
        <v>9.2812530696392059E-2</v>
      </c>
      <c r="Y104" s="81">
        <v>0.17831361293792725</v>
      </c>
      <c r="Z104" s="81">
        <v>9.4213865697383881E-2</v>
      </c>
      <c r="AA104" s="81">
        <v>0.130855992436409</v>
      </c>
      <c r="AB104" s="81">
        <v>0.19124530255794525</v>
      </c>
      <c r="AC104" s="81">
        <v>0.16528770327568054</v>
      </c>
      <c r="AD104" s="81">
        <v>0.16021917760372162</v>
      </c>
      <c r="AE104" s="81">
        <v>0.1628214567899704</v>
      </c>
      <c r="AF104" s="81">
        <v>0.19667106866836548</v>
      </c>
      <c r="AG104" s="81">
        <v>0.1546347439289093</v>
      </c>
      <c r="AH104" s="81">
        <v>0.12335396558046341</v>
      </c>
      <c r="AI104" s="81">
        <v>8.4510713815689087E-2</v>
      </c>
      <c r="AJ104" s="81">
        <v>0.10109455138444901</v>
      </c>
      <c r="AK104" s="81">
        <v>0.19623999297618866</v>
      </c>
      <c r="AL104" s="81">
        <v>0.14328354597091675</v>
      </c>
      <c r="AM104" s="81">
        <v>0.10967429727315903</v>
      </c>
      <c r="AN104" s="81">
        <v>0.11387699842453003</v>
      </c>
      <c r="AO104" s="81">
        <v>0.12241940945386887</v>
      </c>
      <c r="AP104" s="81">
        <v>0.10296085476875305</v>
      </c>
      <c r="AQ104" s="81">
        <v>0.14685878157615662</v>
      </c>
      <c r="AR104" s="81">
        <v>0.21452885866165161</v>
      </c>
      <c r="AS104" s="81">
        <v>0.26943567395210266</v>
      </c>
      <c r="AT104" s="81">
        <v>0.20150040090084076</v>
      </c>
      <c r="AU104" s="81">
        <v>0.22348867356777191</v>
      </c>
      <c r="AV104" s="81">
        <v>0.33911147713661194</v>
      </c>
      <c r="AW104" s="81">
        <v>0.16779853403568268</v>
      </c>
      <c r="AX104" s="81">
        <v>0.18524079024791718</v>
      </c>
      <c r="AY104" s="81">
        <v>0.15746469795703888</v>
      </c>
      <c r="AZ104" s="81">
        <v>0.13864187896251678</v>
      </c>
      <c r="BA104" s="81">
        <v>4.9173168838024139E-2</v>
      </c>
      <c r="BB104" s="81">
        <v>0.13315002620220184</v>
      </c>
      <c r="BC104" s="81">
        <v>0.12627752125263214</v>
      </c>
      <c r="BD104" s="81">
        <v>9.8066195845603943E-2</v>
      </c>
      <c r="BE104" s="81">
        <v>0.12705880403518677</v>
      </c>
      <c r="BF104" s="81">
        <v>8.5443630814552307E-2</v>
      </c>
      <c r="BG104" s="81">
        <v>0.10368461906909943</v>
      </c>
      <c r="BH104" s="81">
        <v>0.10676244646310806</v>
      </c>
      <c r="BI104" s="81">
        <v>0.15861345827579498</v>
      </c>
      <c r="BJ104" s="81">
        <v>8.2476809620857239E-2</v>
      </c>
      <c r="BK104" s="81">
        <v>0.11824245005846024</v>
      </c>
      <c r="BL104" s="81">
        <v>6.754571944475174E-2</v>
      </c>
      <c r="BM104" s="81">
        <v>0.10082706809043884</v>
      </c>
      <c r="BN104" s="81">
        <v>0.14104333519935608</v>
      </c>
    </row>
    <row r="105" spans="1:66" x14ac:dyDescent="0.2">
      <c r="A105" s="70" t="s">
        <v>290</v>
      </c>
      <c r="B105" s="70" t="s">
        <v>291</v>
      </c>
      <c r="C105" s="89" t="s">
        <v>90</v>
      </c>
      <c r="D105" s="81">
        <v>0.92096513509750366</v>
      </c>
      <c r="E105" s="81">
        <v>0.55111116170883179</v>
      </c>
      <c r="F105" s="81">
        <v>0.78467059135437012</v>
      </c>
      <c r="G105" s="81">
        <v>0.76048117876052856</v>
      </c>
      <c r="H105" s="81">
        <v>0.93375313282012939</v>
      </c>
      <c r="I105" s="81">
        <v>0.77521497011184692</v>
      </c>
      <c r="J105" s="81">
        <v>0.85491055250167847</v>
      </c>
      <c r="K105" s="81">
        <v>0.8623955249786377</v>
      </c>
      <c r="L105" s="81">
        <v>0.56111609935760498</v>
      </c>
      <c r="M105" s="81">
        <v>0.78191882371902466</v>
      </c>
      <c r="N105" s="81">
        <v>0.77777779102325439</v>
      </c>
      <c r="O105" s="81">
        <v>0.6799740195274353</v>
      </c>
      <c r="P105" s="81">
        <v>0.74516534805297852</v>
      </c>
      <c r="Q105" s="86"/>
      <c r="R105" s="86"/>
      <c r="S105" s="81">
        <v>0.88015240430831909</v>
      </c>
      <c r="T105" s="81">
        <v>0.90808051824569702</v>
      </c>
      <c r="U105" s="86"/>
      <c r="V105" s="81">
        <v>0.84171813726425171</v>
      </c>
      <c r="W105" s="81">
        <v>0.7906913161277771</v>
      </c>
      <c r="X105" s="81">
        <v>0.91094255447387695</v>
      </c>
      <c r="Y105" s="81">
        <v>0.74092626571655273</v>
      </c>
      <c r="Z105" s="81">
        <v>0.82185697555541992</v>
      </c>
      <c r="AA105" s="81">
        <v>0.83399009704589844</v>
      </c>
      <c r="AB105" s="81">
        <v>0.88192278146743774</v>
      </c>
      <c r="AC105" s="81">
        <v>0.80930179357528687</v>
      </c>
      <c r="AD105" s="81">
        <v>0.75623100996017456</v>
      </c>
      <c r="AE105" s="81">
        <v>0.70688897371292114</v>
      </c>
      <c r="AF105" s="81">
        <v>0.82842129468917847</v>
      </c>
      <c r="AG105" s="81">
        <v>0.74921423196792603</v>
      </c>
      <c r="AH105" s="81">
        <v>0.92279040813446045</v>
      </c>
      <c r="AI105" s="81">
        <v>0.97879433631896973</v>
      </c>
      <c r="AJ105" s="81">
        <v>0.47622397541999817</v>
      </c>
      <c r="AK105" s="81">
        <v>0.78676629066467285</v>
      </c>
      <c r="AL105" s="81">
        <v>0.77917939424514771</v>
      </c>
      <c r="AM105" s="81">
        <v>0.62192338705062866</v>
      </c>
      <c r="AN105" s="81">
        <v>0.77638393640518188</v>
      </c>
      <c r="AO105" s="81">
        <v>0.85128509998321533</v>
      </c>
      <c r="AP105" s="81">
        <v>0.80686545372009277</v>
      </c>
      <c r="AQ105" s="81">
        <v>0.84492248296737671</v>
      </c>
      <c r="AR105" s="81">
        <v>0.71540665626525879</v>
      </c>
      <c r="AS105" s="81">
        <v>0.71705788373947144</v>
      </c>
      <c r="AT105" s="81">
        <v>0.88322687149047852</v>
      </c>
      <c r="AU105" s="81">
        <v>0.96764302253723145</v>
      </c>
      <c r="AV105" s="81">
        <v>0.69871383905410767</v>
      </c>
      <c r="AW105" s="81">
        <v>0.81846141815185547</v>
      </c>
      <c r="AX105" s="81">
        <v>0.82239466905593872</v>
      </c>
      <c r="AY105" s="81">
        <v>0.85971224308013916</v>
      </c>
      <c r="AZ105" s="81">
        <v>0.79203593730926514</v>
      </c>
      <c r="BA105" s="81">
        <v>0.76974505186080933</v>
      </c>
      <c r="BB105" s="81">
        <v>0.90503239631652832</v>
      </c>
      <c r="BC105" s="81">
        <v>0.41964215040206909</v>
      </c>
      <c r="BD105" s="81">
        <v>0.89056122303009033</v>
      </c>
      <c r="BE105" s="81">
        <v>0.72585386037826538</v>
      </c>
      <c r="BF105" s="81">
        <v>0.61262869834899902</v>
      </c>
      <c r="BG105" s="81">
        <v>0.48884144425392151</v>
      </c>
      <c r="BH105" s="81">
        <v>0.83769744634628296</v>
      </c>
      <c r="BI105" s="81">
        <v>0.56191438436508179</v>
      </c>
      <c r="BJ105" s="81">
        <v>0.78058016300201416</v>
      </c>
      <c r="BK105" s="81">
        <v>0.70992237329483032</v>
      </c>
      <c r="BL105" s="81">
        <v>0.875</v>
      </c>
      <c r="BM105" s="81">
        <v>0.81585580110549927</v>
      </c>
      <c r="BN105" s="81">
        <v>0.8671722412109375</v>
      </c>
    </row>
    <row r="106" spans="1:66" x14ac:dyDescent="0.2">
      <c r="A106" s="70" t="s">
        <v>292</v>
      </c>
      <c r="B106" s="70" t="s">
        <v>293</v>
      </c>
      <c r="C106" s="89" t="s">
        <v>90</v>
      </c>
      <c r="D106" s="81">
        <v>0.88204741477966309</v>
      </c>
      <c r="E106" s="81">
        <v>0.92392814159393311</v>
      </c>
      <c r="F106" s="81">
        <v>0.40268987417221069</v>
      </c>
      <c r="G106" s="81">
        <v>0.47921749949455261</v>
      </c>
      <c r="H106" s="81">
        <v>0.62695991992950439</v>
      </c>
      <c r="I106" s="81">
        <v>0.72728276252746582</v>
      </c>
      <c r="J106" s="81">
        <v>0.90587806701660156</v>
      </c>
      <c r="K106" s="81">
        <v>0.83009034395217896</v>
      </c>
      <c r="L106" s="81">
        <v>0.67374575138092041</v>
      </c>
      <c r="M106" s="81">
        <v>0.53628993034362793</v>
      </c>
      <c r="N106" s="81">
        <v>0.69311952590942383</v>
      </c>
      <c r="O106" s="81">
        <v>0.79140597581863403</v>
      </c>
      <c r="P106" s="81">
        <v>0.74516534805297852</v>
      </c>
      <c r="Q106" s="86"/>
      <c r="R106" s="86"/>
      <c r="S106" s="81">
        <v>0.87117511034011841</v>
      </c>
      <c r="T106" s="81">
        <v>0.96193337440490723</v>
      </c>
      <c r="U106" s="86"/>
      <c r="V106" s="81">
        <v>0.84929966926574707</v>
      </c>
      <c r="W106" s="81">
        <v>0.65513062477111816</v>
      </c>
      <c r="X106" s="81">
        <v>0.83780843019485474</v>
      </c>
      <c r="Y106" s="81">
        <v>0.78350198268890381</v>
      </c>
      <c r="Z106" s="81">
        <v>0.92595642805099487</v>
      </c>
      <c r="AA106" s="81">
        <v>0.88932675123214722</v>
      </c>
      <c r="AB106" s="81">
        <v>0.95643430948257446</v>
      </c>
      <c r="AC106" s="81">
        <v>0.72501587867736816</v>
      </c>
      <c r="AD106" s="81">
        <v>0.77502977848052979</v>
      </c>
      <c r="AE106" s="81">
        <v>0.81210798025131226</v>
      </c>
      <c r="AF106" s="81">
        <v>0.79961657524108887</v>
      </c>
      <c r="AG106" s="81">
        <v>0.90209156274795532</v>
      </c>
      <c r="AH106" s="81">
        <v>0.82572346925735474</v>
      </c>
      <c r="AI106" s="81">
        <v>0.83591622114181519</v>
      </c>
      <c r="AJ106" s="81">
        <v>0.77176272869110107</v>
      </c>
      <c r="AK106" s="81">
        <v>0.92037808895111084</v>
      </c>
      <c r="AL106" s="81">
        <v>0.77811449766159058</v>
      </c>
      <c r="AM106" s="81">
        <v>0.73424679040908813</v>
      </c>
      <c r="AN106" s="81">
        <v>1</v>
      </c>
      <c r="AO106" s="81">
        <v>0.8190874457359314</v>
      </c>
      <c r="AP106" s="81">
        <v>0.91845476627349854</v>
      </c>
      <c r="AQ106" s="81">
        <v>0.89869832992553711</v>
      </c>
      <c r="AR106" s="81">
        <v>0.81876254081726074</v>
      </c>
      <c r="AS106" s="81">
        <v>0.91823536157608032</v>
      </c>
      <c r="AT106" s="81">
        <v>0.71994316577911377</v>
      </c>
      <c r="AU106" s="81">
        <v>0.87462866306304932</v>
      </c>
      <c r="AV106" s="81">
        <v>0.82442599534988403</v>
      </c>
      <c r="AW106" s="81">
        <v>0.80951082706451416</v>
      </c>
      <c r="AX106" s="81">
        <v>0.92550933361053467</v>
      </c>
      <c r="AY106" s="81">
        <v>0.89597362279891968</v>
      </c>
      <c r="AZ106" s="81">
        <v>0.96056026220321655</v>
      </c>
      <c r="BA106" s="81">
        <v>0.80943715572357178</v>
      </c>
      <c r="BB106" s="81">
        <v>0.90543758869171143</v>
      </c>
      <c r="BC106" s="81">
        <v>0.82254475355148315</v>
      </c>
      <c r="BD106" s="81">
        <v>0.92348664999008179</v>
      </c>
      <c r="BE106" s="81">
        <v>0.82146579027175903</v>
      </c>
      <c r="BF106" s="81">
        <v>0.98711401224136353</v>
      </c>
      <c r="BG106" s="81">
        <v>0.84930264949798584</v>
      </c>
      <c r="BH106" s="81">
        <v>0.91428303718566895</v>
      </c>
      <c r="BI106" s="81">
        <v>0.75916016101837158</v>
      </c>
      <c r="BJ106" s="81">
        <v>0.88472944498062134</v>
      </c>
      <c r="BK106" s="81">
        <v>0.80575710535049438</v>
      </c>
      <c r="BL106" s="81">
        <v>0.89086806774139404</v>
      </c>
      <c r="BM106" s="81">
        <v>0.9139668345451355</v>
      </c>
      <c r="BN106" s="81">
        <v>0.95025980472564697</v>
      </c>
    </row>
    <row r="107" spans="1:66" x14ac:dyDescent="0.2">
      <c r="A107" s="70" t="s">
        <v>294</v>
      </c>
      <c r="B107" s="70" t="s">
        <v>295</v>
      </c>
      <c r="C107" s="89" t="s">
        <v>269</v>
      </c>
      <c r="D107" s="71">
        <v>3.6401445865631104</v>
      </c>
      <c r="E107" s="71">
        <v>3.2939426898956299</v>
      </c>
      <c r="F107" s="71">
        <v>3.6143500804901123</v>
      </c>
      <c r="G107" s="71">
        <v>3.3352184295654297</v>
      </c>
      <c r="H107" s="71">
        <v>3.0532917976379395</v>
      </c>
      <c r="I107" s="71">
        <v>3.3190100193023682</v>
      </c>
      <c r="J107" s="71">
        <v>3.4274551868438721</v>
      </c>
      <c r="K107" s="71">
        <v>3.5582640171051025</v>
      </c>
      <c r="L107" s="71">
        <v>2.3491075038909912</v>
      </c>
      <c r="M107" s="71">
        <v>3.0635073184967041</v>
      </c>
      <c r="N107" s="71">
        <v>3.484123706817627</v>
      </c>
      <c r="O107" s="71">
        <v>3.6113517284393311</v>
      </c>
      <c r="P107" s="71">
        <v>3.589252233505249</v>
      </c>
      <c r="Q107" s="72"/>
      <c r="R107" s="72"/>
      <c r="S107" s="71">
        <v>3.5625264644622803</v>
      </c>
      <c r="T107" s="71">
        <v>3.3733580112457275</v>
      </c>
      <c r="U107" s="72"/>
      <c r="V107" s="71">
        <v>3.5478990077972412</v>
      </c>
      <c r="W107" s="71">
        <v>3.6340079307556152</v>
      </c>
      <c r="X107" s="71">
        <v>3.6590096950531006</v>
      </c>
      <c r="Y107" s="71">
        <v>3.4742410182952881</v>
      </c>
      <c r="Z107" s="71">
        <v>3.7610037326812744</v>
      </c>
      <c r="AA107" s="71">
        <v>3.3190240859985352</v>
      </c>
      <c r="AB107" s="71">
        <v>3.7992627620697021</v>
      </c>
      <c r="AC107" s="71">
        <v>3.4866962432861328</v>
      </c>
      <c r="AD107" s="71">
        <v>3.4563219547271729</v>
      </c>
      <c r="AE107" s="71">
        <v>3.4701800346374512</v>
      </c>
      <c r="AF107" s="71">
        <v>3.5095441341400146</v>
      </c>
      <c r="AG107" s="71">
        <v>3.5473952293395996</v>
      </c>
      <c r="AH107" s="71">
        <v>3.7524116039276123</v>
      </c>
      <c r="AI107" s="71">
        <v>3.5935337543487549</v>
      </c>
      <c r="AJ107" s="71">
        <v>3.0197494029998779</v>
      </c>
      <c r="AK107" s="71">
        <v>3.5829851627349854</v>
      </c>
      <c r="AL107" s="71">
        <v>3.2696437835693359</v>
      </c>
      <c r="AM107" s="71">
        <v>3.1534297466278076</v>
      </c>
      <c r="AN107" s="71">
        <v>3.3785102367401123</v>
      </c>
      <c r="AO107" s="71">
        <v>3.1697947978973389</v>
      </c>
      <c r="AP107" s="71">
        <v>3.5708167552947998</v>
      </c>
      <c r="AQ107" s="71">
        <v>3.1413264274597168</v>
      </c>
      <c r="AR107" s="71">
        <v>3.0931801795959473</v>
      </c>
      <c r="AS107" s="71">
        <v>3.2579402923583984</v>
      </c>
      <c r="AT107" s="71">
        <v>3.4954116344451904</v>
      </c>
      <c r="AU107" s="71">
        <v>3.4653396606445312</v>
      </c>
      <c r="AV107" s="71">
        <v>3.1512751579284668</v>
      </c>
      <c r="AW107" s="71">
        <v>3.3795075416564941</v>
      </c>
      <c r="AX107" s="71">
        <v>3.4652187824249268</v>
      </c>
      <c r="AY107" s="71">
        <v>3.607429027557373</v>
      </c>
      <c r="AZ107" s="71">
        <v>2.960731029510498</v>
      </c>
      <c r="BA107" s="71">
        <v>3.2216119766235352</v>
      </c>
      <c r="BB107" s="71">
        <v>3.6730952262878418</v>
      </c>
      <c r="BC107" s="71">
        <v>3.5323657989501953</v>
      </c>
      <c r="BD107" s="71">
        <v>2.912445068359375</v>
      </c>
      <c r="BE107" s="71">
        <v>3.3429837226867676</v>
      </c>
      <c r="BF107" s="71">
        <v>3.6305062770843506</v>
      </c>
      <c r="BG107" s="71">
        <v>3.5642814636230469</v>
      </c>
      <c r="BH107" s="71">
        <v>3.4190399646759033</v>
      </c>
      <c r="BI107" s="71">
        <v>3.3566379547119141</v>
      </c>
      <c r="BJ107" s="71">
        <v>3.5356514453887939</v>
      </c>
      <c r="BK107" s="71">
        <v>3.071429967880249</v>
      </c>
      <c r="BL107" s="71">
        <v>3.8485531806945801</v>
      </c>
      <c r="BM107" s="71">
        <v>3.9006338119506836</v>
      </c>
      <c r="BN107" s="71">
        <v>3.644324779510498</v>
      </c>
    </row>
    <row r="108" spans="1:66" x14ac:dyDescent="0.2">
      <c r="A108" s="70" t="s">
        <v>296</v>
      </c>
      <c r="B108" s="70" t="s">
        <v>271</v>
      </c>
      <c r="C108" s="89" t="s">
        <v>272</v>
      </c>
      <c r="D108" s="71">
        <v>4.1112470626831055</v>
      </c>
      <c r="E108" s="71">
        <v>3.7235722541809082</v>
      </c>
      <c r="F108" s="71">
        <v>3.7408106327056885</v>
      </c>
      <c r="G108" s="71">
        <v>3.632169246673584</v>
      </c>
      <c r="H108" s="71">
        <v>3.5423188209533691</v>
      </c>
      <c r="I108" s="71">
        <v>3.7818262577056885</v>
      </c>
      <c r="J108" s="71">
        <v>3.6666667461395264</v>
      </c>
      <c r="K108" s="71">
        <v>3.8237621784210205</v>
      </c>
      <c r="L108" s="71">
        <v>3.1399662494659424</v>
      </c>
      <c r="M108" s="71">
        <v>3.5272173881530762</v>
      </c>
      <c r="N108" s="71">
        <v>3.4126920700073242</v>
      </c>
      <c r="O108" s="71">
        <v>3.5071299076080322</v>
      </c>
      <c r="P108" s="71">
        <v>3.7258267402648926</v>
      </c>
      <c r="Q108" s="72"/>
      <c r="R108" s="72"/>
      <c r="S108" s="71">
        <v>3.9898002147674561</v>
      </c>
      <c r="T108" s="71">
        <v>3.8584411144256592</v>
      </c>
      <c r="U108" s="72"/>
      <c r="V108" s="71">
        <v>3.8084039688110352</v>
      </c>
      <c r="W108" s="71">
        <v>3.5411601066589355</v>
      </c>
      <c r="X108" s="71">
        <v>3.6922240257263184</v>
      </c>
      <c r="Y108" s="71">
        <v>3.8762650489807129</v>
      </c>
      <c r="Z108" s="71">
        <v>4.0571780204772949</v>
      </c>
      <c r="AA108" s="71">
        <v>3.604175329208374</v>
      </c>
      <c r="AB108" s="71">
        <v>4.1809911727905273</v>
      </c>
      <c r="AC108" s="71">
        <v>3.8553533554077148</v>
      </c>
      <c r="AD108" s="71">
        <v>3.4729423522949219</v>
      </c>
      <c r="AE108" s="71">
        <v>4.1005873680114746</v>
      </c>
      <c r="AF108" s="71">
        <v>3.7760829925537109</v>
      </c>
      <c r="AG108" s="71">
        <v>4.1076397895812988</v>
      </c>
      <c r="AH108" s="71">
        <v>3.8533761501312256</v>
      </c>
      <c r="AI108" s="71">
        <v>4.2166681289672852</v>
      </c>
      <c r="AJ108" s="71">
        <v>3.160935640335083</v>
      </c>
      <c r="AK108" s="71">
        <v>4.1416778564453125</v>
      </c>
      <c r="AL108" s="71">
        <v>3.8438453674316406</v>
      </c>
      <c r="AM108" s="71">
        <v>3.4684937000274658</v>
      </c>
      <c r="AN108" s="71">
        <v>3.8925509452819824</v>
      </c>
      <c r="AO108" s="71">
        <v>3.6914525032043457</v>
      </c>
      <c r="AP108" s="71">
        <v>4.2060046195983887</v>
      </c>
      <c r="AQ108" s="71">
        <v>3.5796899795532227</v>
      </c>
      <c r="AR108" s="71">
        <v>3.3816609382629395</v>
      </c>
      <c r="AS108" s="71">
        <v>3.6515321731567383</v>
      </c>
      <c r="AT108" s="71">
        <v>3.8827154636383057</v>
      </c>
      <c r="AU108" s="71">
        <v>3.5280253887176514</v>
      </c>
      <c r="AV108" s="71">
        <v>3.5420699119567871</v>
      </c>
      <c r="AW108" s="71">
        <v>4.0265822410583496</v>
      </c>
      <c r="AX108" s="71">
        <v>4.2464642524719238</v>
      </c>
      <c r="AY108" s="71">
        <v>3.9421124458312988</v>
      </c>
      <c r="AZ108" s="71">
        <v>3.7292637825012207</v>
      </c>
      <c r="BA108" s="71">
        <v>3.6758296489715576</v>
      </c>
      <c r="BB108" s="71">
        <v>4.0838298797607422</v>
      </c>
      <c r="BC108" s="71">
        <v>3.4927434921264648</v>
      </c>
      <c r="BD108" s="71">
        <v>3.5591504573822021</v>
      </c>
      <c r="BE108" s="71">
        <v>3.7199165821075439</v>
      </c>
      <c r="BF108" s="71">
        <v>4.5220255851745605</v>
      </c>
      <c r="BG108" s="71">
        <v>3.9533052444458008</v>
      </c>
      <c r="BH108" s="71">
        <v>4.0882382392883301</v>
      </c>
      <c r="BI108" s="71">
        <v>3.8161823749542236</v>
      </c>
      <c r="BJ108" s="71">
        <v>4.1954336166381836</v>
      </c>
      <c r="BK108" s="71">
        <v>3.9461591243743896</v>
      </c>
      <c r="BL108" s="71">
        <v>4.3697104454040527</v>
      </c>
      <c r="BM108" s="71">
        <v>4.4211411476135254</v>
      </c>
      <c r="BN108" s="71">
        <v>4.46868896484375</v>
      </c>
    </row>
    <row r="109" spans="1:66" x14ac:dyDescent="0.2">
      <c r="A109" s="77" t="s">
        <v>297</v>
      </c>
      <c r="B109" s="77" t="s">
        <v>298</v>
      </c>
      <c r="C109" s="92" t="s">
        <v>449</v>
      </c>
      <c r="D109" s="78">
        <v>2.5148410797119141</v>
      </c>
      <c r="E109" s="78">
        <v>2.5235424041748047</v>
      </c>
      <c r="F109" s="78">
        <v>2.4214475154876709</v>
      </c>
      <c r="G109" s="78">
        <v>2.3292222023010254</v>
      </c>
      <c r="H109" s="78">
        <v>2.4700334072113037</v>
      </c>
      <c r="I109" s="78">
        <v>2.3721489906311035</v>
      </c>
      <c r="J109" s="78">
        <v>2.3378922939300537</v>
      </c>
      <c r="K109" s="78">
        <v>2.4464435577392578</v>
      </c>
      <c r="L109" s="78">
        <v>2.4538936614990234</v>
      </c>
      <c r="M109" s="78">
        <v>2.4646782875061035</v>
      </c>
      <c r="N109" s="78">
        <v>2.4299726486206055</v>
      </c>
      <c r="O109" s="78">
        <v>2.5052189826965332</v>
      </c>
      <c r="P109" s="78">
        <v>2.5337660312652588</v>
      </c>
      <c r="Q109" s="100"/>
      <c r="R109" s="100"/>
      <c r="S109" s="78">
        <v>2.5344085693359375</v>
      </c>
      <c r="T109" s="78">
        <v>2.5757484436035156</v>
      </c>
      <c r="U109" s="100"/>
      <c r="V109" s="78">
        <v>2.496295690536499</v>
      </c>
      <c r="W109" s="78">
        <v>2.60245680809021</v>
      </c>
      <c r="X109" s="78">
        <v>2.5312633514404297</v>
      </c>
      <c r="Y109" s="78">
        <v>2.5191512107849121</v>
      </c>
      <c r="Z109" s="78">
        <v>2.5907018184661865</v>
      </c>
      <c r="AA109" s="78">
        <v>2.5300991535186768</v>
      </c>
      <c r="AB109" s="78">
        <v>2.4773080348968506</v>
      </c>
      <c r="AC109" s="78">
        <v>2.5852901935577393</v>
      </c>
      <c r="AD109" s="78">
        <v>2.53413987159729</v>
      </c>
      <c r="AE109" s="78">
        <v>2.5444142818450928</v>
      </c>
      <c r="AF109" s="78">
        <v>2.2654011249542236</v>
      </c>
      <c r="AG109" s="78">
        <v>2.4405868053436279</v>
      </c>
      <c r="AH109" s="78">
        <v>2.6454977989196777</v>
      </c>
      <c r="AI109" s="78">
        <v>2.4563350677490234</v>
      </c>
      <c r="AJ109" s="78">
        <v>2.505690336227417</v>
      </c>
      <c r="AK109" s="78">
        <v>2.3651485443115234</v>
      </c>
      <c r="AL109" s="78">
        <v>2.4684159755706787</v>
      </c>
      <c r="AM109" s="78">
        <v>2.5123021602630615</v>
      </c>
      <c r="AN109" s="78">
        <v>2.4727869033813477</v>
      </c>
      <c r="AO109" s="78">
        <v>2.4054090976715088</v>
      </c>
      <c r="AP109" s="78">
        <v>2.3212156295776367</v>
      </c>
      <c r="AQ109" s="78">
        <v>2.3819108009338379</v>
      </c>
      <c r="AR109" s="78">
        <v>2.3978023529052734</v>
      </c>
      <c r="AS109" s="78">
        <v>2.3056943416595459</v>
      </c>
      <c r="AT109" s="78">
        <v>2.378598690032959</v>
      </c>
      <c r="AU109" s="78">
        <v>2.5017931461334229</v>
      </c>
      <c r="AV109" s="78">
        <v>2.5125112533569336</v>
      </c>
      <c r="AW109" s="78">
        <v>2.4525330066680908</v>
      </c>
      <c r="AX109" s="78">
        <v>2.598233699798584</v>
      </c>
      <c r="AY109" s="78">
        <v>2.4422867298126221</v>
      </c>
      <c r="AZ109" s="78">
        <v>2.4627015590667725</v>
      </c>
      <c r="BA109" s="78">
        <v>2.4215431213378906</v>
      </c>
      <c r="BB109" s="78">
        <v>2.4211828708648682</v>
      </c>
      <c r="BC109" s="78">
        <v>2.4013314247131348</v>
      </c>
      <c r="BD109" s="78">
        <v>2.3751490116119385</v>
      </c>
      <c r="BE109" s="78">
        <v>2.5092949867248535</v>
      </c>
      <c r="BF109" s="78">
        <v>2.4218127727508545</v>
      </c>
      <c r="BG109" s="78">
        <v>2.5127272605895996</v>
      </c>
      <c r="BH109" s="78">
        <v>2.4622693061828613</v>
      </c>
      <c r="BI109" s="78">
        <v>2.5170435905456543</v>
      </c>
      <c r="BJ109" s="78">
        <v>2.4679126739501953</v>
      </c>
      <c r="BK109" s="78">
        <v>2.5682468414306641</v>
      </c>
      <c r="BL109" s="78">
        <v>2.5952918529510498</v>
      </c>
      <c r="BM109" s="78">
        <v>2.540363073348999</v>
      </c>
      <c r="BN109" s="78">
        <v>2.5447440147399902</v>
      </c>
    </row>
    <row r="110" spans="1:66" x14ac:dyDescent="0.2">
      <c r="A110" s="70" t="s">
        <v>299</v>
      </c>
      <c r="B110" s="70" t="s">
        <v>300</v>
      </c>
      <c r="C110" s="89" t="s">
        <v>90</v>
      </c>
      <c r="D110" s="81">
        <v>0.186346635222435</v>
      </c>
      <c r="E110" s="81">
        <v>0.29105186462402344</v>
      </c>
      <c r="F110" s="81">
        <v>0.22437399625778198</v>
      </c>
      <c r="G110" s="81">
        <v>0.23741050064563751</v>
      </c>
      <c r="H110" s="81">
        <v>0.2302158921957016</v>
      </c>
      <c r="I110" s="81">
        <v>0.28464090824127197</v>
      </c>
      <c r="J110" s="81">
        <v>0.36456179618835449</v>
      </c>
      <c r="K110" s="81">
        <v>0.26678398251533508</v>
      </c>
      <c r="L110" s="81">
        <v>0.3904973566532135</v>
      </c>
      <c r="M110" s="81">
        <v>0.21615149080753326</v>
      </c>
      <c r="N110" s="81">
        <v>0.23321819305419922</v>
      </c>
      <c r="O110" s="81">
        <v>0.22879131138324738</v>
      </c>
      <c r="P110" s="81">
        <v>0.24012705683708191</v>
      </c>
      <c r="Q110" s="86"/>
      <c r="R110" s="86"/>
      <c r="S110" s="81">
        <v>0.24118229746818542</v>
      </c>
      <c r="T110" s="81">
        <v>0.28018099069595337</v>
      </c>
      <c r="U110" s="86"/>
      <c r="V110" s="81">
        <v>0.22142614424228668</v>
      </c>
      <c r="W110" s="81">
        <v>0.29865458607673645</v>
      </c>
      <c r="X110" s="81">
        <v>0.292950838804245</v>
      </c>
      <c r="Y110" s="81">
        <v>0.24908408522605896</v>
      </c>
      <c r="Z110" s="81">
        <v>0.33457347750663757</v>
      </c>
      <c r="AA110" s="81">
        <v>0.35303798317909241</v>
      </c>
      <c r="AB110" s="81">
        <v>0.19848749041557312</v>
      </c>
      <c r="AC110" s="81">
        <v>0.27802842855453491</v>
      </c>
      <c r="AD110" s="81">
        <v>0.317839115858078</v>
      </c>
      <c r="AE110" s="81">
        <v>0.27048033475875854</v>
      </c>
      <c r="AF110" s="81">
        <v>0.15638712048530579</v>
      </c>
      <c r="AG110" s="81">
        <v>0.47161149978637695</v>
      </c>
      <c r="AH110" s="81">
        <v>0.40948754549026489</v>
      </c>
      <c r="AI110" s="81">
        <v>0.23157326877117157</v>
      </c>
      <c r="AJ110" s="81">
        <v>0.33049893379211426</v>
      </c>
      <c r="AK110" s="81">
        <v>0.25132003426551819</v>
      </c>
      <c r="AL110" s="81">
        <v>0.25663435459136963</v>
      </c>
      <c r="AM110" s="81">
        <v>0.29957976937294006</v>
      </c>
      <c r="AN110" s="81">
        <v>0.25514611601829529</v>
      </c>
      <c r="AO110" s="81">
        <v>0.22133058309555054</v>
      </c>
      <c r="AP110" s="81">
        <v>0.15024329721927643</v>
      </c>
      <c r="AQ110" s="81">
        <v>0.2637944221496582</v>
      </c>
      <c r="AR110" s="81">
        <v>0.29882639646530151</v>
      </c>
      <c r="AS110" s="81">
        <v>0.21182394027709961</v>
      </c>
      <c r="AT110" s="81">
        <v>0.21435895562171936</v>
      </c>
      <c r="AU110" s="81">
        <v>0.22686378657817841</v>
      </c>
      <c r="AV110" s="81">
        <v>0.22652195394039154</v>
      </c>
      <c r="AW110" s="81">
        <v>0.19787941873073578</v>
      </c>
      <c r="AX110" s="81">
        <v>0.23181611299514771</v>
      </c>
      <c r="AY110" s="81">
        <v>0.17796282470226288</v>
      </c>
      <c r="AZ110" s="81">
        <v>0.21158227324485779</v>
      </c>
      <c r="BA110" s="81">
        <v>0.19751982390880585</v>
      </c>
      <c r="BB110" s="81">
        <v>0.24640482664108276</v>
      </c>
      <c r="BC110" s="81">
        <v>0.33218267560005188</v>
      </c>
      <c r="BD110" s="81">
        <v>0.2264261394739151</v>
      </c>
      <c r="BE110" s="81">
        <v>0.37381944060325623</v>
      </c>
      <c r="BF110" s="81">
        <v>0.26165658235549927</v>
      </c>
      <c r="BG110" s="81">
        <v>0.32218307256698608</v>
      </c>
      <c r="BH110" s="81">
        <v>0.2699565589427948</v>
      </c>
      <c r="BI110" s="81">
        <v>0.33116945624351501</v>
      </c>
      <c r="BJ110" s="81">
        <v>0.2577311098575592</v>
      </c>
      <c r="BK110" s="81">
        <v>0.26942428946495056</v>
      </c>
      <c r="BL110" s="81">
        <v>0.38952979445457458</v>
      </c>
      <c r="BM110" s="81">
        <v>0.33345398306846619</v>
      </c>
      <c r="BN110" s="81">
        <v>0.40204945206642151</v>
      </c>
    </row>
    <row r="111" spans="1:66" x14ac:dyDescent="0.2">
      <c r="A111" s="70" t="s">
        <v>301</v>
      </c>
      <c r="B111" s="70" t="s">
        <v>302</v>
      </c>
      <c r="C111" s="89" t="s">
        <v>90</v>
      </c>
      <c r="D111" s="81">
        <v>0.97740113735198975</v>
      </c>
      <c r="E111" s="81">
        <v>0.97777777910232544</v>
      </c>
      <c r="F111" s="81">
        <v>0.98000001907348633</v>
      </c>
      <c r="G111" s="81">
        <v>0.92682927846908569</v>
      </c>
      <c r="H111" s="81">
        <v>0.93877553939819336</v>
      </c>
      <c r="I111" s="81">
        <v>0.91935485601425171</v>
      </c>
      <c r="J111" s="81">
        <v>0.92424243688583374</v>
      </c>
      <c r="K111" s="81">
        <v>0.94936710596084595</v>
      </c>
      <c r="L111" s="81">
        <v>0.88571429252624512</v>
      </c>
      <c r="M111" s="81">
        <v>1</v>
      </c>
      <c r="N111" s="81">
        <v>0.94339621067047119</v>
      </c>
      <c r="O111" s="81">
        <v>0.97014927864074707</v>
      </c>
      <c r="P111" s="81">
        <v>0.97777777910232544</v>
      </c>
      <c r="Q111" s="86"/>
      <c r="R111" s="86"/>
      <c r="S111" s="81">
        <v>0.97872340679168701</v>
      </c>
      <c r="T111" s="81">
        <v>1</v>
      </c>
      <c r="U111" s="86"/>
      <c r="V111" s="81">
        <v>0.97435897588729858</v>
      </c>
      <c r="W111" s="81">
        <v>0.98148149251937866</v>
      </c>
      <c r="X111" s="81">
        <v>0.93617022037506104</v>
      </c>
      <c r="Y111" s="81">
        <v>0.93617022037506104</v>
      </c>
      <c r="Z111" s="81">
        <v>0.94915252923965454</v>
      </c>
      <c r="AA111" s="81">
        <v>0.98461538553237915</v>
      </c>
      <c r="AB111" s="81">
        <v>0.97674417495727539</v>
      </c>
      <c r="AC111" s="81">
        <v>0.97247707843780518</v>
      </c>
      <c r="AD111" s="81">
        <v>0.98319327831268311</v>
      </c>
      <c r="AE111" s="81">
        <v>0.97959184646606445</v>
      </c>
      <c r="AF111" s="81">
        <v>0.87878787517547607</v>
      </c>
      <c r="AG111" s="81">
        <v>0.92771083116531372</v>
      </c>
      <c r="AH111" s="81">
        <v>0.98750001192092896</v>
      </c>
      <c r="AI111" s="81">
        <v>0.93220341205596924</v>
      </c>
      <c r="AJ111" s="81">
        <v>0.91071426868438721</v>
      </c>
      <c r="AK111" s="81">
        <v>0.93478262424468994</v>
      </c>
      <c r="AL111" s="81">
        <v>0.93999999761581421</v>
      </c>
      <c r="AM111" s="81">
        <v>0.95081967115402222</v>
      </c>
      <c r="AN111" s="81">
        <v>0.95348834991455078</v>
      </c>
      <c r="AO111" s="81">
        <v>0.95454543828964233</v>
      </c>
      <c r="AP111" s="81">
        <v>0.82352942228317261</v>
      </c>
      <c r="AQ111" s="81">
        <v>0.95999997854232788</v>
      </c>
      <c r="AR111" s="81">
        <v>0.94117647409439087</v>
      </c>
      <c r="AS111" s="81">
        <v>0.92682927846908569</v>
      </c>
      <c r="AT111" s="81">
        <v>0.91803276538848877</v>
      </c>
      <c r="AU111" s="81">
        <v>0.97916668653488159</v>
      </c>
      <c r="AV111" s="81">
        <v>0.98039215803146362</v>
      </c>
      <c r="AW111" s="81">
        <v>0.94594591856002808</v>
      </c>
      <c r="AX111" s="81">
        <v>0.97297298908233643</v>
      </c>
      <c r="AY111" s="81">
        <v>0.97087377309799194</v>
      </c>
      <c r="AZ111" s="81">
        <v>0.98795181512832642</v>
      </c>
      <c r="BA111" s="81">
        <v>0.95580112934112549</v>
      </c>
      <c r="BB111" s="81">
        <v>0.90322577953338623</v>
      </c>
      <c r="BC111" s="81">
        <v>0.85245901346206665</v>
      </c>
      <c r="BD111" s="81">
        <v>0.94999998807907104</v>
      </c>
      <c r="BE111" s="81">
        <v>1</v>
      </c>
      <c r="BF111" s="81">
        <v>0.92156863212585449</v>
      </c>
      <c r="BG111" s="81">
        <v>0.88679248094558716</v>
      </c>
      <c r="BH111" s="81">
        <v>0.88421052694320679</v>
      </c>
      <c r="BI111" s="81">
        <v>0.94915252923965454</v>
      </c>
      <c r="BJ111" s="81">
        <v>0.93670886754989624</v>
      </c>
      <c r="BK111" s="81">
        <v>0.95454543828964233</v>
      </c>
      <c r="BL111" s="81">
        <v>0.95774650573730469</v>
      </c>
      <c r="BM111" s="81">
        <v>0.91525423526763916</v>
      </c>
      <c r="BN111" s="81">
        <v>0.8888888955116272</v>
      </c>
    </row>
    <row r="112" spans="1:66" x14ac:dyDescent="0.2">
      <c r="A112" s="70" t="s">
        <v>303</v>
      </c>
      <c r="B112" s="70" t="s">
        <v>304</v>
      </c>
      <c r="C112" s="89" t="s">
        <v>269</v>
      </c>
      <c r="D112" s="71">
        <v>3.7851128578186035</v>
      </c>
      <c r="E112" s="71">
        <v>3.4646224975585938</v>
      </c>
      <c r="F112" s="71">
        <v>3.3873498439788818</v>
      </c>
      <c r="G112" s="71">
        <v>2.6877439022064209</v>
      </c>
      <c r="H112" s="71">
        <v>3.6205356121063232</v>
      </c>
      <c r="I112" s="71">
        <v>2.9919331073760986</v>
      </c>
      <c r="J112" s="71">
        <v>2.9687678813934326</v>
      </c>
      <c r="K112" s="71">
        <v>3.142132043838501</v>
      </c>
      <c r="L112" s="71">
        <v>3.2770483493804932</v>
      </c>
      <c r="M112" s="71">
        <v>3.3440170288085937</v>
      </c>
      <c r="N112" s="71">
        <v>3.1326577663421631</v>
      </c>
      <c r="O112" s="71">
        <v>3.4935433864593506</v>
      </c>
      <c r="P112" s="71">
        <v>3.5879843235015869</v>
      </c>
      <c r="Q112" s="72"/>
      <c r="R112" s="72"/>
      <c r="S112" s="71">
        <v>3.6262495517730713</v>
      </c>
      <c r="T112" s="71">
        <v>3.7002055644989014</v>
      </c>
      <c r="U112" s="72"/>
      <c r="V112" s="71">
        <v>3.6635684967041016</v>
      </c>
      <c r="W112" s="71">
        <v>3.7949681282043457</v>
      </c>
      <c r="X112" s="71">
        <v>3.7094879150390625</v>
      </c>
      <c r="Y112" s="71">
        <v>3.7934248447418213</v>
      </c>
      <c r="Z112" s="71">
        <v>3.7469015121459961</v>
      </c>
      <c r="AA112" s="71">
        <v>3.3484678268432617</v>
      </c>
      <c r="AB112" s="71">
        <v>3.6441717147827148</v>
      </c>
      <c r="AC112" s="71">
        <v>3.7166383266448975</v>
      </c>
      <c r="AD112" s="71">
        <v>3.4864606857299805</v>
      </c>
      <c r="AE112" s="71">
        <v>3.5402886867523193</v>
      </c>
      <c r="AF112" s="71">
        <v>3.3056011199951172</v>
      </c>
      <c r="AG112" s="71">
        <v>2.8372995853424072</v>
      </c>
      <c r="AH112" s="71">
        <v>3.5981209278106689</v>
      </c>
      <c r="AI112" s="71">
        <v>3.600048303604126</v>
      </c>
      <c r="AJ112" s="71">
        <v>3.4249267578125</v>
      </c>
      <c r="AK112" s="71">
        <v>3.1190910339355469</v>
      </c>
      <c r="AL112" s="71">
        <v>3.6253044605255127</v>
      </c>
      <c r="AM112" s="71">
        <v>3.4674098491668701</v>
      </c>
      <c r="AN112" s="71">
        <v>3.4484972953796387</v>
      </c>
      <c r="AO112" s="71">
        <v>3.2467656135559082</v>
      </c>
      <c r="AP112" s="71">
        <v>3.5485303401947021</v>
      </c>
      <c r="AQ112" s="71">
        <v>3.2108209133148193</v>
      </c>
      <c r="AR112" s="71">
        <v>3.1147170066833496</v>
      </c>
      <c r="AS112" s="71">
        <v>3.1200885772705078</v>
      </c>
      <c r="AT112" s="71">
        <v>3.3346161842346191</v>
      </c>
      <c r="AU112" s="71">
        <v>3.6876249313354492</v>
      </c>
      <c r="AV112" s="71">
        <v>3.6475975513458252</v>
      </c>
      <c r="AW112" s="71">
        <v>3.5249202251434326</v>
      </c>
      <c r="AX112" s="71">
        <v>3.7469027042388916</v>
      </c>
      <c r="AY112" s="71">
        <v>3.4824657440185547</v>
      </c>
      <c r="AZ112" s="71">
        <v>3.409400463104248</v>
      </c>
      <c r="BA112" s="71">
        <v>3.5786933898925781</v>
      </c>
      <c r="BB112" s="71">
        <v>3.3889153003692627</v>
      </c>
      <c r="BC112" s="71">
        <v>3.3413217067718506</v>
      </c>
      <c r="BD112" s="71">
        <v>3.1290085315704346</v>
      </c>
      <c r="BE112" s="71">
        <v>2.7986257076263428</v>
      </c>
      <c r="BF112" s="71">
        <v>3.4549365043640137</v>
      </c>
      <c r="BG112" s="71">
        <v>3.5255658626556396</v>
      </c>
      <c r="BH112" s="71">
        <v>3.5461521148681641</v>
      </c>
      <c r="BI112" s="71">
        <v>3.37367844581604</v>
      </c>
      <c r="BJ112" s="71">
        <v>3.353879451751709</v>
      </c>
      <c r="BK112" s="71">
        <v>3.752347469329834</v>
      </c>
      <c r="BL112" s="71">
        <v>3.5641090869903564</v>
      </c>
      <c r="BM112" s="71">
        <v>3.600332498550415</v>
      </c>
      <c r="BN112" s="71">
        <v>3.3904573917388916</v>
      </c>
    </row>
    <row r="113" spans="1:66" x14ac:dyDescent="0.2">
      <c r="A113" s="70" t="s">
        <v>305</v>
      </c>
      <c r="B113" s="70" t="s">
        <v>271</v>
      </c>
      <c r="C113" s="89" t="s">
        <v>272</v>
      </c>
      <c r="D113" s="71">
        <v>4.3594498634338379</v>
      </c>
      <c r="E113" s="71">
        <v>4.195281982421875</v>
      </c>
      <c r="F113" s="71">
        <v>3.9681339263916016</v>
      </c>
      <c r="G113" s="71">
        <v>4.2368588447570801</v>
      </c>
      <c r="H113" s="71">
        <v>4.2488889694213867</v>
      </c>
      <c r="I113" s="71">
        <v>3.9669115543365479</v>
      </c>
      <c r="J113" s="71">
        <v>3.6068346500396729</v>
      </c>
      <c r="K113" s="71">
        <v>4.1408305168151855</v>
      </c>
      <c r="L113" s="71">
        <v>3.9771027565002441</v>
      </c>
      <c r="M113" s="71">
        <v>4.163844108581543</v>
      </c>
      <c r="N113" s="71">
        <v>4.3540992736816406</v>
      </c>
      <c r="O113" s="71">
        <v>4.3751816749572754</v>
      </c>
      <c r="P113" s="71">
        <v>4.375978946685791</v>
      </c>
      <c r="Q113" s="72"/>
      <c r="R113" s="72"/>
      <c r="S113" s="71">
        <v>4.3446660041809082</v>
      </c>
      <c r="T113" s="71">
        <v>4.2458057403564453</v>
      </c>
      <c r="U113" s="72"/>
      <c r="V113" s="71">
        <v>4.2232756614685059</v>
      </c>
      <c r="W113" s="71">
        <v>4.2806081771850586</v>
      </c>
      <c r="X113" s="71">
        <v>4.2556209564208984</v>
      </c>
      <c r="Y113" s="71">
        <v>4.2785511016845703</v>
      </c>
      <c r="Z113" s="71">
        <v>4.3045501708984375</v>
      </c>
      <c r="AA113" s="71">
        <v>4.1205921173095703</v>
      </c>
      <c r="AB113" s="71">
        <v>4.0819978713989258</v>
      </c>
      <c r="AC113" s="71">
        <v>4.4175658226013184</v>
      </c>
      <c r="AD113" s="71">
        <v>4.1587543487548828</v>
      </c>
      <c r="AE113" s="71">
        <v>4.4392032623291016</v>
      </c>
      <c r="AF113" s="71">
        <v>3.8548462390899658</v>
      </c>
      <c r="AG113" s="71">
        <v>3.8427696228027344</v>
      </c>
      <c r="AH113" s="71">
        <v>4.3020706176757812</v>
      </c>
      <c r="AI113" s="71">
        <v>4.2125978469848633</v>
      </c>
      <c r="AJ113" s="71">
        <v>4.2245869636535645</v>
      </c>
      <c r="AK113" s="71">
        <v>4.0305876731872559</v>
      </c>
      <c r="AL113" s="71">
        <v>4.0919990539550781</v>
      </c>
      <c r="AM113" s="71">
        <v>4.2099747657775879</v>
      </c>
      <c r="AN113" s="71">
        <v>4.2116513252258301</v>
      </c>
      <c r="AO113" s="71">
        <v>4.138484001159668</v>
      </c>
      <c r="AP113" s="71">
        <v>4.244326114654541</v>
      </c>
      <c r="AQ113" s="71">
        <v>3.9295668601989746</v>
      </c>
      <c r="AR113" s="71">
        <v>4.0653014183044434</v>
      </c>
      <c r="AS113" s="71">
        <v>3.9626595973968506</v>
      </c>
      <c r="AT113" s="71">
        <v>4.2219228744506836</v>
      </c>
      <c r="AU113" s="71">
        <v>4.2314953804016113</v>
      </c>
      <c r="AV113" s="71">
        <v>4.4720678329467773</v>
      </c>
      <c r="AW113" s="71">
        <v>4.3717236518859863</v>
      </c>
      <c r="AX113" s="71">
        <v>4.6525154113769531</v>
      </c>
      <c r="AY113" s="71">
        <v>4.2964792251586914</v>
      </c>
      <c r="AZ113" s="71">
        <v>4.1753749847412109</v>
      </c>
      <c r="BA113" s="71">
        <v>4.1112651824951172</v>
      </c>
      <c r="BB113" s="71">
        <v>4.2834634780883789</v>
      </c>
      <c r="BC113" s="71">
        <v>3.9418725967407227</v>
      </c>
      <c r="BD113" s="71">
        <v>4.2205352783203125</v>
      </c>
      <c r="BE113" s="71">
        <v>4.3647551536560059</v>
      </c>
      <c r="BF113" s="71">
        <v>4.2512483596801758</v>
      </c>
      <c r="BG113" s="71">
        <v>4.3800740242004395</v>
      </c>
      <c r="BH113" s="71">
        <v>4.3454151153564453</v>
      </c>
      <c r="BI113" s="71">
        <v>4.1555743217468262</v>
      </c>
      <c r="BJ113" s="71">
        <v>4.4140763282775879</v>
      </c>
      <c r="BK113" s="71">
        <v>4.4952964782714844</v>
      </c>
      <c r="BL113" s="71">
        <v>4.2582340240478516</v>
      </c>
      <c r="BM113" s="71">
        <v>4.3146967887878418</v>
      </c>
      <c r="BN113" s="71">
        <v>4.3838629722595215</v>
      </c>
    </row>
    <row r="114" spans="1:66" s="83" customFormat="1" x14ac:dyDescent="0.2">
      <c r="A114" s="75" t="s">
        <v>306</v>
      </c>
      <c r="B114" s="76" t="s">
        <v>307</v>
      </c>
      <c r="C114" s="91" t="s">
        <v>447</v>
      </c>
      <c r="D114" s="76">
        <v>7.7945337295532227</v>
      </c>
      <c r="E114" s="76">
        <v>7.6459603309631348</v>
      </c>
      <c r="F114" s="76">
        <v>7.220064640045166</v>
      </c>
      <c r="G114" s="76">
        <v>7.7963356971740723</v>
      </c>
      <c r="H114" s="76">
        <v>7.7818446159362793</v>
      </c>
      <c r="I114" s="76">
        <v>7.4115629196166992</v>
      </c>
      <c r="J114" s="76">
        <v>6.3558311462402344</v>
      </c>
      <c r="K114" s="76">
        <v>7.6059679985046387</v>
      </c>
      <c r="L114" s="76">
        <v>7.3343825340270996</v>
      </c>
      <c r="M114" s="76">
        <v>7.443671703338623</v>
      </c>
      <c r="N114" s="76">
        <v>7.6545782089233398</v>
      </c>
      <c r="O114" s="76">
        <v>8.0265092849731445</v>
      </c>
      <c r="P114" s="76">
        <v>7.7297854423522949</v>
      </c>
      <c r="Q114" s="99"/>
      <c r="R114" s="99"/>
      <c r="S114" s="76">
        <v>7.8959555625915527</v>
      </c>
      <c r="T114" s="76">
        <v>8.1132345199584961</v>
      </c>
      <c r="U114" s="99"/>
      <c r="V114" s="76">
        <v>7.8020915985107422</v>
      </c>
      <c r="W114" s="76">
        <v>7.9112591743469238</v>
      </c>
      <c r="X114" s="76">
        <v>7.9987306594848633</v>
      </c>
      <c r="Y114" s="76">
        <v>8.2372779846191406</v>
      </c>
      <c r="Z114" s="76">
        <v>7.4874076843261719</v>
      </c>
      <c r="AA114" s="76">
        <v>7.9145364761352539</v>
      </c>
      <c r="AB114" s="76">
        <v>7.9910058975219727</v>
      </c>
      <c r="AC114" s="76">
        <v>8.0698699951171875</v>
      </c>
      <c r="AD114" s="76">
        <v>7.7326431274414062</v>
      </c>
      <c r="AE114" s="76">
        <v>8.2227849960327148</v>
      </c>
      <c r="AF114" s="76">
        <v>7.9883503913879395</v>
      </c>
      <c r="AG114" s="76">
        <v>7.6286563873291016</v>
      </c>
      <c r="AH114" s="76">
        <v>8.4640817642211914</v>
      </c>
      <c r="AI114" s="76">
        <v>8.2542428970336914</v>
      </c>
      <c r="AJ114" s="76">
        <v>8.1203956604003906</v>
      </c>
      <c r="AK114" s="76">
        <v>7.8508028984069824</v>
      </c>
      <c r="AL114" s="76">
        <v>7.9143877029418945</v>
      </c>
      <c r="AM114" s="76">
        <v>7.5450277328491211</v>
      </c>
      <c r="AN114" s="76">
        <v>7.9986233711242676</v>
      </c>
      <c r="AO114" s="76">
        <v>8.0913286209106445</v>
      </c>
      <c r="AP114" s="76">
        <v>7.8618559837341309</v>
      </c>
      <c r="AQ114" s="76">
        <v>7.5584840774536133</v>
      </c>
      <c r="AR114" s="76">
        <v>7.5284485816955566</v>
      </c>
      <c r="AS114" s="76">
        <v>7.5081048011779785</v>
      </c>
      <c r="AT114" s="76">
        <v>7.1432843208312988</v>
      </c>
      <c r="AU114" s="76">
        <v>7.6529603004455566</v>
      </c>
      <c r="AV114" s="76">
        <v>7.2613234519958496</v>
      </c>
      <c r="AW114" s="76">
        <v>7.7788181304931641</v>
      </c>
      <c r="AX114" s="76">
        <v>8.0726003646850586</v>
      </c>
      <c r="AY114" s="76">
        <v>7.5879883766174316</v>
      </c>
      <c r="AZ114" s="76">
        <v>8.0022859573364258</v>
      </c>
      <c r="BA114" s="76">
        <v>7.7505688667297363</v>
      </c>
      <c r="BB114" s="76">
        <v>7.731295108795166</v>
      </c>
      <c r="BC114" s="76">
        <v>7.5094509124755859</v>
      </c>
      <c r="BD114" s="76">
        <v>7.1939520835876465</v>
      </c>
      <c r="BE114" s="76">
        <v>7.9597773551940918</v>
      </c>
      <c r="BF114" s="76">
        <v>8.1812028884887695</v>
      </c>
      <c r="BG114" s="76">
        <v>7.552947998046875</v>
      </c>
      <c r="BH114" s="76">
        <v>7.8649516105651855</v>
      </c>
      <c r="BI114" s="76">
        <v>7.340764045715332</v>
      </c>
      <c r="BJ114" s="76">
        <v>7.5495057106018066</v>
      </c>
      <c r="BK114" s="76">
        <v>7.4859609603881836</v>
      </c>
      <c r="BL114" s="76">
        <v>7.5510702133178711</v>
      </c>
      <c r="BM114" s="76">
        <v>8.0236644744873047</v>
      </c>
      <c r="BN114" s="76">
        <v>7.4902119636535645</v>
      </c>
    </row>
    <row r="115" spans="1:66" x14ac:dyDescent="0.2">
      <c r="A115" s="77" t="s">
        <v>308</v>
      </c>
      <c r="B115" s="77" t="s">
        <v>309</v>
      </c>
      <c r="C115" s="92" t="s">
        <v>448</v>
      </c>
      <c r="D115" s="78">
        <v>1.8658742904663086</v>
      </c>
      <c r="E115" s="78">
        <v>2.0675501823425293</v>
      </c>
      <c r="F115" s="78">
        <v>1.899945855140686</v>
      </c>
      <c r="G115" s="78">
        <v>2.1359536647796631</v>
      </c>
      <c r="H115" s="78">
        <v>2.0960571765899658</v>
      </c>
      <c r="I115" s="78">
        <v>1.8939672708511353</v>
      </c>
      <c r="J115" s="78">
        <v>1.9388163089752197</v>
      </c>
      <c r="K115" s="78">
        <v>1.9383174180984497</v>
      </c>
      <c r="L115" s="78">
        <v>1.9531369209289551</v>
      </c>
      <c r="M115" s="78">
        <v>1.9855760335922241</v>
      </c>
      <c r="N115" s="78">
        <v>2.0911026000976562</v>
      </c>
      <c r="O115" s="78">
        <v>1.9375084638595581</v>
      </c>
      <c r="P115" s="78">
        <v>2.0512909889221191</v>
      </c>
      <c r="Q115" s="100"/>
      <c r="R115" s="100"/>
      <c r="S115" s="78">
        <v>2.0411853790283203</v>
      </c>
      <c r="T115" s="78">
        <v>1.9870467185974121</v>
      </c>
      <c r="U115" s="100"/>
      <c r="V115" s="78">
        <v>2.0548007488250732</v>
      </c>
      <c r="W115" s="78">
        <v>2.0580930709838867</v>
      </c>
      <c r="X115" s="78">
        <v>2.1703915596008301</v>
      </c>
      <c r="Y115" s="78">
        <v>2.1356158256530762</v>
      </c>
      <c r="Z115" s="78">
        <v>1.9654269218444824</v>
      </c>
      <c r="AA115" s="78">
        <v>1.9881385564804077</v>
      </c>
      <c r="AB115" s="78">
        <v>1.9564768075942993</v>
      </c>
      <c r="AC115" s="78">
        <v>2.1831016540527344</v>
      </c>
      <c r="AD115" s="78">
        <v>1.9942917823791504</v>
      </c>
      <c r="AE115" s="78">
        <v>2.1249632835388184</v>
      </c>
      <c r="AF115" s="78">
        <v>2.0757942199707031</v>
      </c>
      <c r="AG115" s="78">
        <v>2.0526909828186035</v>
      </c>
      <c r="AH115" s="78">
        <v>2.1968915462493896</v>
      </c>
      <c r="AI115" s="78">
        <v>2.0012850761413574</v>
      </c>
      <c r="AJ115" s="78">
        <v>2.042088508605957</v>
      </c>
      <c r="AK115" s="78">
        <v>2.0360362529754639</v>
      </c>
      <c r="AL115" s="78">
        <v>2.0763640403747559</v>
      </c>
      <c r="AM115" s="78">
        <v>2.0487573146820068</v>
      </c>
      <c r="AN115" s="78">
        <v>1.8585755825042725</v>
      </c>
      <c r="AO115" s="78">
        <v>2.0302183628082275</v>
      </c>
      <c r="AP115" s="78">
        <v>1.8686453104019165</v>
      </c>
      <c r="AQ115" s="78">
        <v>1.8599565029144287</v>
      </c>
      <c r="AR115" s="78">
        <v>1.8979147672653198</v>
      </c>
      <c r="AS115" s="78">
        <v>1.9852570295333862</v>
      </c>
      <c r="AT115" s="78">
        <v>1.8380529880523682</v>
      </c>
      <c r="AU115" s="78">
        <v>1.8101382255554199</v>
      </c>
      <c r="AV115" s="78">
        <v>1.7518292665481567</v>
      </c>
      <c r="AW115" s="78">
        <v>1.8174773454666138</v>
      </c>
      <c r="AX115" s="78">
        <v>1.9253344535827637</v>
      </c>
      <c r="AY115" s="78">
        <v>1.7577900886535645</v>
      </c>
      <c r="AZ115" s="78">
        <v>1.8442637920379639</v>
      </c>
      <c r="BA115" s="78">
        <v>1.7943712472915649</v>
      </c>
      <c r="BB115" s="78">
        <v>1.9191532135009766</v>
      </c>
      <c r="BC115" s="78">
        <v>1.8550597429275513</v>
      </c>
      <c r="BD115" s="78">
        <v>1.9549233913421631</v>
      </c>
      <c r="BE115" s="78">
        <v>1.873232364654541</v>
      </c>
      <c r="BF115" s="78">
        <v>2.04410719871521</v>
      </c>
      <c r="BG115" s="78">
        <v>1.9307295083999634</v>
      </c>
      <c r="BH115" s="78">
        <v>1.934666633605957</v>
      </c>
      <c r="BI115" s="78">
        <v>1.9125232696533203</v>
      </c>
      <c r="BJ115" s="78">
        <v>1.8961105346679687</v>
      </c>
      <c r="BK115" s="78">
        <v>2.0039019584655762</v>
      </c>
      <c r="BL115" s="78">
        <v>1.7517485618591309</v>
      </c>
      <c r="BM115" s="78">
        <v>2.0013203620910645</v>
      </c>
      <c r="BN115" s="78">
        <v>1.9175693988800049</v>
      </c>
    </row>
    <row r="116" spans="1:66" x14ac:dyDescent="0.2">
      <c r="A116" s="70" t="s">
        <v>310</v>
      </c>
      <c r="B116" s="70" t="s">
        <v>311</v>
      </c>
      <c r="C116" s="89" t="s">
        <v>90</v>
      </c>
      <c r="D116" s="81">
        <v>0.91894686222076416</v>
      </c>
      <c r="E116" s="81">
        <v>0.96840363740921021</v>
      </c>
      <c r="F116" s="81">
        <v>0.92644608020782471</v>
      </c>
      <c r="G116" s="81">
        <v>0.97031939029693604</v>
      </c>
      <c r="H116" s="81">
        <v>0.93987679481506348</v>
      </c>
      <c r="I116" s="81">
        <v>0.87821900844573975</v>
      </c>
      <c r="J116" s="81">
        <v>0.96260571479797363</v>
      </c>
      <c r="K116" s="81">
        <v>0.90253210067749023</v>
      </c>
      <c r="L116" s="81">
        <v>0.88585150241851807</v>
      </c>
      <c r="M116" s="81">
        <v>0.85922098159790039</v>
      </c>
      <c r="N116" s="81">
        <v>0.8375241756439209</v>
      </c>
      <c r="O116" s="81">
        <v>0.93073594570159912</v>
      </c>
      <c r="P116" s="81">
        <v>0.91580879688262939</v>
      </c>
      <c r="Q116" s="86"/>
      <c r="R116" s="86"/>
      <c r="S116" s="81">
        <v>0.90767008066177368</v>
      </c>
      <c r="T116" s="81">
        <v>0.97608190774917603</v>
      </c>
      <c r="U116" s="86"/>
      <c r="V116" s="81">
        <v>0.92550528049468994</v>
      </c>
      <c r="W116" s="81">
        <v>0.9391399621963501</v>
      </c>
      <c r="X116" s="81">
        <v>0.95329844951629639</v>
      </c>
      <c r="Y116" s="81">
        <v>0.96783405542373657</v>
      </c>
      <c r="Z116" s="81">
        <v>0.89059412479400635</v>
      </c>
      <c r="AA116" s="81">
        <v>0.92928928136825562</v>
      </c>
      <c r="AB116" s="81">
        <v>0.97718387842178345</v>
      </c>
      <c r="AC116" s="81">
        <v>0.92931032180786133</v>
      </c>
      <c r="AD116" s="81">
        <v>0.94139015674591064</v>
      </c>
      <c r="AE116" s="81">
        <v>0.91636252403259277</v>
      </c>
      <c r="AF116" s="81">
        <v>0.96059036254882813</v>
      </c>
      <c r="AG116" s="81">
        <v>0.93820101022720337</v>
      </c>
      <c r="AH116" s="81">
        <v>0.96312797069549561</v>
      </c>
      <c r="AI116" s="81">
        <v>0.93418347835540771</v>
      </c>
      <c r="AJ116" s="81">
        <v>0.94024527072906494</v>
      </c>
      <c r="AK116" s="81">
        <v>0.96186500787734985</v>
      </c>
      <c r="AL116" s="81">
        <v>0.95117855072021484</v>
      </c>
      <c r="AM116" s="81">
        <v>0.88581740856170654</v>
      </c>
      <c r="AN116" s="81">
        <v>0.89224100112915039</v>
      </c>
      <c r="AO116" s="81">
        <v>0.92051398754119873</v>
      </c>
      <c r="AP116" s="81">
        <v>0.78712129592895508</v>
      </c>
      <c r="AQ116" s="81">
        <v>0.87926054000854492</v>
      </c>
      <c r="AR116" s="81">
        <v>0.84587037563323975</v>
      </c>
      <c r="AS116" s="81">
        <v>0.94534701108932495</v>
      </c>
      <c r="AT116" s="81">
        <v>0.85384106636047363</v>
      </c>
      <c r="AU116" s="81">
        <v>0.93102568387985229</v>
      </c>
      <c r="AV116" s="81">
        <v>0.87138122320175171</v>
      </c>
      <c r="AW116" s="81">
        <v>0.83641165494918823</v>
      </c>
      <c r="AX116" s="81">
        <v>0.8957817554473877</v>
      </c>
      <c r="AY116" s="81">
        <v>0.86239421367645264</v>
      </c>
      <c r="AZ116" s="81">
        <v>0.82936030626296997</v>
      </c>
      <c r="BA116" s="81">
        <v>0.86605793237686157</v>
      </c>
      <c r="BB116" s="81">
        <v>0.86274653673171997</v>
      </c>
      <c r="BC116" s="81">
        <v>0.81072431802749634</v>
      </c>
      <c r="BD116" s="81">
        <v>0.81964856386184692</v>
      </c>
      <c r="BE116" s="81">
        <v>0.84368741512298584</v>
      </c>
      <c r="BF116" s="81">
        <v>0.89335548877716064</v>
      </c>
      <c r="BG116" s="81">
        <v>0.89317154884338379</v>
      </c>
      <c r="BH116" s="81">
        <v>0.78291678428649902</v>
      </c>
      <c r="BI116" s="81">
        <v>0.82173740863800049</v>
      </c>
      <c r="BJ116" s="81">
        <v>0.8120841383934021</v>
      </c>
      <c r="BK116" s="81">
        <v>0.83699274063110352</v>
      </c>
      <c r="BL116" s="81">
        <v>0.73959481716156006</v>
      </c>
      <c r="BM116" s="81">
        <v>0.89356672763824463</v>
      </c>
      <c r="BN116" s="81">
        <v>0.83815211057662964</v>
      </c>
    </row>
    <row r="117" spans="1:66" x14ac:dyDescent="0.2">
      <c r="A117" s="70" t="s">
        <v>312</v>
      </c>
      <c r="B117" s="70" t="s">
        <v>313</v>
      </c>
      <c r="C117" s="89" t="s">
        <v>269</v>
      </c>
      <c r="D117" s="71">
        <v>3.6297922134399414</v>
      </c>
      <c r="E117" s="71">
        <v>3.8663725852966309</v>
      </c>
      <c r="F117" s="71">
        <v>3.5902554988861084</v>
      </c>
      <c r="G117" s="71">
        <v>3.6937799453735352</v>
      </c>
      <c r="H117" s="71">
        <v>3.6700222492218018</v>
      </c>
      <c r="I117" s="71">
        <v>3.6033449172973633</v>
      </c>
      <c r="J117" s="71">
        <v>3.5956189632415771</v>
      </c>
      <c r="K117" s="71">
        <v>3.673837423324585</v>
      </c>
      <c r="L117" s="71">
        <v>3.6017000675201416</v>
      </c>
      <c r="M117" s="71">
        <v>3.6799612045288086</v>
      </c>
      <c r="N117" s="71">
        <v>3.7425639629364014</v>
      </c>
      <c r="O117" s="71">
        <v>3.5657684803009033</v>
      </c>
      <c r="P117" s="71">
        <v>3.7930788993835449</v>
      </c>
      <c r="Q117" s="72"/>
      <c r="R117" s="72"/>
      <c r="S117" s="71">
        <v>3.5249297618865967</v>
      </c>
      <c r="T117" s="71">
        <v>3.6118988990783691</v>
      </c>
      <c r="U117" s="72"/>
      <c r="V117" s="71">
        <v>3.5445957183837891</v>
      </c>
      <c r="W117" s="71">
        <v>3.4338123798370361</v>
      </c>
      <c r="X117" s="71">
        <v>3.6141068935394287</v>
      </c>
      <c r="Y117" s="71">
        <v>3.4666464328765869</v>
      </c>
      <c r="Z117" s="71">
        <v>3.5552003383636475</v>
      </c>
      <c r="AA117" s="71">
        <v>3.6112422943115234</v>
      </c>
      <c r="AB117" s="71">
        <v>3.6051099300384521</v>
      </c>
      <c r="AC117" s="71">
        <v>3.7110617160797119</v>
      </c>
      <c r="AD117" s="71">
        <v>3.6700074672698975</v>
      </c>
      <c r="AE117" s="71">
        <v>3.6944351196289062</v>
      </c>
      <c r="AF117" s="71">
        <v>3.6218962669372559</v>
      </c>
      <c r="AG117" s="71">
        <v>3.7049551010131836</v>
      </c>
      <c r="AH117" s="71">
        <v>3.7980263233184814</v>
      </c>
      <c r="AI117" s="71">
        <v>3.6211931705474854</v>
      </c>
      <c r="AJ117" s="71">
        <v>3.5890560150146484</v>
      </c>
      <c r="AK117" s="71">
        <v>3.575960636138916</v>
      </c>
      <c r="AL117" s="71">
        <v>3.5738699436187744</v>
      </c>
      <c r="AM117" s="71">
        <v>3.5668244361877441</v>
      </c>
      <c r="AN117" s="71">
        <v>3.5307161808013916</v>
      </c>
      <c r="AO117" s="71">
        <v>3.6920402050018311</v>
      </c>
      <c r="AP117" s="71">
        <v>3.6336221694946289</v>
      </c>
      <c r="AQ117" s="71">
        <v>3.6659781932830811</v>
      </c>
      <c r="AR117" s="71">
        <v>3.6654982566833496</v>
      </c>
      <c r="AS117" s="71">
        <v>3.568901538848877</v>
      </c>
      <c r="AT117" s="71">
        <v>3.658703088760376</v>
      </c>
      <c r="AU117" s="71">
        <v>3.5768074989318848</v>
      </c>
      <c r="AV117" s="71">
        <v>3.4425747394561768</v>
      </c>
      <c r="AW117" s="71">
        <v>3.6778135299682617</v>
      </c>
      <c r="AX117" s="71">
        <v>3.5525786876678467</v>
      </c>
      <c r="AY117" s="71">
        <v>3.5743477344512939</v>
      </c>
      <c r="AZ117" s="71">
        <v>3.5890991687774658</v>
      </c>
      <c r="BA117" s="71">
        <v>3.5883457660675049</v>
      </c>
      <c r="BB117" s="71">
        <v>3.5393152236938477</v>
      </c>
      <c r="BC117" s="71">
        <v>3.4514942169189453</v>
      </c>
      <c r="BD117" s="71">
        <v>3.6294441223144531</v>
      </c>
      <c r="BE117" s="71">
        <v>3.6924717426300049</v>
      </c>
      <c r="BF117" s="71">
        <v>3.5170831680297852</v>
      </c>
      <c r="BG117" s="71">
        <v>3.5216267108917236</v>
      </c>
      <c r="BH117" s="71">
        <v>3.5104198455810547</v>
      </c>
      <c r="BI117" s="71">
        <v>3.5265758037567139</v>
      </c>
      <c r="BJ117" s="71">
        <v>3.6114449501037598</v>
      </c>
      <c r="BK117" s="71">
        <v>3.6130118370056152</v>
      </c>
      <c r="BL117" s="71">
        <v>3.4118616580963135</v>
      </c>
      <c r="BM117" s="71">
        <v>3.7313425540924072</v>
      </c>
      <c r="BN117" s="71">
        <v>3.7143478393554687</v>
      </c>
    </row>
    <row r="118" spans="1:66" x14ac:dyDescent="0.2">
      <c r="A118" s="70" t="s">
        <v>314</v>
      </c>
      <c r="B118" s="70" t="s">
        <v>315</v>
      </c>
      <c r="C118" s="89" t="s">
        <v>245</v>
      </c>
      <c r="D118" s="71">
        <v>4.0418457984924316</v>
      </c>
      <c r="E118" s="71">
        <v>4.7328577041625977</v>
      </c>
      <c r="F118" s="71">
        <v>4.5011873245239258</v>
      </c>
      <c r="G118" s="71">
        <v>4.4633893966674805</v>
      </c>
      <c r="H118" s="71">
        <v>4.1762018203735352</v>
      </c>
      <c r="I118" s="71">
        <v>3.8632256984710693</v>
      </c>
      <c r="J118" s="71">
        <v>4.2744712829589844</v>
      </c>
      <c r="K118" s="71">
        <v>4.2721128463745117</v>
      </c>
      <c r="L118" s="71">
        <v>4.5878348350524902</v>
      </c>
      <c r="M118" s="71">
        <v>4.2131528854370117</v>
      </c>
      <c r="N118" s="71">
        <v>4.2517719268798828</v>
      </c>
      <c r="O118" s="71">
        <v>4.2723331451416016</v>
      </c>
      <c r="P118" s="71">
        <v>4.3739480972290039</v>
      </c>
      <c r="Q118" s="72"/>
      <c r="R118" s="72"/>
      <c r="S118" s="71">
        <v>4.0968418121337891</v>
      </c>
      <c r="T118" s="71">
        <v>4.2735805511474609</v>
      </c>
      <c r="U118" s="72"/>
      <c r="V118" s="71">
        <v>4</v>
      </c>
      <c r="W118" s="71">
        <v>4.5781970024108887</v>
      </c>
      <c r="X118" s="71">
        <v>4.4703488349914551</v>
      </c>
      <c r="Y118" s="71">
        <v>4.3677444458007812</v>
      </c>
      <c r="Z118" s="71">
        <v>4.2240166664123535</v>
      </c>
      <c r="AA118" s="71">
        <v>4.350379467010498</v>
      </c>
      <c r="AB118" s="71">
        <v>4.535832405090332</v>
      </c>
      <c r="AC118" s="71">
        <v>4.4288163185119629</v>
      </c>
      <c r="AD118" s="71">
        <v>4.1403903961181641</v>
      </c>
      <c r="AE118" s="71">
        <v>4.3538498878479004</v>
      </c>
      <c r="AF118" s="71">
        <v>4.2525463104248047</v>
      </c>
      <c r="AG118" s="71">
        <v>4.2489633560180664</v>
      </c>
      <c r="AH118" s="71">
        <v>4.4400839805603027</v>
      </c>
      <c r="AI118" s="71">
        <v>4.1462802886962891</v>
      </c>
      <c r="AJ118" s="71">
        <v>4.359006404876709</v>
      </c>
      <c r="AK118" s="71">
        <v>4.3058643341064453</v>
      </c>
      <c r="AL118" s="71">
        <v>4.3655757904052734</v>
      </c>
      <c r="AM118" s="71">
        <v>3.8386087417602539</v>
      </c>
      <c r="AN118" s="71">
        <v>4.2555475234985352</v>
      </c>
      <c r="AO118" s="71">
        <v>4.1989097595214844</v>
      </c>
      <c r="AP118" s="71">
        <v>4.3266410827636719</v>
      </c>
      <c r="AQ118" s="71">
        <v>4.290644645690918</v>
      </c>
      <c r="AR118" s="71">
        <v>4.0484991073608398</v>
      </c>
      <c r="AS118" s="71">
        <v>4.2698588371276855</v>
      </c>
      <c r="AT118" s="71">
        <v>3.911250114440918</v>
      </c>
      <c r="AU118" s="71">
        <v>4.0338764190673828</v>
      </c>
      <c r="AV118" s="71">
        <v>4.6214361190795898</v>
      </c>
      <c r="AW118" s="71">
        <v>4.3333334922790527</v>
      </c>
      <c r="AX118" s="71">
        <v>4.2128782272338867</v>
      </c>
      <c r="AY118" s="71">
        <v>4.2176570892333984</v>
      </c>
      <c r="AZ118" s="71">
        <v>4.0437197685241699</v>
      </c>
      <c r="BA118" s="71">
        <v>4.3372635841369629</v>
      </c>
      <c r="BB118" s="71">
        <v>4.3694920539855957</v>
      </c>
      <c r="BC118" s="71">
        <v>4.4111275672912598</v>
      </c>
      <c r="BD118" s="71">
        <v>4.4584503173828125</v>
      </c>
      <c r="BE118" s="71">
        <v>4.6710715293884277</v>
      </c>
      <c r="BF118" s="71">
        <v>4.3519806861877441</v>
      </c>
      <c r="BG118" s="71">
        <v>4.0294437408447266</v>
      </c>
      <c r="BH118" s="71">
        <v>4.5252590179443359</v>
      </c>
      <c r="BI118" s="71">
        <v>4.1183876991271973</v>
      </c>
      <c r="BJ118" s="71">
        <v>4.394866943359375</v>
      </c>
      <c r="BK118" s="71">
        <v>4.5789461135864258</v>
      </c>
      <c r="BL118" s="71">
        <v>4.0224447250366211</v>
      </c>
      <c r="BM118" s="71">
        <v>4.3526172637939453</v>
      </c>
      <c r="BN118" s="71">
        <v>4.2630844116210938</v>
      </c>
    </row>
    <row r="119" spans="1:66" x14ac:dyDescent="0.2">
      <c r="A119" s="70" t="s">
        <v>316</v>
      </c>
      <c r="B119" s="70" t="s">
        <v>317</v>
      </c>
      <c r="C119" s="89" t="s">
        <v>90</v>
      </c>
      <c r="D119" s="81">
        <v>0.61593770980834961</v>
      </c>
      <c r="E119" s="81">
        <v>0.75918561220169067</v>
      </c>
      <c r="F119" s="81">
        <v>0.75637990236282349</v>
      </c>
      <c r="G119" s="81">
        <v>0.76481455564498901</v>
      </c>
      <c r="H119" s="81">
        <v>0.86742019653320313</v>
      </c>
      <c r="I119" s="81">
        <v>0.70886379480361938</v>
      </c>
      <c r="J119" s="81">
        <v>0.65960061550140381</v>
      </c>
      <c r="K119" s="81">
        <v>0.6577833890914917</v>
      </c>
      <c r="L119" s="81">
        <v>0.67366522550582886</v>
      </c>
      <c r="M119" s="81">
        <v>0.78417015075683594</v>
      </c>
      <c r="N119" s="81">
        <v>0.84042066335678101</v>
      </c>
      <c r="O119" s="81">
        <v>0.74248528480529785</v>
      </c>
      <c r="P119" s="81">
        <v>0.77200114727020264</v>
      </c>
      <c r="Q119" s="86"/>
      <c r="R119" s="86"/>
      <c r="S119" s="81">
        <v>0.86833727359771729</v>
      </c>
      <c r="T119" s="81">
        <v>0.64749801158905029</v>
      </c>
      <c r="U119" s="86"/>
      <c r="V119" s="81">
        <v>0.8910146951675415</v>
      </c>
      <c r="W119" s="81">
        <v>0.83360886573791504</v>
      </c>
      <c r="X119" s="81">
        <v>0.95157700777053833</v>
      </c>
      <c r="Y119" s="81">
        <v>0.86492490768432617</v>
      </c>
      <c r="Z119" s="81">
        <v>0.80812311172485352</v>
      </c>
      <c r="AA119" s="81">
        <v>0.84136438369750977</v>
      </c>
      <c r="AB119" s="81">
        <v>0.85361772775650024</v>
      </c>
      <c r="AC119" s="81">
        <v>0.88659435510635376</v>
      </c>
      <c r="AD119" s="81">
        <v>0.83528649806976318</v>
      </c>
      <c r="AE119" s="81">
        <v>0.93289995193481445</v>
      </c>
      <c r="AF119" s="81">
        <v>0.83948177099227905</v>
      </c>
      <c r="AG119" s="81">
        <v>0.78927809000015259</v>
      </c>
      <c r="AH119" s="81">
        <v>0.91357290744781494</v>
      </c>
      <c r="AI119" s="81">
        <v>0.76206302642822266</v>
      </c>
      <c r="AJ119" s="81">
        <v>0.79929053783416748</v>
      </c>
      <c r="AK119" s="81">
        <v>0.75317502021789551</v>
      </c>
      <c r="AL119" s="81">
        <v>0.82807087898254395</v>
      </c>
      <c r="AM119" s="81">
        <v>0.7977755069732666</v>
      </c>
      <c r="AN119" s="81">
        <v>0.71788281202316284</v>
      </c>
      <c r="AO119" s="81">
        <v>0.81780266761779785</v>
      </c>
      <c r="AP119" s="81">
        <v>0.73486554622650146</v>
      </c>
      <c r="AQ119" s="81">
        <v>0.62333381175994873</v>
      </c>
      <c r="AR119" s="81">
        <v>0.78802353143692017</v>
      </c>
      <c r="AS119" s="81">
        <v>0.77609384059906006</v>
      </c>
      <c r="AT119" s="81">
        <v>0.63145947456359863</v>
      </c>
      <c r="AU119" s="81">
        <v>0.66428011655807495</v>
      </c>
      <c r="AV119" s="81">
        <v>0.55490028858184814</v>
      </c>
      <c r="AW119" s="81">
        <v>0.64606738090515137</v>
      </c>
      <c r="AX119" s="81">
        <v>0.75411951541900635</v>
      </c>
      <c r="AY119" s="81">
        <v>0.62625259160995483</v>
      </c>
      <c r="AZ119" s="81">
        <v>0.71405673027038574</v>
      </c>
      <c r="BA119" s="81">
        <v>0.60209882259368896</v>
      </c>
      <c r="BB119" s="81">
        <v>0.64695972204208374</v>
      </c>
      <c r="BC119" s="81">
        <v>0.68177056312561035</v>
      </c>
      <c r="BD119" s="81">
        <v>0.69669288396835327</v>
      </c>
      <c r="BE119" s="81">
        <v>0.59532719850540161</v>
      </c>
      <c r="BF119" s="81">
        <v>0.8057098388671875</v>
      </c>
      <c r="BG119" s="81">
        <v>0.77555960416793823</v>
      </c>
      <c r="BH119" s="81">
        <v>0.76919478178024292</v>
      </c>
      <c r="BI119" s="81">
        <v>0.75471603870391846</v>
      </c>
      <c r="BJ119" s="81">
        <v>0.71145522594451904</v>
      </c>
      <c r="BK119" s="81">
        <v>0.8192557692527771</v>
      </c>
      <c r="BL119" s="81">
        <v>0.67681276798248291</v>
      </c>
      <c r="BM119" s="81">
        <v>0.7709539532661438</v>
      </c>
      <c r="BN119" s="81">
        <v>0.75717645883560181</v>
      </c>
    </row>
    <row r="120" spans="1:66" x14ac:dyDescent="0.2">
      <c r="A120" s="70" t="s">
        <v>318</v>
      </c>
      <c r="B120" s="70" t="s">
        <v>319</v>
      </c>
      <c r="C120" s="89" t="s">
        <v>90</v>
      </c>
      <c r="D120" s="81">
        <v>0.58921968936920166</v>
      </c>
      <c r="E120" s="81">
        <v>0.74726390838623047</v>
      </c>
      <c r="F120" s="81">
        <v>0.58125728368759155</v>
      </c>
      <c r="G120" s="81">
        <v>0.88750368356704712</v>
      </c>
      <c r="H120" s="81">
        <v>0.85273957252502441</v>
      </c>
      <c r="I120" s="81">
        <v>0.66912996768951416</v>
      </c>
      <c r="J120" s="81">
        <v>0.56988358497619629</v>
      </c>
      <c r="K120" s="81">
        <v>0.76164984703063965</v>
      </c>
      <c r="L120" s="81">
        <v>0.57250267267227173</v>
      </c>
      <c r="M120" s="81">
        <v>0.80449414253234863</v>
      </c>
      <c r="N120" s="81">
        <v>0.84192657470703125</v>
      </c>
      <c r="O120" s="81">
        <v>0.75154060125350952</v>
      </c>
      <c r="P120" s="81">
        <v>0.78859990835189819</v>
      </c>
      <c r="Q120" s="86"/>
      <c r="R120" s="86"/>
      <c r="S120" s="81">
        <v>0.84407424926757813</v>
      </c>
      <c r="T120" s="81">
        <v>0.63128727674484253</v>
      </c>
      <c r="U120" s="86"/>
      <c r="V120" s="81">
        <v>0.80765187740325928</v>
      </c>
      <c r="W120" s="81">
        <v>0.86768007278442383</v>
      </c>
      <c r="X120" s="81">
        <v>0.90068572759628296</v>
      </c>
      <c r="Y120" s="81">
        <v>0.90479540824890137</v>
      </c>
      <c r="Z120" s="81">
        <v>0.70038998126983643</v>
      </c>
      <c r="AA120" s="81">
        <v>0.79542016983032227</v>
      </c>
      <c r="AB120" s="81">
        <v>0.69682574272155762</v>
      </c>
      <c r="AC120" s="81">
        <v>0.87987059354782104</v>
      </c>
      <c r="AD120" s="81">
        <v>0.83121955394744873</v>
      </c>
      <c r="AE120" s="81">
        <v>0.94322079420089722</v>
      </c>
      <c r="AF120" s="81">
        <v>0.80612921714782715</v>
      </c>
      <c r="AG120" s="81">
        <v>0.7224961519241333</v>
      </c>
      <c r="AH120" s="81">
        <v>0.92893743515014648</v>
      </c>
      <c r="AI120" s="81">
        <v>0.85108464956283569</v>
      </c>
      <c r="AJ120" s="81">
        <v>0.82971650362014771</v>
      </c>
      <c r="AK120" s="81">
        <v>0.73005944490432739</v>
      </c>
      <c r="AL120" s="81">
        <v>0.88026213645935059</v>
      </c>
      <c r="AM120" s="81">
        <v>0.80910283327102661</v>
      </c>
      <c r="AN120" s="81">
        <v>0.62162250280380249</v>
      </c>
      <c r="AO120" s="81">
        <v>0.71416246891021729</v>
      </c>
      <c r="AP120" s="81">
        <v>0.60159420967102051</v>
      </c>
      <c r="AQ120" s="81">
        <v>0.65552037954330444</v>
      </c>
      <c r="AR120" s="81">
        <v>0.73601645231246948</v>
      </c>
      <c r="AS120" s="81">
        <v>0.80122911930084229</v>
      </c>
      <c r="AT120" s="81">
        <v>0.56902796030044556</v>
      </c>
      <c r="AU120" s="81">
        <v>0.65639066696166992</v>
      </c>
      <c r="AV120" s="81">
        <v>0.43043217062950134</v>
      </c>
      <c r="AW120" s="81">
        <v>0.51199352741241455</v>
      </c>
      <c r="AX120" s="81">
        <v>0.74479031562805176</v>
      </c>
      <c r="AY120" s="81">
        <v>0.57271802425384521</v>
      </c>
      <c r="AZ120" s="81">
        <v>0.74554777145385742</v>
      </c>
      <c r="BA120" s="81">
        <v>0.58559942245483398</v>
      </c>
      <c r="BB120" s="81">
        <v>0.76043498516082764</v>
      </c>
      <c r="BC120" s="81">
        <v>0.52476716041564941</v>
      </c>
      <c r="BD120" s="81">
        <v>0.77143305540084839</v>
      </c>
      <c r="BE120" s="81">
        <v>0.52781057357788086</v>
      </c>
      <c r="BF120" s="81">
        <v>0.86515623331069946</v>
      </c>
      <c r="BG120" s="81">
        <v>0.71895730495452881</v>
      </c>
      <c r="BH120" s="81">
        <v>0.7475314736366272</v>
      </c>
      <c r="BI120" s="81">
        <v>0.82483768463134766</v>
      </c>
      <c r="BJ120" s="81">
        <v>0.71745365858078003</v>
      </c>
      <c r="BK120" s="81">
        <v>0.75458008050918579</v>
      </c>
      <c r="BL120" s="81">
        <v>0.70677918195724487</v>
      </c>
      <c r="BM120" s="81">
        <v>0.75685888528823853</v>
      </c>
      <c r="BN120" s="81">
        <v>0.67052483558654785</v>
      </c>
    </row>
    <row r="121" spans="1:66" x14ac:dyDescent="0.2">
      <c r="A121" s="70" t="s">
        <v>320</v>
      </c>
      <c r="B121" s="70" t="s">
        <v>321</v>
      </c>
      <c r="C121" s="89" t="s">
        <v>85</v>
      </c>
      <c r="D121" s="71">
        <v>5.8701863288879395</v>
      </c>
      <c r="E121" s="71">
        <v>5.7191309928894043</v>
      </c>
      <c r="F121" s="71">
        <v>3.7253351211547852</v>
      </c>
      <c r="G121" s="71">
        <v>6.8016119003295898</v>
      </c>
      <c r="H121" s="71">
        <v>5.8581719398498535</v>
      </c>
      <c r="I121" s="71">
        <v>5.4784879684448242</v>
      </c>
      <c r="J121" s="71">
        <v>6.150050163269043</v>
      </c>
      <c r="K121" s="71">
        <v>5.2438015937805176</v>
      </c>
      <c r="L121" s="71">
        <v>6.7876510620117188</v>
      </c>
      <c r="M121" s="71">
        <v>5.6913051605224609</v>
      </c>
      <c r="N121" s="71">
        <v>6.8092222213745117</v>
      </c>
      <c r="O121" s="71">
        <v>4.1646308898925781</v>
      </c>
      <c r="P121" s="71">
        <v>6.0936884880065918</v>
      </c>
      <c r="Q121" s="72"/>
      <c r="R121" s="72"/>
      <c r="S121" s="71">
        <v>5.7233443260192871</v>
      </c>
      <c r="T121" s="71">
        <v>6.7649369239807129</v>
      </c>
      <c r="U121" s="72"/>
      <c r="V121" s="71">
        <v>5.8511734008789062</v>
      </c>
      <c r="W121" s="71">
        <v>6.0031399726867676</v>
      </c>
      <c r="X121" s="71">
        <v>6.076024055480957</v>
      </c>
      <c r="Y121" s="71">
        <v>6.5839591026306152</v>
      </c>
      <c r="Z121" s="71">
        <v>5.1848354339599609</v>
      </c>
      <c r="AA121" s="71">
        <v>4.753718376159668</v>
      </c>
      <c r="AB121" s="71">
        <v>3.61472487449646</v>
      </c>
      <c r="AC121" s="71">
        <v>7.0950279235839844</v>
      </c>
      <c r="AD121" s="71">
        <v>4.2658295631408691</v>
      </c>
      <c r="AE121" s="71">
        <v>4.7542452812194824</v>
      </c>
      <c r="AF121" s="71">
        <v>5.9724841117858887</v>
      </c>
      <c r="AG121" s="71">
        <v>6.2653765678405762</v>
      </c>
      <c r="AH121" s="71">
        <v>6.0811257362365723</v>
      </c>
      <c r="AI121" s="71">
        <v>5.590848445892334</v>
      </c>
      <c r="AJ121" s="71">
        <v>5.7451457977294922</v>
      </c>
      <c r="AK121" s="71">
        <v>6.1128807067871094</v>
      </c>
      <c r="AL121" s="71">
        <v>5.6155614852905273</v>
      </c>
      <c r="AM121" s="71">
        <v>7.5453047752380371</v>
      </c>
      <c r="AN121" s="71">
        <v>3.915924072265625</v>
      </c>
      <c r="AO121" s="71">
        <v>5.7055211067199707</v>
      </c>
      <c r="AP121" s="71">
        <v>4.8672566413879395</v>
      </c>
      <c r="AQ121" s="71">
        <v>4.3207211494445801</v>
      </c>
      <c r="AR121" s="71">
        <v>4.1958160400390625</v>
      </c>
      <c r="AS121" s="71">
        <v>5.0023622512817383</v>
      </c>
      <c r="AT121" s="71">
        <v>5.9661741256713867</v>
      </c>
      <c r="AU121" s="71">
        <v>3.7120723724365234</v>
      </c>
      <c r="AV121" s="71">
        <v>4.0597286224365234</v>
      </c>
      <c r="AW121" s="71">
        <v>4.1113677024841309</v>
      </c>
      <c r="AX121" s="71">
        <v>4.52862548828125</v>
      </c>
      <c r="AY121" s="71">
        <v>3.272122859954834</v>
      </c>
      <c r="AZ121" s="71">
        <v>3.1360905170440674</v>
      </c>
      <c r="BA121" s="71">
        <v>4.2046070098876953</v>
      </c>
      <c r="BB121" s="71">
        <v>6.4526710510253906</v>
      </c>
      <c r="BC121" s="71">
        <v>6.1958107948303223</v>
      </c>
      <c r="BD121" s="71">
        <v>5.334040641784668</v>
      </c>
      <c r="BE121" s="71">
        <v>5.1114578247070312</v>
      </c>
      <c r="BF121" s="71">
        <v>6.0648064613342285</v>
      </c>
      <c r="BG121" s="71">
        <v>4.1968002319335938</v>
      </c>
      <c r="BH121" s="71">
        <v>4.8905496597290039</v>
      </c>
      <c r="BI121" s="71">
        <v>4.1743803024291992</v>
      </c>
      <c r="BJ121" s="71">
        <v>4.4984512329101562</v>
      </c>
      <c r="BK121" s="71">
        <v>5.1075601577758789</v>
      </c>
      <c r="BL121" s="71">
        <v>3.5455524921417236</v>
      </c>
      <c r="BM121" s="71">
        <v>5.0795893669128418</v>
      </c>
      <c r="BN121" s="71">
        <v>4.9354081153869629</v>
      </c>
    </row>
    <row r="122" spans="1:66" x14ac:dyDescent="0.2">
      <c r="A122" s="77" t="s">
        <v>322</v>
      </c>
      <c r="B122" s="77" t="s">
        <v>323</v>
      </c>
      <c r="C122" s="92" t="s">
        <v>448</v>
      </c>
      <c r="D122" s="78">
        <v>1.7382572889328003</v>
      </c>
      <c r="E122" s="78">
        <v>1.7260905504226685</v>
      </c>
      <c r="F122" s="78">
        <v>1.84630286693573</v>
      </c>
      <c r="G122" s="78">
        <v>1.8797032833099365</v>
      </c>
      <c r="H122" s="78">
        <v>1.7170279026031494</v>
      </c>
      <c r="I122" s="78">
        <v>1.645825982093811</v>
      </c>
      <c r="J122" s="78">
        <v>1.0178506374359131</v>
      </c>
      <c r="K122" s="78">
        <v>1.9252876043319702</v>
      </c>
      <c r="L122" s="78">
        <v>1.6857964992523193</v>
      </c>
      <c r="M122" s="78">
        <v>1.6250555515289307</v>
      </c>
      <c r="N122" s="78">
        <v>1.7753642797470093</v>
      </c>
      <c r="O122" s="78">
        <v>2.0333874225616455</v>
      </c>
      <c r="P122" s="78">
        <v>1.74090576171875</v>
      </c>
      <c r="Q122" s="100"/>
      <c r="R122" s="100"/>
      <c r="S122" s="78">
        <v>1.7372336387634277</v>
      </c>
      <c r="T122" s="78">
        <v>1.9781367778778076</v>
      </c>
      <c r="U122" s="100"/>
      <c r="V122" s="78">
        <v>1.8338583707809448</v>
      </c>
      <c r="W122" s="78">
        <v>1.704912543296814</v>
      </c>
      <c r="X122" s="78">
        <v>1.7368737459182739</v>
      </c>
      <c r="Y122" s="78">
        <v>1.8902449607849121</v>
      </c>
      <c r="Z122" s="78">
        <v>1.6578336954116821</v>
      </c>
      <c r="AA122" s="78">
        <v>1.8948631286621094</v>
      </c>
      <c r="AB122" s="78">
        <v>1.9935309886932373</v>
      </c>
      <c r="AC122" s="78">
        <v>1.7836016416549683</v>
      </c>
      <c r="AD122" s="78">
        <v>1.8160272836685181</v>
      </c>
      <c r="AE122" s="78">
        <v>2.0472385883331299</v>
      </c>
      <c r="AF122" s="78">
        <v>2.0098631381988525</v>
      </c>
      <c r="AG122" s="78">
        <v>1.7361398935317993</v>
      </c>
      <c r="AH122" s="78">
        <v>2.0181124210357666</v>
      </c>
      <c r="AI122" s="78">
        <v>1.928725004196167</v>
      </c>
      <c r="AJ122" s="78">
        <v>2.0175025463104248</v>
      </c>
      <c r="AK122" s="78">
        <v>1.9747487306594849</v>
      </c>
      <c r="AL122" s="78">
        <v>1.9605302810668945</v>
      </c>
      <c r="AM122" s="78">
        <v>1.6569092273712158</v>
      </c>
      <c r="AN122" s="78">
        <v>2.0206887722015381</v>
      </c>
      <c r="AO122" s="78">
        <v>1.9881073236465454</v>
      </c>
      <c r="AP122" s="78">
        <v>2.0134460926055908</v>
      </c>
      <c r="AQ122" s="78">
        <v>1.9709413051605225</v>
      </c>
      <c r="AR122" s="78">
        <v>1.9032232761383057</v>
      </c>
      <c r="AS122" s="78">
        <v>1.9126473665237427</v>
      </c>
      <c r="AT122" s="78">
        <v>1.6146514415740967</v>
      </c>
      <c r="AU122" s="78">
        <v>1.9934780597686768</v>
      </c>
      <c r="AV122" s="78">
        <v>1.6917495727539062</v>
      </c>
      <c r="AW122" s="78">
        <v>2.0351672172546387</v>
      </c>
      <c r="AX122" s="78">
        <v>1.9380196332931519</v>
      </c>
      <c r="AY122" s="78">
        <v>1.8262506723403931</v>
      </c>
      <c r="AZ122" s="78">
        <v>1.9919602870941162</v>
      </c>
      <c r="BA122" s="78">
        <v>1.8164255619049072</v>
      </c>
      <c r="BB122" s="78">
        <v>1.921671986579895</v>
      </c>
      <c r="BC122" s="78">
        <v>1.687129020690918</v>
      </c>
      <c r="BD122" s="78">
        <v>1.4472507238388062</v>
      </c>
      <c r="BE122" s="78">
        <v>1.9665327072143555</v>
      </c>
      <c r="BF122" s="78">
        <v>1.9837774038314819</v>
      </c>
      <c r="BG122" s="78">
        <v>1.6188045740127563</v>
      </c>
      <c r="BH122" s="78">
        <v>1.696446418762207</v>
      </c>
      <c r="BI122" s="78">
        <v>1.5743676424026489</v>
      </c>
      <c r="BJ122" s="78">
        <v>1.7093188762664795</v>
      </c>
      <c r="BK122" s="78">
        <v>1.5384702682495117</v>
      </c>
      <c r="BL122" s="78">
        <v>1.7631165981292725</v>
      </c>
      <c r="BM122" s="78">
        <v>1.9856017827987671</v>
      </c>
      <c r="BN122" s="78">
        <v>1.5903443098068237</v>
      </c>
    </row>
    <row r="123" spans="1:66" x14ac:dyDescent="0.2">
      <c r="A123" s="70" t="s">
        <v>324</v>
      </c>
      <c r="B123" s="70" t="s">
        <v>325</v>
      </c>
      <c r="C123" s="89" t="s">
        <v>326</v>
      </c>
      <c r="D123" s="71">
        <v>0.80000001192092896</v>
      </c>
      <c r="E123" s="71">
        <v>1</v>
      </c>
      <c r="F123" s="71">
        <v>1</v>
      </c>
      <c r="G123" s="71">
        <v>1</v>
      </c>
      <c r="H123" s="71">
        <v>1</v>
      </c>
      <c r="I123" s="71">
        <v>1</v>
      </c>
      <c r="J123" s="71">
        <v>2</v>
      </c>
      <c r="K123" s="71">
        <v>1</v>
      </c>
      <c r="L123" s="71">
        <v>1</v>
      </c>
      <c r="M123" s="71">
        <v>1.25</v>
      </c>
      <c r="N123" s="71">
        <v>1</v>
      </c>
      <c r="O123" s="71">
        <v>1</v>
      </c>
      <c r="P123" s="71">
        <v>1</v>
      </c>
      <c r="Q123" s="72"/>
      <c r="R123" s="72"/>
      <c r="S123" s="71">
        <v>1</v>
      </c>
      <c r="T123" s="71">
        <v>1</v>
      </c>
      <c r="U123" s="72"/>
      <c r="V123" s="71">
        <v>0.5</v>
      </c>
      <c r="W123" s="71">
        <v>1</v>
      </c>
      <c r="X123" s="71">
        <v>1</v>
      </c>
      <c r="Y123" s="71">
        <v>1</v>
      </c>
      <c r="Z123" s="71">
        <v>1</v>
      </c>
      <c r="AA123" s="71">
        <v>1</v>
      </c>
      <c r="AB123" s="71">
        <v>1</v>
      </c>
      <c r="AC123" s="71">
        <v>1</v>
      </c>
      <c r="AD123" s="71">
        <v>1</v>
      </c>
      <c r="AE123" s="71">
        <v>0.85000002384185791</v>
      </c>
      <c r="AF123" s="71">
        <v>1</v>
      </c>
      <c r="AG123" s="71">
        <v>1</v>
      </c>
      <c r="AH123" s="71">
        <v>1</v>
      </c>
      <c r="AI123" s="71">
        <v>1</v>
      </c>
      <c r="AJ123" s="71">
        <v>1</v>
      </c>
      <c r="AK123" s="71">
        <v>1</v>
      </c>
      <c r="AL123" s="71">
        <v>1</v>
      </c>
      <c r="AM123" s="71">
        <v>1</v>
      </c>
      <c r="AN123" s="71">
        <v>1</v>
      </c>
      <c r="AO123" s="71">
        <v>1</v>
      </c>
      <c r="AP123" s="71">
        <v>1</v>
      </c>
      <c r="AQ123" s="71">
        <v>1</v>
      </c>
      <c r="AR123" s="71">
        <v>1</v>
      </c>
      <c r="AS123" s="71">
        <v>1</v>
      </c>
      <c r="AT123" s="71">
        <v>1</v>
      </c>
      <c r="AU123" s="71">
        <v>1</v>
      </c>
      <c r="AV123" s="71">
        <v>1</v>
      </c>
      <c r="AW123" s="71">
        <v>1</v>
      </c>
      <c r="AX123" s="71">
        <v>1</v>
      </c>
      <c r="AY123" s="71">
        <v>1</v>
      </c>
      <c r="AZ123" s="71">
        <v>1</v>
      </c>
      <c r="BA123" s="71">
        <v>1</v>
      </c>
      <c r="BB123" s="71">
        <v>1</v>
      </c>
      <c r="BC123" s="71">
        <v>1</v>
      </c>
      <c r="BD123" s="71">
        <v>1.5</v>
      </c>
      <c r="BE123" s="71">
        <v>1</v>
      </c>
      <c r="BF123" s="71">
        <v>1</v>
      </c>
      <c r="BG123" s="71">
        <v>1</v>
      </c>
      <c r="BH123" s="71">
        <v>1</v>
      </c>
      <c r="BI123" s="71">
        <v>1.25</v>
      </c>
      <c r="BJ123" s="71">
        <v>1</v>
      </c>
      <c r="BK123" s="71">
        <v>1.25</v>
      </c>
      <c r="BL123" s="71">
        <v>1</v>
      </c>
      <c r="BM123" s="71">
        <v>1</v>
      </c>
      <c r="BN123" s="71">
        <v>1.25</v>
      </c>
    </row>
    <row r="124" spans="1:66" x14ac:dyDescent="0.2">
      <c r="A124" s="70" t="s">
        <v>327</v>
      </c>
      <c r="B124" s="70" t="s">
        <v>328</v>
      </c>
      <c r="C124" s="89" t="s">
        <v>326</v>
      </c>
      <c r="D124" s="71">
        <v>10</v>
      </c>
      <c r="E124" s="71">
        <v>10</v>
      </c>
      <c r="F124" s="71">
        <v>7</v>
      </c>
      <c r="G124" s="71">
        <v>6</v>
      </c>
      <c r="H124" s="71">
        <v>10</v>
      </c>
      <c r="I124" s="71">
        <v>10</v>
      </c>
      <c r="J124" s="71">
        <v>15</v>
      </c>
      <c r="K124" s="71">
        <v>5</v>
      </c>
      <c r="L124" s="71">
        <v>10</v>
      </c>
      <c r="M124" s="71">
        <v>10</v>
      </c>
      <c r="N124" s="71">
        <v>10</v>
      </c>
      <c r="O124" s="71">
        <v>5</v>
      </c>
      <c r="P124" s="71">
        <v>10</v>
      </c>
      <c r="Q124" s="72"/>
      <c r="R124" s="72"/>
      <c r="S124" s="71">
        <v>10</v>
      </c>
      <c r="T124" s="71">
        <v>5</v>
      </c>
      <c r="U124" s="72"/>
      <c r="V124" s="71">
        <v>10</v>
      </c>
      <c r="W124" s="71">
        <v>10</v>
      </c>
      <c r="X124" s="71">
        <v>10</v>
      </c>
      <c r="Y124" s="71">
        <v>6</v>
      </c>
      <c r="Z124" s="71">
        <v>10</v>
      </c>
      <c r="AA124" s="71">
        <v>7</v>
      </c>
      <c r="AB124" s="71">
        <v>5</v>
      </c>
      <c r="AC124" s="71">
        <v>10</v>
      </c>
      <c r="AD124" s="71">
        <v>8</v>
      </c>
      <c r="AE124" s="71">
        <v>6</v>
      </c>
      <c r="AF124" s="71">
        <v>5</v>
      </c>
      <c r="AG124" s="71">
        <v>10</v>
      </c>
      <c r="AH124" s="71">
        <v>5</v>
      </c>
      <c r="AI124" s="71">
        <v>5</v>
      </c>
      <c r="AJ124" s="71">
        <v>5</v>
      </c>
      <c r="AK124" s="71">
        <v>5</v>
      </c>
      <c r="AL124" s="71">
        <v>5</v>
      </c>
      <c r="AM124" s="71">
        <v>10</v>
      </c>
      <c r="AN124" s="71">
        <v>5</v>
      </c>
      <c r="AO124" s="71">
        <v>5</v>
      </c>
      <c r="AP124" s="71">
        <v>5</v>
      </c>
      <c r="AQ124" s="71">
        <v>5</v>
      </c>
      <c r="AR124" s="71">
        <v>5</v>
      </c>
      <c r="AS124" s="71">
        <v>5</v>
      </c>
      <c r="AT124" s="71">
        <v>10</v>
      </c>
      <c r="AU124" s="71">
        <v>5</v>
      </c>
      <c r="AV124" s="71">
        <v>10</v>
      </c>
      <c r="AW124" s="71">
        <v>5</v>
      </c>
      <c r="AX124" s="71">
        <v>5</v>
      </c>
      <c r="AY124" s="71">
        <v>7</v>
      </c>
      <c r="AZ124" s="71">
        <v>5</v>
      </c>
      <c r="BA124" s="71">
        <v>7.5</v>
      </c>
      <c r="BB124" s="71">
        <v>5</v>
      </c>
      <c r="BC124" s="71">
        <v>10</v>
      </c>
      <c r="BD124" s="71">
        <v>10</v>
      </c>
      <c r="BE124" s="71">
        <v>5</v>
      </c>
      <c r="BF124" s="71">
        <v>5</v>
      </c>
      <c r="BG124" s="71">
        <v>10</v>
      </c>
      <c r="BH124" s="71">
        <v>10</v>
      </c>
      <c r="BI124" s="71">
        <v>10</v>
      </c>
      <c r="BJ124" s="71">
        <v>10</v>
      </c>
      <c r="BK124" s="71">
        <v>10</v>
      </c>
      <c r="BL124" s="71">
        <v>8.5</v>
      </c>
      <c r="BM124" s="71">
        <v>5</v>
      </c>
      <c r="BN124" s="71">
        <v>10</v>
      </c>
    </row>
    <row r="125" spans="1:66" x14ac:dyDescent="0.2">
      <c r="A125" s="70" t="s">
        <v>329</v>
      </c>
      <c r="B125" s="70" t="s">
        <v>330</v>
      </c>
      <c r="C125" s="89" t="s">
        <v>245</v>
      </c>
      <c r="D125" s="71">
        <v>4.2257580757141113</v>
      </c>
      <c r="E125" s="71">
        <v>4.1105842590332031</v>
      </c>
      <c r="F125" s="71">
        <v>3.9104437828063965</v>
      </c>
      <c r="G125" s="71">
        <v>4.0258498191833496</v>
      </c>
      <c r="H125" s="71">
        <v>4.1098723411560059</v>
      </c>
      <c r="I125" s="71">
        <v>3.9692401885986328</v>
      </c>
      <c r="J125" s="71">
        <v>4.0434055328369141</v>
      </c>
      <c r="K125" s="71">
        <v>3.8908290863037109</v>
      </c>
      <c r="L125" s="71">
        <v>4.2222223281860352</v>
      </c>
      <c r="M125" s="71">
        <v>4.3002066612243652</v>
      </c>
      <c r="N125" s="71">
        <v>4.4670085906982422</v>
      </c>
      <c r="O125" s="71">
        <v>4.2490301132202148</v>
      </c>
      <c r="P125" s="71">
        <v>4.2852940559387207</v>
      </c>
      <c r="Q125" s="72"/>
      <c r="R125" s="72"/>
      <c r="S125" s="71">
        <v>4.3190407752990723</v>
      </c>
      <c r="T125" s="71">
        <v>4.2492399215698242</v>
      </c>
      <c r="U125" s="72"/>
      <c r="V125" s="71">
        <v>4.0149130821228027</v>
      </c>
      <c r="W125" s="71">
        <v>4.1576800346374512</v>
      </c>
      <c r="X125" s="71">
        <v>4.2323317527770996</v>
      </c>
      <c r="Y125" s="71">
        <v>4.0490083694458008</v>
      </c>
      <c r="Z125" s="71">
        <v>4.2033896446228027</v>
      </c>
      <c r="AA125" s="71">
        <v>4.3818888664245605</v>
      </c>
      <c r="AB125" s="71">
        <v>4.3002090454101562</v>
      </c>
      <c r="AC125" s="71">
        <v>4.439293384552002</v>
      </c>
      <c r="AD125" s="71">
        <v>4.2865705490112305</v>
      </c>
      <c r="AE125" s="71">
        <v>4.296480655670166</v>
      </c>
      <c r="AF125" s="71">
        <v>4.2543840408325195</v>
      </c>
      <c r="AG125" s="71">
        <v>4.0383782386779785</v>
      </c>
      <c r="AH125" s="71">
        <v>4.4641170501708984</v>
      </c>
      <c r="AI125" s="71">
        <v>4.2266020774841309</v>
      </c>
      <c r="AJ125" s="71">
        <v>4.257420539855957</v>
      </c>
      <c r="AK125" s="71">
        <v>4.2162246704101562</v>
      </c>
      <c r="AL125" s="71">
        <v>4.2625575065612793</v>
      </c>
      <c r="AM125" s="71">
        <v>3.9878301620483398</v>
      </c>
      <c r="AN125" s="71">
        <v>4.2905759811401367</v>
      </c>
      <c r="AO125" s="71">
        <v>4.3872108459472656</v>
      </c>
      <c r="AP125" s="71">
        <v>4.3459277153015137</v>
      </c>
      <c r="AQ125" s="71">
        <v>4.0290074348449707</v>
      </c>
      <c r="AR125" s="71">
        <v>3.9034523963928223</v>
      </c>
      <c r="AS125" s="71">
        <v>4.2224297523498535</v>
      </c>
      <c r="AT125" s="71">
        <v>3.8378245830535889</v>
      </c>
      <c r="AU125" s="71">
        <v>4.326960563659668</v>
      </c>
      <c r="AV125" s="71">
        <v>4.2063064575195313</v>
      </c>
      <c r="AW125" s="71">
        <v>4.531184196472168</v>
      </c>
      <c r="AX125" s="71">
        <v>4.3628740310668945</v>
      </c>
      <c r="AY125" s="71">
        <v>4.1858468055725098</v>
      </c>
      <c r="AZ125" s="71">
        <v>4.1995229721069336</v>
      </c>
      <c r="BA125" s="71">
        <v>4.1522946357727051</v>
      </c>
      <c r="BB125" s="71">
        <v>4.3464140892028809</v>
      </c>
      <c r="BC125" s="71">
        <v>4.3446574211120605</v>
      </c>
      <c r="BD125" s="71">
        <v>4.1972832679748535</v>
      </c>
      <c r="BE125" s="71">
        <v>4.3518176078796387</v>
      </c>
      <c r="BF125" s="71">
        <v>4.3186550140380859</v>
      </c>
      <c r="BG125" s="71">
        <v>4.3475375175476074</v>
      </c>
      <c r="BH125" s="71">
        <v>4.313927173614502</v>
      </c>
      <c r="BI125" s="71">
        <v>4.0099172592163086</v>
      </c>
      <c r="BJ125" s="71">
        <v>4.2482409477233887</v>
      </c>
      <c r="BK125" s="71">
        <v>4.0853672027587891</v>
      </c>
      <c r="BL125" s="71">
        <v>4.0935912132263184</v>
      </c>
      <c r="BM125" s="71">
        <v>4.3215780258178711</v>
      </c>
      <c r="BN125" s="71">
        <v>4.0852036476135254</v>
      </c>
    </row>
    <row r="126" spans="1:66" x14ac:dyDescent="0.2">
      <c r="A126" s="70" t="s">
        <v>331</v>
      </c>
      <c r="B126" s="70" t="s">
        <v>332</v>
      </c>
      <c r="C126" s="89" t="s">
        <v>333</v>
      </c>
      <c r="D126" s="71">
        <v>4.354454517364502</v>
      </c>
      <c r="E126" s="71">
        <v>5.2244510650634766</v>
      </c>
      <c r="F126" s="71">
        <v>4.8665213584899902</v>
      </c>
      <c r="G126" s="71">
        <v>4.5147371292114258</v>
      </c>
      <c r="H126" s="71">
        <v>5.2790427207946777</v>
      </c>
      <c r="I126" s="71">
        <v>4.2698512077331543</v>
      </c>
      <c r="J126" s="71">
        <v>4.7650108337402344</v>
      </c>
      <c r="K126" s="71">
        <v>4.3991513252258301</v>
      </c>
      <c r="L126" s="71">
        <v>4.5969605445861816</v>
      </c>
      <c r="M126" s="71">
        <v>4.9896302223205566</v>
      </c>
      <c r="N126" s="71">
        <v>5.5789303779602051</v>
      </c>
      <c r="O126" s="71">
        <v>5.548865795135498</v>
      </c>
      <c r="P126" s="71">
        <v>5.3298397064208984</v>
      </c>
      <c r="Q126" s="72"/>
      <c r="R126" s="72"/>
      <c r="S126" s="71">
        <v>5.1074724197387695</v>
      </c>
      <c r="T126" s="71">
        <v>4.6867895126342773</v>
      </c>
      <c r="U126" s="72"/>
      <c r="V126" s="71">
        <v>4.6266341209411621</v>
      </c>
      <c r="W126" s="71">
        <v>4.7000770568847656</v>
      </c>
      <c r="X126" s="71">
        <v>5.4335908889770508</v>
      </c>
      <c r="Y126" s="71">
        <v>4.6489658355712891</v>
      </c>
      <c r="Z126" s="71">
        <v>4.3912997245788574</v>
      </c>
      <c r="AA126" s="71">
        <v>4.9415640830993652</v>
      </c>
      <c r="AB126" s="71">
        <v>4.8471612930297852</v>
      </c>
      <c r="AC126" s="71">
        <v>5.5616321563720703</v>
      </c>
      <c r="AD126" s="71">
        <v>4.9062228202819824</v>
      </c>
      <c r="AE126" s="71">
        <v>5.4033527374267578</v>
      </c>
      <c r="AF126" s="71">
        <v>5.1885952949523926</v>
      </c>
      <c r="AG126" s="71">
        <v>5.6651492118835449</v>
      </c>
      <c r="AH126" s="71">
        <v>4.8685064315795898</v>
      </c>
      <c r="AI126" s="71">
        <v>3.8555617332458496</v>
      </c>
      <c r="AJ126" s="71">
        <v>5.2128739356994629</v>
      </c>
      <c r="AK126" s="71">
        <v>4.9223027229309082</v>
      </c>
      <c r="AL126" s="71">
        <v>4.2858095169067383</v>
      </c>
      <c r="AM126" s="71">
        <v>4.4625959396362305</v>
      </c>
      <c r="AN126" s="71">
        <v>5.1829333305358887</v>
      </c>
      <c r="AO126" s="71">
        <v>4.6320304870605469</v>
      </c>
      <c r="AP126" s="71">
        <v>5.129030704498291</v>
      </c>
      <c r="AQ126" s="71">
        <v>4.9917993545532227</v>
      </c>
      <c r="AR126" s="71">
        <v>4.250281810760498</v>
      </c>
      <c r="AS126" s="71">
        <v>3.7090897560119629</v>
      </c>
      <c r="AT126" s="71">
        <v>4.3512153625488281</v>
      </c>
      <c r="AU126" s="71">
        <v>4.6070737838745117</v>
      </c>
      <c r="AV126" s="71">
        <v>4.5835809707641602</v>
      </c>
      <c r="AW126" s="71">
        <v>5.0561385154724121</v>
      </c>
      <c r="AX126" s="71">
        <v>3.6934373378753662</v>
      </c>
      <c r="AY126" s="71">
        <v>4.4368600845336914</v>
      </c>
      <c r="AZ126" s="71">
        <v>4.9640045166015625</v>
      </c>
      <c r="BA126" s="71">
        <v>4.6948251724243164</v>
      </c>
      <c r="BB126" s="71">
        <v>4.0599846839904785</v>
      </c>
      <c r="BC126" s="71">
        <v>4.0637588500976563</v>
      </c>
      <c r="BD126" s="71">
        <v>4.0122213363647461</v>
      </c>
      <c r="BE126" s="71">
        <v>4.1404523849487305</v>
      </c>
      <c r="BF126" s="71">
        <v>4.533268928527832</v>
      </c>
      <c r="BG126" s="71">
        <v>3.4510495662689209</v>
      </c>
      <c r="BH126" s="71">
        <v>4.6813545227050781</v>
      </c>
      <c r="BI126" s="71">
        <v>4.5660171508789062</v>
      </c>
      <c r="BJ126" s="71">
        <v>5.0274491310119629</v>
      </c>
      <c r="BK126" s="71">
        <v>3.8759012222290039</v>
      </c>
      <c r="BL126" s="71">
        <v>4.7501568794250488</v>
      </c>
      <c r="BM126" s="71">
        <v>4.9326705932617188</v>
      </c>
      <c r="BN126" s="71">
        <v>4.9396710395812988</v>
      </c>
    </row>
    <row r="127" spans="1:66" x14ac:dyDescent="0.2">
      <c r="A127" s="77" t="s">
        <v>334</v>
      </c>
      <c r="B127" s="77" t="s">
        <v>335</v>
      </c>
      <c r="C127" s="92" t="s">
        <v>448</v>
      </c>
      <c r="D127" s="78">
        <v>2.1657440662384033</v>
      </c>
      <c r="E127" s="78">
        <v>1.8720201253890991</v>
      </c>
      <c r="F127" s="78">
        <v>1.6580855846405029</v>
      </c>
      <c r="G127" s="78">
        <v>1.8748904466629028</v>
      </c>
      <c r="H127" s="78">
        <v>1.9643800258636475</v>
      </c>
      <c r="I127" s="78">
        <v>1.9276577234268188</v>
      </c>
      <c r="J127" s="78">
        <v>1.6233800649642944</v>
      </c>
      <c r="K127" s="78">
        <v>1.8187205791473389</v>
      </c>
      <c r="L127" s="78">
        <v>1.7991930246353149</v>
      </c>
      <c r="M127" s="78">
        <v>1.8511837720870972</v>
      </c>
      <c r="N127" s="78">
        <v>1.7677153348922729</v>
      </c>
      <c r="O127" s="78">
        <v>2.0570549964904785</v>
      </c>
      <c r="P127" s="78">
        <v>1.9268031120300293</v>
      </c>
      <c r="Q127" s="100"/>
      <c r="R127" s="100"/>
      <c r="S127" s="78">
        <v>2.1036622524261475</v>
      </c>
      <c r="T127" s="78">
        <v>2.2269763946533203</v>
      </c>
      <c r="U127" s="100"/>
      <c r="V127" s="78">
        <v>2.0066194534301758</v>
      </c>
      <c r="W127" s="78">
        <v>2.1927611827850342</v>
      </c>
      <c r="X127" s="78">
        <v>2.0580551624298096</v>
      </c>
      <c r="Y127" s="78">
        <v>2.2557151317596436</v>
      </c>
      <c r="Z127" s="78">
        <v>1.85106360912323</v>
      </c>
      <c r="AA127" s="78">
        <v>2.0403501987457275</v>
      </c>
      <c r="AB127" s="78">
        <v>2.0090861320495605</v>
      </c>
      <c r="AC127" s="78">
        <v>2.0473637580871582</v>
      </c>
      <c r="AD127" s="78">
        <v>1.9882028102874756</v>
      </c>
      <c r="AE127" s="78">
        <v>2.0635819435119629</v>
      </c>
      <c r="AF127" s="78">
        <v>1.9821403026580811</v>
      </c>
      <c r="AG127" s="78">
        <v>1.9441549777984619</v>
      </c>
      <c r="AH127" s="78">
        <v>2.2174654006958008</v>
      </c>
      <c r="AI127" s="78">
        <v>2.3107562065124512</v>
      </c>
      <c r="AJ127" s="78">
        <v>2.0666515827178955</v>
      </c>
      <c r="AK127" s="78">
        <v>1.8680654764175415</v>
      </c>
      <c r="AL127" s="78">
        <v>1.9046509265899658</v>
      </c>
      <c r="AM127" s="78">
        <v>1.9515303373336792</v>
      </c>
      <c r="AN127" s="78">
        <v>2.1945207118988037</v>
      </c>
      <c r="AO127" s="78">
        <v>2.1171581745147705</v>
      </c>
      <c r="AP127" s="78">
        <v>2.0587570667266846</v>
      </c>
      <c r="AQ127" s="78">
        <v>1.8414617776870728</v>
      </c>
      <c r="AR127" s="78">
        <v>1.8460181951522827</v>
      </c>
      <c r="AS127" s="78">
        <v>1.6740947961807251</v>
      </c>
      <c r="AT127" s="78">
        <v>1.7615448236465454</v>
      </c>
      <c r="AU127" s="78">
        <v>1.8848297595977783</v>
      </c>
      <c r="AV127" s="78">
        <v>1.9091297388076782</v>
      </c>
      <c r="AW127" s="78">
        <v>1.9848729372024536</v>
      </c>
      <c r="AX127" s="78">
        <v>2.2526190280914307</v>
      </c>
      <c r="AY127" s="78">
        <v>2.1007347106933594</v>
      </c>
      <c r="AZ127" s="78">
        <v>2.2645611763000488</v>
      </c>
      <c r="BA127" s="78">
        <v>2.2701685428619385</v>
      </c>
      <c r="BB127" s="78">
        <v>2.0285758972167969</v>
      </c>
      <c r="BC127" s="78">
        <v>2.0908756256103516</v>
      </c>
      <c r="BD127" s="78">
        <v>1.9424010515213013</v>
      </c>
      <c r="BE127" s="78">
        <v>2.165205717086792</v>
      </c>
      <c r="BF127" s="78">
        <v>2.259145975112915</v>
      </c>
      <c r="BG127" s="78">
        <v>2.1021265983581543</v>
      </c>
      <c r="BH127" s="78">
        <v>2.3409278392791748</v>
      </c>
      <c r="BI127" s="78">
        <v>1.9822640419006348</v>
      </c>
      <c r="BJ127" s="78">
        <v>2.0052766799926758</v>
      </c>
      <c r="BK127" s="78">
        <v>2.0555655956268311</v>
      </c>
      <c r="BL127" s="78">
        <v>2.1421911716461182</v>
      </c>
      <c r="BM127" s="78">
        <v>2.0930426120758057</v>
      </c>
      <c r="BN127" s="78">
        <v>2.0623445510864258</v>
      </c>
    </row>
    <row r="128" spans="1:66" x14ac:dyDescent="0.2">
      <c r="A128" s="70" t="s">
        <v>336</v>
      </c>
      <c r="B128" s="70" t="s">
        <v>337</v>
      </c>
      <c r="C128" s="89" t="s">
        <v>90</v>
      </c>
      <c r="D128" s="81">
        <v>0.99827033281326205</v>
      </c>
      <c r="E128" s="81">
        <v>0.99223583936691284</v>
      </c>
      <c r="F128" s="81">
        <v>0.88385385274887085</v>
      </c>
      <c r="G128" s="81">
        <v>0.99315327405929565</v>
      </c>
      <c r="H128" s="81">
        <v>1</v>
      </c>
      <c r="I128" s="81">
        <v>0.94466722011566162</v>
      </c>
      <c r="J128" s="81">
        <v>0.83049547672271729</v>
      </c>
      <c r="K128" s="81">
        <v>0.99444490671157837</v>
      </c>
      <c r="L128" s="81">
        <v>0.94738197326660156</v>
      </c>
      <c r="M128" s="81">
        <v>0.99275046586990356</v>
      </c>
      <c r="N128" s="81">
        <v>1</v>
      </c>
      <c r="O128" s="81">
        <v>0.99842172861099243</v>
      </c>
      <c r="P128" s="81">
        <v>0.99185717105865479</v>
      </c>
      <c r="Q128" s="86"/>
      <c r="R128" s="86"/>
      <c r="S128" s="81">
        <v>1</v>
      </c>
      <c r="T128" s="81">
        <v>0.99174243211746216</v>
      </c>
      <c r="U128" s="86"/>
      <c r="V128" s="81">
        <v>1</v>
      </c>
      <c r="W128" s="81">
        <v>1</v>
      </c>
      <c r="X128" s="81">
        <v>1</v>
      </c>
      <c r="Y128" s="81">
        <v>1</v>
      </c>
      <c r="Z128" s="81">
        <v>1</v>
      </c>
      <c r="AA128" s="81">
        <v>1</v>
      </c>
      <c r="AB128" s="81">
        <v>0.99891048669815063</v>
      </c>
      <c r="AC128" s="81">
        <v>1</v>
      </c>
      <c r="AD128" s="81">
        <v>0.98498141765594482</v>
      </c>
      <c r="AE128" s="81">
        <v>0.96258038282394409</v>
      </c>
      <c r="AF128" s="81">
        <v>0.99161756038665771</v>
      </c>
      <c r="AG128" s="81">
        <v>0.97914808988571167</v>
      </c>
      <c r="AH128" s="81">
        <v>0.98472946882247925</v>
      </c>
      <c r="AI128" s="81">
        <v>0.99108254909515381</v>
      </c>
      <c r="AJ128" s="81">
        <v>0.99933445453643799</v>
      </c>
      <c r="AK128" s="81">
        <v>0.99125999212265015</v>
      </c>
      <c r="AL128" s="81">
        <v>0.99660468101501465</v>
      </c>
      <c r="AM128" s="81">
        <v>0.96544557809829712</v>
      </c>
      <c r="AN128" s="81">
        <v>1</v>
      </c>
      <c r="AO128" s="81">
        <v>0.99225825071334839</v>
      </c>
      <c r="AP128" s="81">
        <v>0.99315071105957031</v>
      </c>
      <c r="AQ128" s="81">
        <v>0.99714553356170654</v>
      </c>
      <c r="AR128" s="81">
        <v>0.99140864610671997</v>
      </c>
      <c r="AS128" s="81">
        <v>0.98981708288192749</v>
      </c>
      <c r="AT128" s="81">
        <v>0.95373684167861938</v>
      </c>
      <c r="AU128" s="81">
        <v>1</v>
      </c>
      <c r="AV128" s="81">
        <v>0.96398824453353882</v>
      </c>
      <c r="AW128" s="81">
        <v>0.98072296380996704</v>
      </c>
      <c r="AX128" s="81">
        <v>0.99382621049880981</v>
      </c>
      <c r="AY128" s="81">
        <v>0.98265314102172852</v>
      </c>
      <c r="AZ128" s="81">
        <v>0.96301668882369995</v>
      </c>
      <c r="BA128" s="81">
        <v>0.9961472749710083</v>
      </c>
      <c r="BB128" s="81">
        <v>0.97910028696060181</v>
      </c>
      <c r="BC128" s="81">
        <v>1</v>
      </c>
      <c r="BD128" s="81">
        <v>0.95927286148071289</v>
      </c>
      <c r="BE128" s="81">
        <v>0.95554268360137939</v>
      </c>
      <c r="BF128" s="81">
        <v>0.99293303489685059</v>
      </c>
      <c r="BG128" s="81">
        <v>1</v>
      </c>
      <c r="BH128" s="81">
        <v>0.96136319637298584</v>
      </c>
      <c r="BI128" s="81">
        <v>0.97813302278518677</v>
      </c>
      <c r="BJ128" s="81">
        <v>0.93464571237564087</v>
      </c>
      <c r="BK128" s="81">
        <v>0.93834543228149414</v>
      </c>
      <c r="BL128" s="81">
        <v>0.99262863397598267</v>
      </c>
      <c r="BM128" s="81">
        <v>0.9375</v>
      </c>
      <c r="BN128" s="81">
        <v>0.99306511878967285</v>
      </c>
    </row>
    <row r="129" spans="1:66" x14ac:dyDescent="0.2">
      <c r="A129" s="70" t="s">
        <v>338</v>
      </c>
      <c r="B129" s="70" t="s">
        <v>339</v>
      </c>
      <c r="C129" s="89" t="s">
        <v>90</v>
      </c>
      <c r="D129" s="81">
        <v>0.57361823320388794</v>
      </c>
      <c r="E129" s="81">
        <v>0.26647293567657471</v>
      </c>
      <c r="F129" s="81">
        <v>0.39241066575050354</v>
      </c>
      <c r="G129" s="81">
        <v>0.29215005040168762</v>
      </c>
      <c r="H129" s="81">
        <v>0.42548859119415283</v>
      </c>
      <c r="I129" s="81">
        <v>0.40306577086448669</v>
      </c>
      <c r="J129" s="81">
        <v>0.25379732251167297</v>
      </c>
      <c r="K129" s="81">
        <v>0.5224730372428894</v>
      </c>
      <c r="L129" s="81">
        <v>0.52735573053359985</v>
      </c>
      <c r="M129" s="81">
        <v>0.24211159348487854</v>
      </c>
      <c r="N129" s="81">
        <v>0.30016264319419861</v>
      </c>
      <c r="O129" s="81">
        <v>0.10953465849161148</v>
      </c>
      <c r="P129" s="81">
        <v>0.39652767777442932</v>
      </c>
      <c r="Q129" s="86"/>
      <c r="R129" s="86"/>
      <c r="S129" s="81">
        <v>0.11041110754013062</v>
      </c>
      <c r="T129" s="81">
        <v>0.28530821204185486</v>
      </c>
      <c r="U129" s="86"/>
      <c r="V129" s="81">
        <v>0.52796721458435059</v>
      </c>
      <c r="W129" s="81">
        <v>0.3497186005115509</v>
      </c>
      <c r="X129" s="81">
        <v>0.28519362211227417</v>
      </c>
      <c r="Y129" s="81">
        <v>0.21050672233104706</v>
      </c>
      <c r="Z129" s="81">
        <v>0.41863349080085754</v>
      </c>
      <c r="AA129" s="81">
        <v>9.959845244884491E-2</v>
      </c>
      <c r="AB129" s="81">
        <v>0.36909577250480652</v>
      </c>
      <c r="AC129" s="81">
        <v>0.18949060142040253</v>
      </c>
      <c r="AD129" s="81">
        <v>5.2767198532819748E-2</v>
      </c>
      <c r="AE129" s="81">
        <v>0.18658752739429474</v>
      </c>
      <c r="AF129" s="81">
        <v>0.41848954558372498</v>
      </c>
      <c r="AG129" s="81">
        <v>0.26804786920547485</v>
      </c>
      <c r="AH129" s="81">
        <v>0.30778995156288147</v>
      </c>
      <c r="AI129" s="81">
        <v>0.26244628429412842</v>
      </c>
      <c r="AJ129" s="81">
        <v>0.2081788033246994</v>
      </c>
      <c r="AK129" s="81">
        <v>0.14618995785713196</v>
      </c>
      <c r="AL129" s="81">
        <v>0.21926742792129517</v>
      </c>
      <c r="AM129" s="81">
        <v>0.25600874423980713</v>
      </c>
      <c r="AN129" s="81">
        <v>7.7446743845939636E-2</v>
      </c>
      <c r="AO129" s="81">
        <v>0.1875</v>
      </c>
      <c r="AP129" s="81">
        <v>7.0923663675785065E-2</v>
      </c>
      <c r="AQ129" s="81">
        <v>0.28783959150314331</v>
      </c>
      <c r="AR129" s="81">
        <v>0.20610736310482025</v>
      </c>
      <c r="AS129" s="81">
        <v>0.50677555799484253</v>
      </c>
      <c r="AT129" s="81">
        <v>0.22283297777175903</v>
      </c>
      <c r="AU129" s="81">
        <v>0.23090288043022156</v>
      </c>
      <c r="AV129" s="81">
        <v>0.27266576886177063</v>
      </c>
      <c r="AW129" s="81">
        <v>0.10035189986228943</v>
      </c>
      <c r="AX129" s="81">
        <v>0.10540576279163361</v>
      </c>
      <c r="AY129" s="81">
        <v>9.8443306982517242E-2</v>
      </c>
      <c r="AZ129" s="81">
        <v>3.4693330526351929E-2</v>
      </c>
      <c r="BA129" s="81">
        <v>0.30070623755455017</v>
      </c>
      <c r="BB129" s="81">
        <v>4.5867662876844406E-2</v>
      </c>
      <c r="BC129" s="81">
        <v>7.3567338287830353E-2</v>
      </c>
      <c r="BD129" s="81">
        <v>2.4917835369706154E-2</v>
      </c>
      <c r="BE129" s="81">
        <v>6.3529402017593384E-2</v>
      </c>
      <c r="BF129" s="81">
        <v>0.10728470981121063</v>
      </c>
      <c r="BG129" s="81">
        <v>0.14147384464740753</v>
      </c>
      <c r="BH129" s="81">
        <v>2.2368859499692917E-2</v>
      </c>
      <c r="BI129" s="81">
        <v>7.9381518065929413E-2</v>
      </c>
      <c r="BJ129" s="81">
        <v>0.15896780788898468</v>
      </c>
      <c r="BK129" s="81">
        <v>7.7701851725578308E-2</v>
      </c>
      <c r="BL129" s="81">
        <v>5.8519300073385239E-2</v>
      </c>
      <c r="BM129" s="81">
        <v>2.711465023458004E-2</v>
      </c>
      <c r="BN129" s="81">
        <v>0.10150427371263504</v>
      </c>
    </row>
    <row r="130" spans="1:66" x14ac:dyDescent="0.2">
      <c r="A130" s="70" t="s">
        <v>340</v>
      </c>
      <c r="B130" s="70" t="s">
        <v>341</v>
      </c>
      <c r="C130" s="89" t="s">
        <v>342</v>
      </c>
      <c r="D130" s="71">
        <v>3.4234669208526611</v>
      </c>
      <c r="E130" s="71">
        <v>3.3444473743438721</v>
      </c>
      <c r="F130" s="71">
        <v>2.3582413196563721</v>
      </c>
      <c r="G130" s="71">
        <v>3.4850740432739258</v>
      </c>
      <c r="H130" s="71">
        <v>3.3293938636779785</v>
      </c>
      <c r="I130" s="71">
        <v>3.1479103565216064</v>
      </c>
      <c r="J130" s="71">
        <v>2.6486775875091553</v>
      </c>
      <c r="K130" s="71">
        <v>3.1211972236633301</v>
      </c>
      <c r="L130" s="71">
        <v>2.8241009712219238</v>
      </c>
      <c r="M130" s="71">
        <v>3.1089513301849365</v>
      </c>
      <c r="N130" s="71">
        <v>3.1720635890960693</v>
      </c>
      <c r="O130" s="71">
        <v>3.422435998916626</v>
      </c>
      <c r="P130" s="71">
        <v>3.1865272521972656</v>
      </c>
      <c r="Q130" s="72"/>
      <c r="R130" s="72"/>
      <c r="S130" s="71">
        <v>3.3219039440155029</v>
      </c>
      <c r="T130" s="71">
        <v>3.4202804565429687</v>
      </c>
      <c r="U130" s="72"/>
      <c r="V130" s="71">
        <v>3.3758907318115234</v>
      </c>
      <c r="W130" s="71">
        <v>3.5533533096313477</v>
      </c>
      <c r="X130" s="71">
        <v>3.2445461750030518</v>
      </c>
      <c r="Y130" s="71">
        <v>3.4632272720336914</v>
      </c>
      <c r="Z130" s="71">
        <v>3.4335541725158691</v>
      </c>
      <c r="AA130" s="71">
        <v>3.4787154197692871</v>
      </c>
      <c r="AB130" s="71">
        <v>3.4364109039306641</v>
      </c>
      <c r="AC130" s="71">
        <v>3.4062900543212891</v>
      </c>
      <c r="AD130" s="71">
        <v>3.2765960693359375</v>
      </c>
      <c r="AE130" s="71">
        <v>3.3546662330627441</v>
      </c>
      <c r="AF130" s="71">
        <v>3.3115229606628418</v>
      </c>
      <c r="AG130" s="71">
        <v>3.28367018699646</v>
      </c>
      <c r="AH130" s="71">
        <v>3.5008950233459473</v>
      </c>
      <c r="AI130" s="71">
        <v>3.46968674659729</v>
      </c>
      <c r="AJ130" s="71">
        <v>3.4123644828796387</v>
      </c>
      <c r="AK130" s="71">
        <v>3.1645526885986328</v>
      </c>
      <c r="AL130" s="71">
        <v>3.3400523662567139</v>
      </c>
      <c r="AM130" s="71">
        <v>3.2121038436889648</v>
      </c>
      <c r="AN130" s="71">
        <v>3.2803077697753906</v>
      </c>
      <c r="AO130" s="71">
        <v>2.6819708347320557</v>
      </c>
      <c r="AP130" s="71">
        <v>3.3654451370239258</v>
      </c>
      <c r="AQ130" s="71">
        <v>3.3505403995513916</v>
      </c>
      <c r="AR130" s="71">
        <v>3.3820326328277588</v>
      </c>
      <c r="AS130" s="71">
        <v>3.3747110366821289</v>
      </c>
      <c r="AT130" s="71">
        <v>3.212028980255127</v>
      </c>
      <c r="AU130" s="71">
        <v>3.4740779399871826</v>
      </c>
      <c r="AV130" s="71">
        <v>3.3158769607543945</v>
      </c>
      <c r="AW130" s="71">
        <v>3.4452893733978271</v>
      </c>
      <c r="AX130" s="71">
        <v>3.5858597755432129</v>
      </c>
      <c r="AY130" s="71">
        <v>3.4650952816009521</v>
      </c>
      <c r="AZ130" s="71">
        <v>3.6553566455841064</v>
      </c>
      <c r="BA130" s="71">
        <v>3.6599173545837402</v>
      </c>
      <c r="BB130" s="71">
        <v>3.3049392700195313</v>
      </c>
      <c r="BC130" s="71">
        <v>3.2173178195953369</v>
      </c>
      <c r="BD130" s="71">
        <v>3.4068336486816406</v>
      </c>
      <c r="BE130" s="71">
        <v>3.5073273181915283</v>
      </c>
      <c r="BF130" s="71">
        <v>3.4077584743499756</v>
      </c>
      <c r="BG130" s="71">
        <v>3.3766977787017822</v>
      </c>
      <c r="BH130" s="71">
        <v>3.5395207405090332</v>
      </c>
      <c r="BI130" s="71">
        <v>3.2237284183502197</v>
      </c>
      <c r="BJ130" s="71">
        <v>3.2819411754608154</v>
      </c>
      <c r="BK130" s="71">
        <v>3.2691679000854492</v>
      </c>
      <c r="BL130" s="71">
        <v>3.4039402008056641</v>
      </c>
      <c r="BM130" s="71">
        <v>3.4786841869354248</v>
      </c>
      <c r="BN130" s="71">
        <v>3.3887317180633545</v>
      </c>
    </row>
    <row r="131" spans="1:66" x14ac:dyDescent="0.2">
      <c r="A131" s="70" t="s">
        <v>343</v>
      </c>
      <c r="B131" s="70" t="s">
        <v>344</v>
      </c>
      <c r="C131" s="89" t="s">
        <v>269</v>
      </c>
      <c r="D131" s="71">
        <v>3.8073000907897949</v>
      </c>
      <c r="E131" s="71">
        <v>2.0049445629119873</v>
      </c>
      <c r="F131" s="71">
        <v>1.9466190338134766</v>
      </c>
      <c r="G131" s="71">
        <v>1.7724781036376953</v>
      </c>
      <c r="H131" s="71">
        <v>2.8484385013580322</v>
      </c>
      <c r="I131" s="71">
        <v>2.5550823211669922</v>
      </c>
      <c r="J131" s="71">
        <v>1.5022901296615601</v>
      </c>
      <c r="K131" s="71">
        <v>2.0947639942169189</v>
      </c>
      <c r="L131" s="71">
        <v>2.4592654705047607</v>
      </c>
      <c r="M131" s="71">
        <v>1.7032691240310669</v>
      </c>
      <c r="N131" s="71">
        <v>1.84757399559021</v>
      </c>
      <c r="O131" s="71">
        <v>2.9453299045562744</v>
      </c>
      <c r="P131" s="71">
        <v>2.5750236511230469</v>
      </c>
      <c r="Q131" s="72"/>
      <c r="R131" s="72"/>
      <c r="S131" s="71">
        <v>2.8149352073669434</v>
      </c>
      <c r="T131" s="71">
        <v>3.5970644950866699</v>
      </c>
      <c r="U131" s="72"/>
      <c r="V131" s="71">
        <v>2.6185190677642822</v>
      </c>
      <c r="W131" s="71">
        <v>3.4371132850646973</v>
      </c>
      <c r="X131" s="71">
        <v>3.105323314666748</v>
      </c>
      <c r="Y131" s="71">
        <v>3.5109639167785645</v>
      </c>
      <c r="Z131" s="71">
        <v>2.6075615882873535</v>
      </c>
      <c r="AA131" s="71">
        <v>2.6295182704925537</v>
      </c>
      <c r="AB131" s="71">
        <v>2.6746447086334229</v>
      </c>
      <c r="AC131" s="71">
        <v>2.7809429168701172</v>
      </c>
      <c r="AD131" s="71">
        <v>2.711777925491333</v>
      </c>
      <c r="AE131" s="71">
        <v>2.7504394054412842</v>
      </c>
      <c r="AF131" s="71">
        <v>2.8602414131164551</v>
      </c>
      <c r="AG131" s="71">
        <v>2.64687180519104</v>
      </c>
      <c r="AH131" s="71">
        <v>3.0176112651824951</v>
      </c>
      <c r="AI131" s="71">
        <v>3.840463399887085</v>
      </c>
      <c r="AJ131" s="71">
        <v>2.8124299049377441</v>
      </c>
      <c r="AK131" s="71">
        <v>1.9495033025741577</v>
      </c>
      <c r="AL131" s="71">
        <v>2.1947519779205322</v>
      </c>
      <c r="AM131" s="71">
        <v>2.1055288314819336</v>
      </c>
      <c r="AN131" s="71">
        <v>2.8128437995910645</v>
      </c>
      <c r="AO131" s="71">
        <v>2.6324896812438965</v>
      </c>
      <c r="AP131" s="71">
        <v>1.6110800504684448</v>
      </c>
      <c r="AQ131" s="71">
        <v>2.3634870052337646</v>
      </c>
      <c r="AR131" s="71">
        <v>1.9980380535125732</v>
      </c>
      <c r="AS131" s="71">
        <v>1.8326681852340698</v>
      </c>
      <c r="AT131" s="71">
        <v>1.5534590482711792</v>
      </c>
      <c r="AU131" s="71">
        <v>2.1694083213806152</v>
      </c>
      <c r="AV131" s="71">
        <v>2.6187522411346436</v>
      </c>
      <c r="AW131" s="71">
        <v>2.7726564407348633</v>
      </c>
      <c r="AX131" s="71">
        <v>3.3125209808349609</v>
      </c>
      <c r="AY131" s="71">
        <v>2.6828374862670898</v>
      </c>
      <c r="AZ131" s="71">
        <v>3.0027012825012207</v>
      </c>
      <c r="BA131" s="71">
        <v>3.5419538021087646</v>
      </c>
      <c r="BB131" s="71">
        <v>2.7063844203948975</v>
      </c>
      <c r="BC131" s="71">
        <v>2.0130472183227539</v>
      </c>
      <c r="BD131" s="71">
        <v>2.2857811450958252</v>
      </c>
      <c r="BE131" s="71">
        <v>2.8631062507629395</v>
      </c>
      <c r="BF131" s="71">
        <v>3.1127514839172363</v>
      </c>
      <c r="BG131" s="71">
        <v>1.7487508058547974</v>
      </c>
      <c r="BH131" s="71">
        <v>3.635178804397583</v>
      </c>
      <c r="BI131" s="71">
        <v>2.0229935646057129</v>
      </c>
      <c r="BJ131" s="71">
        <v>1.7230502367019653</v>
      </c>
      <c r="BK131" s="71">
        <v>2.2040488719940186</v>
      </c>
      <c r="BL131" s="71">
        <v>2.5119590759277344</v>
      </c>
      <c r="BM131" s="71">
        <v>2.0792226791381836</v>
      </c>
      <c r="BN131" s="71">
        <v>2.1072311401367187</v>
      </c>
    </row>
    <row r="132" spans="1:66" ht="12" customHeight="1" x14ac:dyDescent="0.2">
      <c r="A132" s="70" t="s">
        <v>345</v>
      </c>
      <c r="B132" s="70" t="s">
        <v>346</v>
      </c>
      <c r="C132" s="89" t="s">
        <v>90</v>
      </c>
      <c r="D132" s="81">
        <v>0.93325889110565186</v>
      </c>
      <c r="E132" s="81">
        <v>0.42478770017623901</v>
      </c>
      <c r="F132" s="81">
        <v>0.33765614032745361</v>
      </c>
      <c r="G132" s="81">
        <v>0.36642014980316162</v>
      </c>
      <c r="H132" s="81">
        <v>0.50822097063064575</v>
      </c>
      <c r="I132" s="81">
        <v>0.57577711343765259</v>
      </c>
      <c r="J132" s="81">
        <v>0.1424814760684967</v>
      </c>
      <c r="K132" s="81">
        <v>0.47970175743103027</v>
      </c>
      <c r="L132" s="81">
        <v>0.50721728801727295</v>
      </c>
      <c r="M132" s="81">
        <v>0.3893359899520874</v>
      </c>
      <c r="N132" s="81">
        <v>0.1939530223608017</v>
      </c>
      <c r="O132" s="81">
        <v>0.38999757170677185</v>
      </c>
      <c r="P132" s="81">
        <v>0.51791238784790039</v>
      </c>
      <c r="Q132" s="86"/>
      <c r="R132" s="86"/>
      <c r="S132" s="81">
        <v>0.61786645650863647</v>
      </c>
      <c r="T132" s="81">
        <v>0.85934281349182129</v>
      </c>
      <c r="U132" s="86"/>
      <c r="V132" s="81">
        <v>0.80191057920455933</v>
      </c>
      <c r="W132" s="81">
        <v>0.87226080894470215</v>
      </c>
      <c r="X132" s="81">
        <v>0.71439582109451294</v>
      </c>
      <c r="Y132" s="81">
        <v>0.91174554824829102</v>
      </c>
      <c r="Z132" s="81">
        <v>0.56016749143600464</v>
      </c>
      <c r="AA132" s="81">
        <v>0.69476443529129028</v>
      </c>
      <c r="AB132" s="81">
        <v>0.73203885555267334</v>
      </c>
      <c r="AC132" s="81">
        <v>0.53033459186553955</v>
      </c>
      <c r="AD132" s="81">
        <v>0.44929832220077515</v>
      </c>
      <c r="AE132" s="81">
        <v>0.72243756055831909</v>
      </c>
      <c r="AF132" s="81">
        <v>0.55787116289138794</v>
      </c>
      <c r="AG132" s="81">
        <v>0.45090046525001526</v>
      </c>
      <c r="AH132" s="81">
        <v>0.98131841421127319</v>
      </c>
      <c r="AI132" s="81">
        <v>0.98351258039474487</v>
      </c>
      <c r="AJ132" s="81">
        <v>0.54599851369857788</v>
      </c>
      <c r="AK132" s="81">
        <v>0.25770473480224609</v>
      </c>
      <c r="AL132" s="81">
        <v>0.30331054329872131</v>
      </c>
      <c r="AM132" s="81">
        <v>0.56250876188278198</v>
      </c>
      <c r="AN132" s="81">
        <v>0.79810637235641479</v>
      </c>
      <c r="AO132" s="81">
        <v>0.96086674928665161</v>
      </c>
      <c r="AP132" s="81">
        <v>0.71321201324462891</v>
      </c>
      <c r="AQ132" s="81">
        <v>0.15992170572280884</v>
      </c>
      <c r="AR132" s="81">
        <v>0.17055071890354156</v>
      </c>
      <c r="AS132" s="81">
        <v>0.13768428564071655</v>
      </c>
      <c r="AT132" s="81">
        <v>0.16977596282958984</v>
      </c>
      <c r="AU132" s="81">
        <v>0.22247055172920227</v>
      </c>
      <c r="AV132" s="81">
        <v>0.3007710874080658</v>
      </c>
      <c r="AW132" s="81">
        <v>0.23504418134689331</v>
      </c>
      <c r="AX132" s="81">
        <v>0.7615082859992981</v>
      </c>
      <c r="AY132" s="81">
        <v>0.56059902906417847</v>
      </c>
      <c r="AZ132" s="81">
        <v>0.80721265077590942</v>
      </c>
      <c r="BA132" s="81">
        <v>0.919333815574646</v>
      </c>
      <c r="BB132" s="81">
        <v>0.37713438272476196</v>
      </c>
      <c r="BC132" s="81">
        <v>0.80332589149475098</v>
      </c>
      <c r="BD132" s="81">
        <v>0.49245846271514893</v>
      </c>
      <c r="BE132" s="81">
        <v>0.67333883047103882</v>
      </c>
      <c r="BF132" s="81">
        <v>0.90372556447982788</v>
      </c>
      <c r="BG132" s="81">
        <v>0.84884309768676758</v>
      </c>
      <c r="BH132" s="81">
        <v>0.88459402322769165</v>
      </c>
      <c r="BI132" s="81">
        <v>0.58801621198654175</v>
      </c>
      <c r="BJ132" s="81">
        <v>0.78838157653808594</v>
      </c>
      <c r="BK132" s="81">
        <v>0.66554176807403564</v>
      </c>
      <c r="BL132" s="81">
        <v>0.71868383884429932</v>
      </c>
      <c r="BM132" s="81">
        <v>0.69807326793670654</v>
      </c>
      <c r="BN132" s="81">
        <v>0.64928919076919556</v>
      </c>
    </row>
    <row r="133" spans="1:66" x14ac:dyDescent="0.2">
      <c r="A133" s="70" t="s">
        <v>347</v>
      </c>
      <c r="B133" s="70" t="s">
        <v>348</v>
      </c>
      <c r="C133" s="89" t="s">
        <v>90</v>
      </c>
      <c r="D133" s="81">
        <v>8.9479284361004829E-3</v>
      </c>
      <c r="E133" s="81">
        <v>0.10869798064231873</v>
      </c>
      <c r="F133" s="81">
        <v>2.1560436114668846E-2</v>
      </c>
      <c r="G133" s="81">
        <v>6.8467305973172188E-3</v>
      </c>
      <c r="H133" s="81">
        <v>0</v>
      </c>
      <c r="I133" s="81">
        <v>6.9166012108325958E-3</v>
      </c>
      <c r="J133" s="81">
        <v>0</v>
      </c>
      <c r="K133" s="81">
        <v>5.5550653487443924E-3</v>
      </c>
      <c r="L133" s="81">
        <v>2.3946236819028854E-2</v>
      </c>
      <c r="M133" s="81">
        <v>0</v>
      </c>
      <c r="N133" s="81">
        <v>3.3472217619419098E-2</v>
      </c>
      <c r="O133" s="81">
        <v>4.387762863188982E-3</v>
      </c>
      <c r="P133" s="81">
        <v>1.5209682285785675E-2</v>
      </c>
      <c r="Q133" s="86"/>
      <c r="R133" s="86"/>
      <c r="S133" s="81">
        <v>4.2057480663061142E-2</v>
      </c>
      <c r="T133" s="81">
        <v>0</v>
      </c>
      <c r="U133" s="86"/>
      <c r="V133" s="81">
        <v>3.6218360066413879E-2</v>
      </c>
      <c r="W133" s="81">
        <v>5.2598491311073303E-2</v>
      </c>
      <c r="X133" s="81">
        <v>0.13275808095932007</v>
      </c>
      <c r="Y133" s="81">
        <v>5.1481779664754868E-2</v>
      </c>
      <c r="Z133" s="81">
        <v>0.33519354462623596</v>
      </c>
      <c r="AA133" s="81">
        <v>0.30523556470870972</v>
      </c>
      <c r="AB133" s="81">
        <v>0.1520860493183136</v>
      </c>
      <c r="AC133" s="81">
        <v>4.5451492071151733E-2</v>
      </c>
      <c r="AD133" s="81">
        <v>0.18322640657424927</v>
      </c>
      <c r="AE133" s="81">
        <v>0.13471068441867828</v>
      </c>
      <c r="AF133" s="81">
        <v>0</v>
      </c>
      <c r="AG133" s="81">
        <v>6.9506272673606873E-2</v>
      </c>
      <c r="AH133" s="81">
        <v>0</v>
      </c>
      <c r="AI133" s="81">
        <v>0</v>
      </c>
      <c r="AJ133" s="81">
        <v>0</v>
      </c>
      <c r="AK133" s="81">
        <v>0</v>
      </c>
      <c r="AL133" s="81">
        <v>0</v>
      </c>
      <c r="AM133" s="81">
        <v>0</v>
      </c>
      <c r="AN133" s="81">
        <v>0</v>
      </c>
      <c r="AO133" s="81">
        <v>6.522204726934433E-3</v>
      </c>
      <c r="AP133" s="81">
        <v>6.8492856808006763E-3</v>
      </c>
      <c r="AQ133" s="81">
        <v>0</v>
      </c>
      <c r="AR133" s="81">
        <v>0</v>
      </c>
      <c r="AS133" s="81">
        <v>7.6234705746173859E-2</v>
      </c>
      <c r="AT133" s="81">
        <v>0</v>
      </c>
      <c r="AU133" s="81">
        <v>0</v>
      </c>
      <c r="AV133" s="81">
        <v>0</v>
      </c>
      <c r="AW133" s="81">
        <v>0</v>
      </c>
      <c r="AX133" s="81">
        <v>0</v>
      </c>
      <c r="AY133" s="81">
        <v>2.1376917138695717E-3</v>
      </c>
      <c r="AZ133" s="81">
        <v>0</v>
      </c>
      <c r="BA133" s="81">
        <v>0</v>
      </c>
      <c r="BB133" s="81">
        <v>1.4212402515113354E-2</v>
      </c>
      <c r="BC133" s="81">
        <v>6.4055085182189941E-2</v>
      </c>
      <c r="BD133" s="81">
        <v>0.29263162612915039</v>
      </c>
      <c r="BE133" s="81">
        <v>1.633802242577076E-2</v>
      </c>
      <c r="BF133" s="81">
        <v>1.413390040397644E-2</v>
      </c>
      <c r="BG133" s="81">
        <v>0</v>
      </c>
      <c r="BH133" s="81">
        <v>3.0504513997584581E-3</v>
      </c>
      <c r="BI133" s="81">
        <v>0.11773280054330826</v>
      </c>
      <c r="BJ133" s="81">
        <v>8.0810762941837311E-2</v>
      </c>
      <c r="BK133" s="81">
        <v>1.9426632672548294E-2</v>
      </c>
      <c r="BL133" s="81">
        <v>4.0667891502380371E-2</v>
      </c>
      <c r="BM133" s="81">
        <v>4.2462419718503952E-2</v>
      </c>
      <c r="BN133" s="81">
        <v>3.0982611700892448E-2</v>
      </c>
    </row>
    <row r="134" spans="1:66" x14ac:dyDescent="0.2">
      <c r="A134" s="77" t="s">
        <v>349</v>
      </c>
      <c r="B134" s="77" t="s">
        <v>350</v>
      </c>
      <c r="C134" s="92" t="s">
        <v>448</v>
      </c>
      <c r="D134" s="78">
        <v>2.0246579647064209</v>
      </c>
      <c r="E134" s="78">
        <v>1.9802993535995483</v>
      </c>
      <c r="F134" s="78">
        <v>1.8157304525375366</v>
      </c>
      <c r="G134" s="78">
        <v>1.9057884216308594</v>
      </c>
      <c r="H134" s="78">
        <v>2.0043795108795166</v>
      </c>
      <c r="I134" s="78">
        <v>1.9441119432449341</v>
      </c>
      <c r="J134" s="78">
        <v>1.7757841348648071</v>
      </c>
      <c r="K134" s="78">
        <v>1.9236421585083008</v>
      </c>
      <c r="L134" s="78">
        <v>1.8962560892105103</v>
      </c>
      <c r="M134" s="78">
        <v>1.9818562269210815</v>
      </c>
      <c r="N134" s="78">
        <v>2.0203957557678223</v>
      </c>
      <c r="O134" s="78">
        <v>1.9985584020614624</v>
      </c>
      <c r="P134" s="78">
        <v>2.0107853412628174</v>
      </c>
      <c r="Q134" s="100"/>
      <c r="R134" s="100"/>
      <c r="S134" s="78">
        <v>2.0138742923736572</v>
      </c>
      <c r="T134" s="78">
        <v>1.9210748672485352</v>
      </c>
      <c r="U134" s="100"/>
      <c r="V134" s="78">
        <v>1.9068127870559692</v>
      </c>
      <c r="W134" s="78">
        <v>1.9554922580718994</v>
      </c>
      <c r="X134" s="78">
        <v>2.0334100723266602</v>
      </c>
      <c r="Y134" s="78">
        <v>1.9557017087936401</v>
      </c>
      <c r="Z134" s="78">
        <v>2.0130836963653564</v>
      </c>
      <c r="AA134" s="78">
        <v>1.9911844730377197</v>
      </c>
      <c r="AB134" s="78">
        <v>2.0319118499755859</v>
      </c>
      <c r="AC134" s="78">
        <v>2.055802583694458</v>
      </c>
      <c r="AD134" s="78">
        <v>1.9341213703155518</v>
      </c>
      <c r="AE134" s="78">
        <v>1.9870016574859619</v>
      </c>
      <c r="AF134" s="78">
        <v>1.9205524921417236</v>
      </c>
      <c r="AG134" s="78">
        <v>1.8956706523895264</v>
      </c>
      <c r="AH134" s="78">
        <v>2.0316128730773926</v>
      </c>
      <c r="AI134" s="78">
        <v>2.013477087020874</v>
      </c>
      <c r="AJ134" s="78">
        <v>1.9941527843475342</v>
      </c>
      <c r="AK134" s="78">
        <v>1.9719523191452026</v>
      </c>
      <c r="AL134" s="78">
        <v>1.9728425741195679</v>
      </c>
      <c r="AM134" s="78">
        <v>1.8878310918807983</v>
      </c>
      <c r="AN134" s="78">
        <v>1.9248383045196533</v>
      </c>
      <c r="AO134" s="78">
        <v>1.9558444023132324</v>
      </c>
      <c r="AP134" s="78">
        <v>1.921007513999939</v>
      </c>
      <c r="AQ134" s="78">
        <v>1.8861244916915894</v>
      </c>
      <c r="AR134" s="78">
        <v>1.8812922239303589</v>
      </c>
      <c r="AS134" s="78">
        <v>1.9361056089401245</v>
      </c>
      <c r="AT134" s="78">
        <v>1.9290353059768677</v>
      </c>
      <c r="AU134" s="78">
        <v>1.9645142555236816</v>
      </c>
      <c r="AV134" s="78">
        <v>1.9086149930953979</v>
      </c>
      <c r="AW134" s="78">
        <v>1.941300630569458</v>
      </c>
      <c r="AX134" s="78">
        <v>1.9566270112991333</v>
      </c>
      <c r="AY134" s="78">
        <v>1.9032127857208252</v>
      </c>
      <c r="AZ134" s="78">
        <v>1.9015005826950073</v>
      </c>
      <c r="BA134" s="78">
        <v>1.8696033954620361</v>
      </c>
      <c r="BB134" s="78">
        <v>1.8618940114974976</v>
      </c>
      <c r="BC134" s="78">
        <v>1.876386284828186</v>
      </c>
      <c r="BD134" s="78">
        <v>1.8493770360946655</v>
      </c>
      <c r="BE134" s="78">
        <v>1.954806923866272</v>
      </c>
      <c r="BF134" s="78">
        <v>1.8941719532012939</v>
      </c>
      <c r="BG134" s="78">
        <v>1.901287317276001</v>
      </c>
      <c r="BH134" s="78">
        <v>1.8929110765457153</v>
      </c>
      <c r="BI134" s="78">
        <v>1.8716089725494385</v>
      </c>
      <c r="BJ134" s="78">
        <v>1.9387998580932617</v>
      </c>
      <c r="BK134" s="78">
        <v>1.8880230188369751</v>
      </c>
      <c r="BL134" s="78">
        <v>1.8940141201019287</v>
      </c>
      <c r="BM134" s="78">
        <v>1.943699836730957</v>
      </c>
      <c r="BN134" s="78">
        <v>1.9199537038803101</v>
      </c>
    </row>
    <row r="135" spans="1:66" x14ac:dyDescent="0.2">
      <c r="A135" s="70" t="s">
        <v>351</v>
      </c>
      <c r="B135" s="70" t="s">
        <v>352</v>
      </c>
      <c r="C135" s="89" t="s">
        <v>175</v>
      </c>
      <c r="D135" s="71">
        <v>2.483440637588501</v>
      </c>
      <c r="E135" s="71">
        <v>2.4737386703491211</v>
      </c>
      <c r="F135" s="71">
        <v>1.9762834310531616</v>
      </c>
      <c r="G135" s="71">
        <v>2.2207438945770264</v>
      </c>
      <c r="H135" s="71">
        <v>2.4244601726531982</v>
      </c>
      <c r="I135" s="71">
        <v>2.3690848350524902</v>
      </c>
      <c r="J135" s="71">
        <v>2.0323703289031982</v>
      </c>
      <c r="K135" s="71">
        <v>2.3203277587890625</v>
      </c>
      <c r="L135" s="71">
        <v>2.2606422901153564</v>
      </c>
      <c r="M135" s="71">
        <v>2.3666775226593018</v>
      </c>
      <c r="N135" s="71">
        <v>2.4376697540283203</v>
      </c>
      <c r="O135" s="71">
        <v>2.455502986907959</v>
      </c>
      <c r="P135" s="71">
        <v>2.4522953033447266</v>
      </c>
      <c r="Q135" s="72"/>
      <c r="R135" s="72"/>
      <c r="S135" s="71">
        <v>2.4064645767211914</v>
      </c>
      <c r="T135" s="71">
        <v>2.272754430770874</v>
      </c>
      <c r="U135" s="72"/>
      <c r="V135" s="71">
        <v>2.2890481948852539</v>
      </c>
      <c r="W135" s="71">
        <v>2.3102796077728271</v>
      </c>
      <c r="X135" s="71">
        <v>2.4627518653869629</v>
      </c>
      <c r="Y135" s="71">
        <v>2.3262660503387451</v>
      </c>
      <c r="Z135" s="71">
        <v>2.458280086517334</v>
      </c>
      <c r="AA135" s="71">
        <v>2.3925678730010986</v>
      </c>
      <c r="AB135" s="71">
        <v>2.4969558715820312</v>
      </c>
      <c r="AC135" s="71">
        <v>2.5176630020141602</v>
      </c>
      <c r="AD135" s="71">
        <v>2.2777073383331299</v>
      </c>
      <c r="AE135" s="71">
        <v>2.4287018775939941</v>
      </c>
      <c r="AF135" s="71">
        <v>2.1902940273284912</v>
      </c>
      <c r="AG135" s="71">
        <v>2.1973028182983398</v>
      </c>
      <c r="AH135" s="71">
        <v>2.5719895362854004</v>
      </c>
      <c r="AI135" s="71">
        <v>2.4484837055206299</v>
      </c>
      <c r="AJ135" s="71">
        <v>2.3962433338165283</v>
      </c>
      <c r="AK135" s="71">
        <v>2.4022102355957031</v>
      </c>
      <c r="AL135" s="71">
        <v>2.3856930732727051</v>
      </c>
      <c r="AM135" s="71">
        <v>2.206129789352417</v>
      </c>
      <c r="AN135" s="71">
        <v>2.3124294281005859</v>
      </c>
      <c r="AO135" s="71">
        <v>2.3641893863677979</v>
      </c>
      <c r="AP135" s="71">
        <v>2.3216969966888428</v>
      </c>
      <c r="AQ135" s="71">
        <v>2.2919325828552246</v>
      </c>
      <c r="AR135" s="71">
        <v>2.238438606262207</v>
      </c>
      <c r="AS135" s="71">
        <v>2.3110532760620117</v>
      </c>
      <c r="AT135" s="71">
        <v>2.2536880970001221</v>
      </c>
      <c r="AU135" s="71">
        <v>2.3847532272338867</v>
      </c>
      <c r="AV135" s="71">
        <v>2.2157888412475586</v>
      </c>
      <c r="AW135" s="71">
        <v>2.3870847225189209</v>
      </c>
      <c r="AX135" s="71">
        <v>2.360060453414917</v>
      </c>
      <c r="AY135" s="71">
        <v>2.3075487613677979</v>
      </c>
      <c r="AZ135" s="71">
        <v>2.2708475589752197</v>
      </c>
      <c r="BA135" s="71">
        <v>2.2256274223327637</v>
      </c>
      <c r="BB135" s="71">
        <v>2.22428297996521</v>
      </c>
      <c r="BC135" s="71">
        <v>2.2009017467498779</v>
      </c>
      <c r="BD135" s="71">
        <v>2.1519148349761963</v>
      </c>
      <c r="BE135" s="71">
        <v>2.416520357131958</v>
      </c>
      <c r="BF135" s="71">
        <v>2.2553315162658691</v>
      </c>
      <c r="BG135" s="71">
        <v>2.2789549827575684</v>
      </c>
      <c r="BH135" s="71">
        <v>2.2983071804046631</v>
      </c>
      <c r="BI135" s="71">
        <v>2.1613047122955322</v>
      </c>
      <c r="BJ135" s="71">
        <v>2.3351786136627197</v>
      </c>
      <c r="BK135" s="71">
        <v>2.1788756847381592</v>
      </c>
      <c r="BL135" s="71">
        <v>2.2398083209991455</v>
      </c>
      <c r="BM135" s="71">
        <v>2.3549623489379883</v>
      </c>
      <c r="BN135" s="71">
        <v>2.2934377193450928</v>
      </c>
    </row>
    <row r="136" spans="1:66" x14ac:dyDescent="0.2">
      <c r="A136" s="70" t="s">
        <v>353</v>
      </c>
      <c r="B136" s="70" t="s">
        <v>354</v>
      </c>
      <c r="C136" s="89" t="s">
        <v>90</v>
      </c>
      <c r="D136" s="81">
        <v>0.15325905382633209</v>
      </c>
      <c r="E136" s="81">
        <v>0.13522922992706299</v>
      </c>
      <c r="F136" s="81">
        <v>-1.9752344116568565E-2</v>
      </c>
      <c r="G136" s="81">
        <v>0.10082532465457916</v>
      </c>
      <c r="H136" s="81">
        <v>0.13140203058719635</v>
      </c>
      <c r="I136" s="81">
        <v>9.5628514885902405E-2</v>
      </c>
      <c r="J136" s="81">
        <v>-2.0360013470053673E-2</v>
      </c>
      <c r="K136" s="81">
        <v>5.6158984079957008E-3</v>
      </c>
      <c r="L136" s="81">
        <v>0.14951874315738678</v>
      </c>
      <c r="M136" s="81">
        <v>0.11157713830471039</v>
      </c>
      <c r="N136" s="81">
        <v>0.12285126000642776</v>
      </c>
      <c r="O136" s="81">
        <v>0.14176103472709656</v>
      </c>
      <c r="P136" s="81">
        <v>0.16933232545852661</v>
      </c>
      <c r="Q136" s="86"/>
      <c r="R136" s="86"/>
      <c r="S136" s="81">
        <v>0.11923903226852417</v>
      </c>
      <c r="T136" s="81">
        <v>0.11918120086193085</v>
      </c>
      <c r="U136" s="86"/>
      <c r="V136" s="81">
        <v>0.22869935631752014</v>
      </c>
      <c r="W136" s="81">
        <v>9.4240486621856689E-2</v>
      </c>
      <c r="X136" s="81">
        <v>0.19510369002819061</v>
      </c>
      <c r="Y136" s="81">
        <v>0.10933616012334824</v>
      </c>
      <c r="Z136" s="81">
        <v>0.28953996300697327</v>
      </c>
      <c r="AA136" s="81">
        <v>0.19491803646087646</v>
      </c>
      <c r="AB136" s="81">
        <v>0.16407100856304169</v>
      </c>
      <c r="AC136" s="81">
        <v>0.25685563683509827</v>
      </c>
      <c r="AD136" s="81">
        <v>4.7047894448041916E-2</v>
      </c>
      <c r="AE136" s="81">
        <v>4.3333947658538818E-2</v>
      </c>
      <c r="AF136" s="81">
        <v>9.589095413684845E-2</v>
      </c>
      <c r="AG136" s="81">
        <v>4.4663507491350174E-2</v>
      </c>
      <c r="AH136" s="81">
        <v>0.23594924807548523</v>
      </c>
      <c r="AI136" s="81">
        <v>9.1022446751594543E-2</v>
      </c>
      <c r="AJ136" s="81">
        <v>0.20587199926376343</v>
      </c>
      <c r="AK136" s="81">
        <v>6.338084489107132E-2</v>
      </c>
      <c r="AL136" s="81">
        <v>4.4036965817213058E-2</v>
      </c>
      <c r="AM136" s="81">
        <v>7.9628206789493561E-2</v>
      </c>
      <c r="AN136" s="81">
        <v>0.16893890500068665</v>
      </c>
      <c r="AO136" s="81">
        <v>0.19269843399524689</v>
      </c>
      <c r="AP136" s="81">
        <v>9.2102356255054474E-2</v>
      </c>
      <c r="AQ136" s="81">
        <v>5.8567240834236145E-2</v>
      </c>
      <c r="AR136" s="81">
        <v>7.3321692645549774E-2</v>
      </c>
      <c r="AS136" s="81">
        <v>0.14184059202671051</v>
      </c>
      <c r="AT136" s="81">
        <v>0.10206304490566254</v>
      </c>
      <c r="AU136" s="81">
        <v>0.13560084998607635</v>
      </c>
      <c r="AV136" s="81">
        <v>0.10200624167919159</v>
      </c>
      <c r="AW136" s="81">
        <v>7.8125E-2</v>
      </c>
      <c r="AX136" s="81">
        <v>0.13785344362258911</v>
      </c>
      <c r="AY136" s="81">
        <v>0.16805380582809448</v>
      </c>
      <c r="AZ136" s="81">
        <v>0.10627583414316177</v>
      </c>
      <c r="BA136" s="81">
        <v>0.10646326094865799</v>
      </c>
      <c r="BB136" s="81">
        <v>6.8382121622562408E-2</v>
      </c>
      <c r="BC136" s="81">
        <v>0.10828991234302521</v>
      </c>
      <c r="BD136" s="81">
        <v>2.7325544506311417E-2</v>
      </c>
      <c r="BE136" s="81">
        <v>0.12071247398853302</v>
      </c>
      <c r="BF136" s="81">
        <v>0.16235040128231049</v>
      </c>
      <c r="BG136" s="81">
        <v>0.11765268445014954</v>
      </c>
      <c r="BH136" s="81">
        <v>0.12150713056325912</v>
      </c>
      <c r="BI136" s="81">
        <v>0.1366334855556488</v>
      </c>
      <c r="BJ136" s="81">
        <v>0.1020469143986702</v>
      </c>
      <c r="BK136" s="81">
        <v>-1.2885579839348793E-2</v>
      </c>
      <c r="BL136" s="81">
        <v>0.14519357681274414</v>
      </c>
      <c r="BM136" s="81">
        <v>9.5762200653553009E-2</v>
      </c>
      <c r="BN136" s="81">
        <v>0.14149187505245209</v>
      </c>
    </row>
    <row r="137" spans="1:66" x14ac:dyDescent="0.2">
      <c r="A137" s="70" t="s">
        <v>355</v>
      </c>
      <c r="B137" s="70" t="s">
        <v>356</v>
      </c>
      <c r="C137" s="89" t="s">
        <v>90</v>
      </c>
      <c r="D137" s="84">
        <v>3.4127750396728516</v>
      </c>
      <c r="E137" s="84">
        <v>1.6607890129089355</v>
      </c>
      <c r="F137" s="84">
        <v>5.3036699295043945</v>
      </c>
      <c r="G137" s="84">
        <v>7.5416741371154785</v>
      </c>
      <c r="H137" s="84">
        <v>2.8776986598968506</v>
      </c>
      <c r="I137" s="84">
        <v>7.7736983299255371</v>
      </c>
      <c r="J137" s="84">
        <v>19.885126113891602</v>
      </c>
      <c r="K137" s="84">
        <v>13.023148536682129</v>
      </c>
      <c r="L137" s="84">
        <v>16.921422958374023</v>
      </c>
      <c r="M137" s="84">
        <v>8.8007001876831055</v>
      </c>
      <c r="N137" s="84">
        <v>2.9491488933563232</v>
      </c>
      <c r="O137" s="84">
        <v>4.4282269477844238</v>
      </c>
      <c r="P137" s="84">
        <v>0.8142816424369812</v>
      </c>
      <c r="Q137" s="102"/>
      <c r="R137" s="102"/>
      <c r="S137" s="84">
        <v>2.2234151363372803</v>
      </c>
      <c r="T137" s="84">
        <v>2.2209031581878662</v>
      </c>
      <c r="U137" s="102"/>
      <c r="V137" s="84">
        <v>5.1323103904724121</v>
      </c>
      <c r="W137" s="84">
        <v>3.7983415126800537</v>
      </c>
      <c r="X137" s="84">
        <v>4.5277829170227051</v>
      </c>
      <c r="Y137" s="84">
        <v>3.8604540824890137</v>
      </c>
      <c r="Z137" s="84">
        <v>4.503352165222168</v>
      </c>
      <c r="AA137" s="84">
        <v>6.5170164108276367</v>
      </c>
      <c r="AB137" s="84">
        <v>2.2816119194030762</v>
      </c>
      <c r="AC137" s="84">
        <v>3.3663561344146729</v>
      </c>
      <c r="AD137" s="84">
        <v>9.1203842163085938</v>
      </c>
      <c r="AE137" s="84">
        <v>5.3044633865356445</v>
      </c>
      <c r="AF137" s="84">
        <v>3.5655553340911865</v>
      </c>
      <c r="AG137" s="84">
        <v>18.921045303344727</v>
      </c>
      <c r="AH137" s="84">
        <v>2.4313817024230957</v>
      </c>
      <c r="AI137" s="84">
        <v>2.7581253051757813</v>
      </c>
      <c r="AJ137" s="84">
        <v>4.5675067901611328</v>
      </c>
      <c r="AK137" s="84">
        <v>8.3110427856445313</v>
      </c>
      <c r="AL137" s="84">
        <v>3.6508817672729492</v>
      </c>
      <c r="AM137" s="84">
        <v>14.122316360473633</v>
      </c>
      <c r="AN137" s="84">
        <v>11.052827835083008</v>
      </c>
      <c r="AO137" s="84">
        <v>3.2611024379730225</v>
      </c>
      <c r="AP137" s="84">
        <v>9.6774120330810547</v>
      </c>
      <c r="AQ137" s="84">
        <v>12.323854446411133</v>
      </c>
      <c r="AR137" s="84">
        <v>16.817415237426758</v>
      </c>
      <c r="AS137" s="84">
        <v>2.3893723487854004</v>
      </c>
      <c r="AT137" s="84">
        <v>10.536956787109375</v>
      </c>
      <c r="AU137" s="84">
        <v>5.4964752197265625</v>
      </c>
      <c r="AV137" s="84">
        <v>14.567154884338379</v>
      </c>
      <c r="AW137" s="84">
        <v>11.912358283996582</v>
      </c>
      <c r="AX137" s="84">
        <v>5.4009041786193848</v>
      </c>
      <c r="AY137" s="84">
        <v>10.821408271789551</v>
      </c>
      <c r="AZ137" s="84">
        <v>11.437222480773926</v>
      </c>
      <c r="BA137" s="84">
        <v>6.4447546005249023</v>
      </c>
      <c r="BB137" s="84">
        <v>9.4206609725952148</v>
      </c>
      <c r="BC137" s="84">
        <v>6.8299093246459961</v>
      </c>
      <c r="BD137" s="84">
        <v>11.656347274780273</v>
      </c>
      <c r="BE137" s="84">
        <v>7.0787067413330078</v>
      </c>
      <c r="BF137" s="84">
        <v>4.0839877128601074</v>
      </c>
      <c r="BG137" s="84">
        <v>11.905807495117188</v>
      </c>
      <c r="BH137" s="84">
        <v>6.1219339370727539</v>
      </c>
      <c r="BI137" s="84">
        <v>6.1041040420532227</v>
      </c>
      <c r="BJ137" s="84">
        <v>4.9894609451293945</v>
      </c>
      <c r="BK137" s="84">
        <v>5.2366018295288086</v>
      </c>
      <c r="BL137" s="84">
        <v>5.0097517967224121</v>
      </c>
      <c r="BM137" s="84">
        <v>7.9595861434936523</v>
      </c>
      <c r="BN137" s="84">
        <v>12.122393608093262</v>
      </c>
    </row>
    <row r="138" spans="1:66" x14ac:dyDescent="0.2">
      <c r="A138" s="70" t="s">
        <v>357</v>
      </c>
      <c r="B138" s="70" t="s">
        <v>358</v>
      </c>
      <c r="C138" s="89" t="s">
        <v>175</v>
      </c>
      <c r="D138" s="71">
        <v>2.5094809532165527</v>
      </c>
      <c r="E138" s="71">
        <v>2.3888728618621826</v>
      </c>
      <c r="F138" s="71">
        <v>2.1234889030456543</v>
      </c>
      <c r="G138" s="71">
        <v>2.317380428314209</v>
      </c>
      <c r="H138" s="71">
        <v>2.4450149536132813</v>
      </c>
      <c r="I138" s="71">
        <v>2.36173415184021</v>
      </c>
      <c r="J138" s="71">
        <v>2.126723051071167</v>
      </c>
      <c r="K138" s="71">
        <v>2.4232184886932373</v>
      </c>
      <c r="L138" s="71">
        <v>2.3469512462615967</v>
      </c>
      <c r="M138" s="71">
        <v>2.4634876251220703</v>
      </c>
      <c r="N138" s="71">
        <v>2.5587120056152344</v>
      </c>
      <c r="O138" s="71">
        <v>2.4485430717468262</v>
      </c>
      <c r="P138" s="71">
        <v>2.435558557510376</v>
      </c>
      <c r="Q138" s="72"/>
      <c r="R138" s="72"/>
      <c r="S138" s="71">
        <v>2.514019250869751</v>
      </c>
      <c r="T138" s="71">
        <v>2.2986929416656494</v>
      </c>
      <c r="U138" s="72"/>
      <c r="V138" s="71">
        <v>2.1721611022949219</v>
      </c>
      <c r="W138" s="71">
        <v>2.3395884037017822</v>
      </c>
      <c r="X138" s="71">
        <v>2.5229654312133789</v>
      </c>
      <c r="Y138" s="71">
        <v>2.3952045440673828</v>
      </c>
      <c r="Z138" s="71">
        <v>2.5033135414123535</v>
      </c>
      <c r="AA138" s="71">
        <v>2.4437716007232666</v>
      </c>
      <c r="AB138" s="71">
        <v>2.5031085014343262</v>
      </c>
      <c r="AC138" s="71">
        <v>2.6038355827331543</v>
      </c>
      <c r="AD138" s="71">
        <v>2.3726513385772705</v>
      </c>
      <c r="AE138" s="71">
        <v>2.3961374759674072</v>
      </c>
      <c r="AF138" s="71">
        <v>2.3131513595581055</v>
      </c>
      <c r="AG138" s="71">
        <v>2.3309080600738525</v>
      </c>
      <c r="AH138" s="71">
        <v>2.4639060497283936</v>
      </c>
      <c r="AI138" s="71">
        <v>2.4892632961273193</v>
      </c>
      <c r="AJ138" s="71">
        <v>2.4953413009643555</v>
      </c>
      <c r="AK138" s="71">
        <v>2.4684150218963623</v>
      </c>
      <c r="AL138" s="71">
        <v>2.4417343139648437</v>
      </c>
      <c r="AM138" s="71">
        <v>2.2788472175598145</v>
      </c>
      <c r="AN138" s="71">
        <v>2.3741648197174072</v>
      </c>
      <c r="AO138" s="71">
        <v>2.3319251537322998</v>
      </c>
      <c r="AP138" s="71">
        <v>2.3848872184753418</v>
      </c>
      <c r="AQ138" s="71">
        <v>2.3144748210906982</v>
      </c>
      <c r="AR138" s="71">
        <v>2.31681227684021</v>
      </c>
      <c r="AS138" s="71">
        <v>2.3478250503540039</v>
      </c>
      <c r="AT138" s="71">
        <v>2.3406274318695068</v>
      </c>
      <c r="AU138" s="71">
        <v>2.4013190269470215</v>
      </c>
      <c r="AV138" s="71">
        <v>2.3682458400726318</v>
      </c>
      <c r="AW138" s="71">
        <v>2.3138546943664551</v>
      </c>
      <c r="AX138" s="71">
        <v>2.3955061435699463</v>
      </c>
      <c r="AY138" s="71">
        <v>2.2761647701263428</v>
      </c>
      <c r="AZ138" s="71">
        <v>2.2753121852874756</v>
      </c>
      <c r="BA138" s="71">
        <v>2.1832194328308105</v>
      </c>
      <c r="BB138" s="71">
        <v>2.1886193752288818</v>
      </c>
      <c r="BC138" s="71">
        <v>2.2712984085083008</v>
      </c>
      <c r="BD138" s="71">
        <v>2.1730999946594238</v>
      </c>
      <c r="BE138" s="71">
        <v>2.3675062656402588</v>
      </c>
      <c r="BF138" s="71">
        <v>2.2051210403442383</v>
      </c>
      <c r="BG138" s="71">
        <v>2.3150465488433838</v>
      </c>
      <c r="BH138" s="71">
        <v>2.1441712379455566</v>
      </c>
      <c r="BI138" s="71">
        <v>2.1842806339263916</v>
      </c>
      <c r="BJ138" s="71">
        <v>2.3546185493469238</v>
      </c>
      <c r="BK138" s="71">
        <v>2.2299835681915283</v>
      </c>
      <c r="BL138" s="71">
        <v>2.2009687423706055</v>
      </c>
      <c r="BM138" s="71">
        <v>2.333453893661499</v>
      </c>
      <c r="BN138" s="71">
        <v>2.3568787574768066</v>
      </c>
    </row>
    <row r="139" spans="1:66" x14ac:dyDescent="0.2">
      <c r="A139" s="70" t="s">
        <v>359</v>
      </c>
      <c r="B139" s="70" t="s">
        <v>360</v>
      </c>
      <c r="C139" s="89" t="s">
        <v>175</v>
      </c>
      <c r="D139" s="71">
        <v>2.2806801795959473</v>
      </c>
      <c r="E139" s="71">
        <v>2.1172926425933838</v>
      </c>
      <c r="F139" s="71">
        <v>1.8419983386993408</v>
      </c>
      <c r="G139" s="71">
        <v>1.9977256059646606</v>
      </c>
      <c r="H139" s="71">
        <v>2.2790441513061523</v>
      </c>
      <c r="I139" s="71">
        <v>2.0314188003540039</v>
      </c>
      <c r="J139" s="71">
        <v>1.6368564367294312</v>
      </c>
      <c r="K139" s="71">
        <v>1.9817476272583008</v>
      </c>
      <c r="L139" s="71">
        <v>1.9085495471954346</v>
      </c>
      <c r="M139" s="71">
        <v>2.21875</v>
      </c>
      <c r="N139" s="71">
        <v>2.2669317722320557</v>
      </c>
      <c r="O139" s="71">
        <v>2.2014374732971191</v>
      </c>
      <c r="P139" s="71">
        <v>2.2645578384399414</v>
      </c>
      <c r="Q139" s="72"/>
      <c r="R139" s="72"/>
      <c r="S139" s="71">
        <v>2.2906720638275146</v>
      </c>
      <c r="T139" s="71">
        <v>2.0102107524871826</v>
      </c>
      <c r="U139" s="72"/>
      <c r="V139" s="71">
        <v>2.0073058605194092</v>
      </c>
      <c r="W139" s="71">
        <v>2.1942422389984131</v>
      </c>
      <c r="X139" s="71">
        <v>2.3400945663452148</v>
      </c>
      <c r="Y139" s="71">
        <v>2.1194472312927246</v>
      </c>
      <c r="Z139" s="71">
        <v>2.1813995838165283</v>
      </c>
      <c r="AA139" s="71">
        <v>2.2230215072631836</v>
      </c>
      <c r="AB139" s="71">
        <v>2.3143846988677979</v>
      </c>
      <c r="AC139" s="71">
        <v>2.3139352798461914</v>
      </c>
      <c r="AD139" s="71">
        <v>2.1135878562927246</v>
      </c>
      <c r="AE139" s="71">
        <v>2.2732884883880615</v>
      </c>
      <c r="AF139" s="71">
        <v>2.107234001159668</v>
      </c>
      <c r="AG139" s="71">
        <v>2.0619807243347168</v>
      </c>
      <c r="AH139" s="71">
        <v>2.2409498691558838</v>
      </c>
      <c r="AI139" s="71">
        <v>2.2760756015777588</v>
      </c>
      <c r="AJ139" s="71">
        <v>2.1612617969512939</v>
      </c>
      <c r="AK139" s="71">
        <v>2.1001832485198975</v>
      </c>
      <c r="AL139" s="71">
        <v>2.1584582328796387</v>
      </c>
      <c r="AM139" s="71">
        <v>2</v>
      </c>
      <c r="AN139" s="71">
        <v>1.9766918420791626</v>
      </c>
      <c r="AO139" s="71">
        <v>2.0990986824035645</v>
      </c>
      <c r="AP139" s="71">
        <v>1.9587186574935913</v>
      </c>
      <c r="AQ139" s="71">
        <v>1.8580842018127441</v>
      </c>
      <c r="AR139" s="71">
        <v>1.8865149021148682</v>
      </c>
      <c r="AS139" s="71">
        <v>2.0091967582702637</v>
      </c>
      <c r="AT139" s="71">
        <v>2.116485595703125</v>
      </c>
      <c r="AU139" s="71">
        <v>2.097282886505127</v>
      </c>
      <c r="AV139" s="71">
        <v>2.0132725238800049</v>
      </c>
      <c r="AW139" s="71">
        <v>2.1180825233459473</v>
      </c>
      <c r="AX139" s="71">
        <v>2.0727837085723877</v>
      </c>
      <c r="AY139" s="71">
        <v>1.9213966131210327</v>
      </c>
      <c r="AZ139" s="71">
        <v>1.9833674430847168</v>
      </c>
      <c r="BA139" s="71">
        <v>1.8681473731994629</v>
      </c>
      <c r="BB139" s="71">
        <v>1.8592101335525513</v>
      </c>
      <c r="BC139" s="71">
        <v>1.8449041843414307</v>
      </c>
      <c r="BD139" s="71">
        <v>1.9101005792617798</v>
      </c>
      <c r="BE139" s="71">
        <v>2.0738158226013184</v>
      </c>
      <c r="BF139" s="71">
        <v>1.9402120113372803</v>
      </c>
      <c r="BG139" s="71">
        <v>1.9335424900054932</v>
      </c>
      <c r="BH139" s="71">
        <v>1.9808169603347778</v>
      </c>
      <c r="BI139" s="71">
        <v>1.9374380111694336</v>
      </c>
      <c r="BJ139" s="71">
        <v>2.041316032409668</v>
      </c>
      <c r="BK139" s="71">
        <v>2.0448534488677979</v>
      </c>
      <c r="BL139" s="71">
        <v>1.9786839485168457</v>
      </c>
      <c r="BM139" s="71">
        <v>2.1059246063232422</v>
      </c>
      <c r="BN139" s="71">
        <v>2.0028038024902344</v>
      </c>
    </row>
    <row r="140" spans="1:66" s="83" customFormat="1" x14ac:dyDescent="0.2">
      <c r="A140" s="75" t="s">
        <v>361</v>
      </c>
      <c r="B140" s="76" t="s">
        <v>362</v>
      </c>
      <c r="C140" s="91" t="s">
        <v>447</v>
      </c>
      <c r="D140" s="76">
        <v>3.1609225273132324</v>
      </c>
      <c r="E140" s="76">
        <v>3.6992475986480713</v>
      </c>
      <c r="F140" s="76">
        <v>3.5651051998138428</v>
      </c>
      <c r="G140" s="76">
        <v>3.6452112197875977</v>
      </c>
      <c r="H140" s="76">
        <v>3.7286324501037598</v>
      </c>
      <c r="I140" s="76">
        <v>3.2287142276763916</v>
      </c>
      <c r="J140" s="76">
        <v>3.6190421581268311</v>
      </c>
      <c r="K140" s="76">
        <v>4.0121707916259766</v>
      </c>
      <c r="L140" s="76">
        <v>3.8057138919830322</v>
      </c>
      <c r="M140" s="76">
        <v>3.661224365234375</v>
      </c>
      <c r="N140" s="76">
        <v>3.8198311328887939</v>
      </c>
      <c r="O140" s="76">
        <v>3.2368783950805664</v>
      </c>
      <c r="P140" s="76">
        <v>4.1307802200317383</v>
      </c>
      <c r="Q140" s="99"/>
      <c r="R140" s="99"/>
      <c r="S140" s="76">
        <v>3.6451859474182129</v>
      </c>
      <c r="T140" s="76">
        <v>3.0221130847930908</v>
      </c>
      <c r="U140" s="99"/>
      <c r="V140" s="76">
        <v>3.138561487197876</v>
      </c>
      <c r="W140" s="76">
        <v>3.6780974864959717</v>
      </c>
      <c r="X140" s="76">
        <v>3.6510477066040039</v>
      </c>
      <c r="Y140" s="76">
        <v>3.5574207305908203</v>
      </c>
      <c r="Z140" s="76">
        <v>3.5015609264373779</v>
      </c>
      <c r="AA140" s="76">
        <v>3.6153454780578613</v>
      </c>
      <c r="AB140" s="76">
        <v>3.51483154296875</v>
      </c>
      <c r="AC140" s="76">
        <v>4.1388034820556641</v>
      </c>
      <c r="AD140" s="76">
        <v>3.7618904113769531</v>
      </c>
      <c r="AE140" s="76">
        <v>3.997089147567749</v>
      </c>
      <c r="AF140" s="76">
        <v>3.7692768573760986</v>
      </c>
      <c r="AG140" s="76">
        <v>3.5840780735015869</v>
      </c>
      <c r="AH140" s="76">
        <v>4.4594902992248535</v>
      </c>
      <c r="AI140" s="76">
        <v>3.2318265438079834</v>
      </c>
      <c r="AJ140" s="76">
        <v>3.5319571495056152</v>
      </c>
      <c r="AK140" s="76">
        <v>3.3696362972259521</v>
      </c>
      <c r="AL140" s="76">
        <v>3.6258604526519775</v>
      </c>
      <c r="AM140" s="76">
        <v>3.490062952041626</v>
      </c>
      <c r="AN140" s="76">
        <v>3.2812099456787109</v>
      </c>
      <c r="AO140" s="76">
        <v>3.5558371543884277</v>
      </c>
      <c r="AP140" s="76">
        <v>3.5173990726470947</v>
      </c>
      <c r="AQ140" s="76">
        <v>3.3101255893707275</v>
      </c>
      <c r="AR140" s="76">
        <v>3.2338542938232422</v>
      </c>
      <c r="AS140" s="76">
        <v>3.2186233997344971</v>
      </c>
      <c r="AT140" s="76">
        <v>3.3211548328399658</v>
      </c>
      <c r="AU140" s="76">
        <v>3.3039534091949463</v>
      </c>
      <c r="AV140" s="76">
        <v>2.8865511417388916</v>
      </c>
      <c r="AW140" s="76">
        <v>3.474301815032959</v>
      </c>
      <c r="AX140" s="76">
        <v>3.6744844913482666</v>
      </c>
      <c r="AY140" s="76">
        <v>2.8525919914245605</v>
      </c>
      <c r="AZ140" s="76">
        <v>3.0818235874176025</v>
      </c>
      <c r="BA140" s="76">
        <v>2.8950808048248291</v>
      </c>
      <c r="BB140" s="76">
        <v>3.443274974822998</v>
      </c>
      <c r="BC140" s="76">
        <v>3.7003390789031982</v>
      </c>
      <c r="BD140" s="76">
        <v>3.3660354614257813</v>
      </c>
      <c r="BE140" s="76">
        <v>3.2237789630889893</v>
      </c>
      <c r="BF140" s="76">
        <v>4.1078119277954102</v>
      </c>
      <c r="BG140" s="76">
        <v>4.7255520820617676</v>
      </c>
      <c r="BH140" s="76">
        <v>4.2636175155639648</v>
      </c>
      <c r="BI140" s="76">
        <v>3.8347208499908447</v>
      </c>
      <c r="BJ140" s="76">
        <v>4.2730884552001953</v>
      </c>
      <c r="BK140" s="76">
        <v>4.4525561332702637</v>
      </c>
      <c r="BL140" s="76">
        <v>3.3812589645385742</v>
      </c>
      <c r="BM140" s="76">
        <v>3.6652264595031738</v>
      </c>
      <c r="BN140" s="76">
        <v>3.6277985572814941</v>
      </c>
    </row>
    <row r="141" spans="1:66" x14ac:dyDescent="0.2">
      <c r="A141" s="77" t="s">
        <v>363</v>
      </c>
      <c r="B141" s="77" t="s">
        <v>364</v>
      </c>
      <c r="C141" s="92" t="s">
        <v>449</v>
      </c>
      <c r="D141" s="78">
        <v>1.0398125648498535</v>
      </c>
      <c r="E141" s="78">
        <v>1.0202915668487549</v>
      </c>
      <c r="F141" s="78">
        <v>0.98492425680160522</v>
      </c>
      <c r="G141" s="78">
        <v>1.050623893737793</v>
      </c>
      <c r="H141" s="78">
        <v>1.1493234634399414</v>
      </c>
      <c r="I141" s="78">
        <v>0.79931849241256714</v>
      </c>
      <c r="J141" s="78">
        <v>0.70274901390075684</v>
      </c>
      <c r="K141" s="78">
        <v>0.85730111598968506</v>
      </c>
      <c r="L141" s="78">
        <v>0.9622911810874939</v>
      </c>
      <c r="M141" s="78">
        <v>1.1951974630355835</v>
      </c>
      <c r="N141" s="78">
        <v>1.2146846055984497</v>
      </c>
      <c r="O141" s="78">
        <v>0.99025267362594604</v>
      </c>
      <c r="P141" s="78">
        <v>1.2596391439437866</v>
      </c>
      <c r="Q141" s="100"/>
      <c r="R141" s="100"/>
      <c r="S141" s="78">
        <v>1.1764386892318726</v>
      </c>
      <c r="T141" s="78">
        <v>0.86853879690170288</v>
      </c>
      <c r="U141" s="100"/>
      <c r="V141" s="78">
        <v>1.0594555139541626</v>
      </c>
      <c r="W141" s="78">
        <v>1.1628730297088623</v>
      </c>
      <c r="X141" s="78">
        <v>1.111924409866333</v>
      </c>
      <c r="Y141" s="78">
        <v>1.1388406753540039</v>
      </c>
      <c r="Z141" s="78">
        <v>1.006889820098877</v>
      </c>
      <c r="AA141" s="78">
        <v>1.0872147083282471</v>
      </c>
      <c r="AB141" s="78">
        <v>0.98685604333877563</v>
      </c>
      <c r="AC141" s="78">
        <v>1.272966742515564</v>
      </c>
      <c r="AD141" s="78">
        <v>1.0750702619552612</v>
      </c>
      <c r="AE141" s="78">
        <v>1.2091100215911865</v>
      </c>
      <c r="AF141" s="78">
        <v>1.1360195875167847</v>
      </c>
      <c r="AG141" s="78">
        <v>1.0223608016967773</v>
      </c>
      <c r="AH141" s="78">
        <v>1.2606959342956543</v>
      </c>
      <c r="AI141" s="78">
        <v>1.0374399423599243</v>
      </c>
      <c r="AJ141" s="78">
        <v>1.0963940620422363</v>
      </c>
      <c r="AK141" s="78">
        <v>0.96780955791473389</v>
      </c>
      <c r="AL141" s="78">
        <v>1.0572472810745239</v>
      </c>
      <c r="AM141" s="78">
        <v>0.95020401477813721</v>
      </c>
      <c r="AN141" s="78">
        <v>1.0129022598266602</v>
      </c>
      <c r="AO141" s="78">
        <v>1.1562979221343994</v>
      </c>
      <c r="AP141" s="78">
        <v>1.1739760637283325</v>
      </c>
      <c r="AQ141" s="78">
        <v>0.82067644596099854</v>
      </c>
      <c r="AR141" s="78">
        <v>0.83887887001037598</v>
      </c>
      <c r="AS141" s="78">
        <v>1.0485494136810303</v>
      </c>
      <c r="AT141" s="78">
        <v>0.9178270697593689</v>
      </c>
      <c r="AU141" s="78">
        <v>0.96073448657989502</v>
      </c>
      <c r="AV141" s="78">
        <v>0.82520133256912231</v>
      </c>
      <c r="AW141" s="78">
        <v>1.0668647289276123</v>
      </c>
      <c r="AX141" s="78">
        <v>1.2909588813781738</v>
      </c>
      <c r="AY141" s="78">
        <v>0.85902565717697144</v>
      </c>
      <c r="AZ141" s="78">
        <v>0.92297470569610596</v>
      </c>
      <c r="BA141" s="78">
        <v>0.87954550981521606</v>
      </c>
      <c r="BB141" s="78">
        <v>1.1019701957702637</v>
      </c>
      <c r="BC141" s="78">
        <v>0.92987138032913208</v>
      </c>
      <c r="BD141" s="78">
        <v>1.0056442022323608</v>
      </c>
      <c r="BE141" s="78">
        <v>0.98818093538284302</v>
      </c>
      <c r="BF141" s="78">
        <v>1.046497106552124</v>
      </c>
      <c r="BG141" s="78">
        <v>0.97786808013916016</v>
      </c>
      <c r="BH141" s="78">
        <v>1.1434727907180786</v>
      </c>
      <c r="BI141" s="78">
        <v>1.0068988800048828</v>
      </c>
      <c r="BJ141" s="78">
        <v>1.1302722692489624</v>
      </c>
      <c r="BK141" s="78">
        <v>1.1397788524627686</v>
      </c>
      <c r="BL141" s="78">
        <v>1.0199772119522095</v>
      </c>
      <c r="BM141" s="78">
        <v>1.2013227939605713</v>
      </c>
      <c r="BN141" s="78">
        <v>1.0546317100524902</v>
      </c>
    </row>
    <row r="142" spans="1:66" x14ac:dyDescent="0.2">
      <c r="A142" s="70" t="s">
        <v>365</v>
      </c>
      <c r="B142" s="70" t="s">
        <v>366</v>
      </c>
      <c r="C142" s="89" t="s">
        <v>90</v>
      </c>
      <c r="D142" s="81">
        <v>0.56413769721984863</v>
      </c>
      <c r="E142" s="81">
        <v>0.54017019271850586</v>
      </c>
      <c r="F142" s="81">
        <v>0.57232481241226196</v>
      </c>
      <c r="G142" s="81">
        <v>0.56045657396316528</v>
      </c>
      <c r="H142" s="81">
        <v>0.63206589221954346</v>
      </c>
      <c r="I142" s="81">
        <v>0.42339426279067993</v>
      </c>
      <c r="J142" s="81">
        <v>0.36673909425735474</v>
      </c>
      <c r="K142" s="81">
        <v>0.47905206680297852</v>
      </c>
      <c r="L142" s="81">
        <v>0.54851067066192627</v>
      </c>
      <c r="M142" s="81">
        <v>0.68385028839111328</v>
      </c>
      <c r="N142" s="81">
        <v>0.71177953481674194</v>
      </c>
      <c r="O142" s="81">
        <v>0.54401063919067383</v>
      </c>
      <c r="P142" s="81">
        <v>0.74635034799575806</v>
      </c>
      <c r="Q142" s="86"/>
      <c r="R142" s="86"/>
      <c r="S142" s="81">
        <v>0.66943532228469849</v>
      </c>
      <c r="T142" s="81">
        <v>0.43423193693161011</v>
      </c>
      <c r="U142" s="86"/>
      <c r="V142" s="81">
        <v>0.5973169207572937</v>
      </c>
      <c r="W142" s="81">
        <v>0.69271016120910645</v>
      </c>
      <c r="X142" s="81">
        <v>0.6073005199432373</v>
      </c>
      <c r="Y142" s="81">
        <v>0.68847030401229858</v>
      </c>
      <c r="Z142" s="81">
        <v>0.56450796127319336</v>
      </c>
      <c r="AA142" s="81">
        <v>0.62309920787811279</v>
      </c>
      <c r="AB142" s="81">
        <v>0.54361331462860107</v>
      </c>
      <c r="AC142" s="81">
        <v>0.75090479850769043</v>
      </c>
      <c r="AD142" s="81">
        <v>0.62168216705322266</v>
      </c>
      <c r="AE142" s="81">
        <v>0.67738747596740723</v>
      </c>
      <c r="AF142" s="81">
        <v>0.68935143947601318</v>
      </c>
      <c r="AG142" s="81">
        <v>0.61379146575927734</v>
      </c>
      <c r="AH142" s="81">
        <v>0.74722355604171753</v>
      </c>
      <c r="AI142" s="81">
        <v>0.57770895957946777</v>
      </c>
      <c r="AJ142" s="81">
        <v>0.612557053565979</v>
      </c>
      <c r="AK142" s="81">
        <v>0.546875</v>
      </c>
      <c r="AL142" s="81">
        <v>0.63001483678817749</v>
      </c>
      <c r="AM142" s="81">
        <v>0.56550496816635132</v>
      </c>
      <c r="AN142" s="81">
        <v>0.57286053895950317</v>
      </c>
      <c r="AO142" s="81">
        <v>0.68205589056015015</v>
      </c>
      <c r="AP142" s="81">
        <v>0.7171894907951355</v>
      </c>
      <c r="AQ142" s="81">
        <v>0.4615979790687561</v>
      </c>
      <c r="AR142" s="81">
        <v>0.45355555415153503</v>
      </c>
      <c r="AS142" s="81">
        <v>0.59996867179870605</v>
      </c>
      <c r="AT142" s="81">
        <v>0.49915903806686401</v>
      </c>
      <c r="AU142" s="81">
        <v>0.56728672981262207</v>
      </c>
      <c r="AV142" s="81">
        <v>0.50903815031051636</v>
      </c>
      <c r="AW142" s="81">
        <v>0.60235822200775146</v>
      </c>
      <c r="AX142" s="81">
        <v>0.74542534351348877</v>
      </c>
      <c r="AY142" s="81">
        <v>0.46562486886978149</v>
      </c>
      <c r="AZ142" s="81">
        <v>0.53348261117935181</v>
      </c>
      <c r="BA142" s="81">
        <v>0.48233988881111145</v>
      </c>
      <c r="BB142" s="81">
        <v>0.61839812994003296</v>
      </c>
      <c r="BC142" s="81">
        <v>0.54125863313674927</v>
      </c>
      <c r="BD142" s="81">
        <v>0.62246173620223999</v>
      </c>
      <c r="BE142" s="81">
        <v>0.55718308687210083</v>
      </c>
      <c r="BF142" s="81">
        <v>0.60499292612075806</v>
      </c>
      <c r="BG142" s="81">
        <v>0.56674420833587646</v>
      </c>
      <c r="BH142" s="81">
        <v>0.6741296648979187</v>
      </c>
      <c r="BI142" s="81">
        <v>0.57090878486633301</v>
      </c>
      <c r="BJ142" s="81">
        <v>0.64869314432144165</v>
      </c>
      <c r="BK142" s="81">
        <v>0.66638427972793579</v>
      </c>
      <c r="BL142" s="81">
        <v>0.58645057678222656</v>
      </c>
      <c r="BM142" s="81">
        <v>0.701099693775177</v>
      </c>
      <c r="BN142" s="81">
        <v>0.59118825197219849</v>
      </c>
    </row>
    <row r="143" spans="1:66" x14ac:dyDescent="0.2">
      <c r="A143" s="70" t="s">
        <v>367</v>
      </c>
      <c r="B143" s="70" t="s">
        <v>368</v>
      </c>
      <c r="C143" s="89" t="s">
        <v>90</v>
      </c>
      <c r="D143" s="81">
        <v>0.76270312070846558</v>
      </c>
      <c r="E143" s="81">
        <v>0.64089715480804443</v>
      </c>
      <c r="F143" s="81">
        <v>0.52871626615524292</v>
      </c>
      <c r="G143" s="81">
        <v>0.59934622049331665</v>
      </c>
      <c r="H143" s="81">
        <v>0.64902359247207642</v>
      </c>
      <c r="I143" s="81">
        <v>0.56256890296936035</v>
      </c>
      <c r="J143" s="81">
        <v>0.43195924162864685</v>
      </c>
      <c r="K143" s="81">
        <v>0.61717653274536133</v>
      </c>
      <c r="L143" s="81">
        <v>0.58292436599731445</v>
      </c>
      <c r="M143" s="81">
        <v>0.78486114740371704</v>
      </c>
      <c r="N143" s="81">
        <v>0.7217298150062561</v>
      </c>
      <c r="O143" s="81">
        <v>0.73703712224960327</v>
      </c>
      <c r="P143" s="81">
        <v>0.68274855613708496</v>
      </c>
      <c r="Q143" s="86"/>
      <c r="R143" s="86"/>
      <c r="S143" s="81">
        <v>0.70635730028152466</v>
      </c>
      <c r="T143" s="81">
        <v>0.70814329385757446</v>
      </c>
      <c r="U143" s="86"/>
      <c r="V143" s="81">
        <v>0.75437325239181519</v>
      </c>
      <c r="W143" s="81">
        <v>0.70358777046203613</v>
      </c>
      <c r="X143" s="81">
        <v>0.77016544342041016</v>
      </c>
      <c r="Y143" s="81">
        <v>0.74814099073410034</v>
      </c>
      <c r="Z143" s="81">
        <v>0.75293570756912231</v>
      </c>
      <c r="AA143" s="81">
        <v>0.71264785528182983</v>
      </c>
      <c r="AB143" s="81">
        <v>0.74684357643127441</v>
      </c>
      <c r="AC143" s="81">
        <v>0.75663256645202637</v>
      </c>
      <c r="AD143" s="81">
        <v>0.67349058389663696</v>
      </c>
      <c r="AE143" s="81">
        <v>0.67384642362594604</v>
      </c>
      <c r="AF143" s="81">
        <v>0.70987045764923096</v>
      </c>
      <c r="AG143" s="81">
        <v>0.71034359931945801</v>
      </c>
      <c r="AH143" s="81">
        <v>0.78561794757843018</v>
      </c>
      <c r="AI143" s="81">
        <v>0.65595072507858276</v>
      </c>
      <c r="AJ143" s="81">
        <v>0.70070946216583252</v>
      </c>
      <c r="AK143" s="81">
        <v>0.5985298752784729</v>
      </c>
      <c r="AL143" s="81">
        <v>0.66334289312362671</v>
      </c>
      <c r="AM143" s="81">
        <v>0.61838942766189575</v>
      </c>
      <c r="AN143" s="81">
        <v>0.6458553671836853</v>
      </c>
      <c r="AO143" s="81">
        <v>0.687358558177948</v>
      </c>
      <c r="AP143" s="81">
        <v>0.60826343297958374</v>
      </c>
      <c r="AQ143" s="81">
        <v>0.69382423162460327</v>
      </c>
      <c r="AR143" s="81">
        <v>0.59671634435653687</v>
      </c>
      <c r="AS143" s="81">
        <v>0.64573299884796143</v>
      </c>
      <c r="AT143" s="81">
        <v>0.63839930295944214</v>
      </c>
      <c r="AU143" s="81">
        <v>0.69056183099746704</v>
      </c>
      <c r="AV143" s="81">
        <v>0.5673987865447998</v>
      </c>
      <c r="AW143" s="81">
        <v>0.63125085830688477</v>
      </c>
      <c r="AX143" s="81">
        <v>0.69390875101089478</v>
      </c>
      <c r="AY143" s="81">
        <v>0.64184832572937012</v>
      </c>
      <c r="AZ143" s="81">
        <v>0.65230333805084229</v>
      </c>
      <c r="BA143" s="81">
        <v>0.57331514358520508</v>
      </c>
      <c r="BB143" s="81">
        <v>0.6284598708152771</v>
      </c>
      <c r="BC143" s="81">
        <v>0.60876560211181641</v>
      </c>
      <c r="BD143" s="81">
        <v>0.48471301794052124</v>
      </c>
      <c r="BE143" s="81">
        <v>0.58351278305053711</v>
      </c>
      <c r="BF143" s="81">
        <v>0.64032769203186035</v>
      </c>
      <c r="BG143" s="81">
        <v>0.55027037858963013</v>
      </c>
      <c r="BH143" s="81">
        <v>0.51347476243972778</v>
      </c>
      <c r="BI143" s="81">
        <v>0.51925045251846313</v>
      </c>
      <c r="BJ143" s="81">
        <v>0.60428005456924438</v>
      </c>
      <c r="BK143" s="81">
        <v>0.54476481676101685</v>
      </c>
      <c r="BL143" s="81">
        <v>0.49583792686462402</v>
      </c>
      <c r="BM143" s="81">
        <v>0.671875</v>
      </c>
      <c r="BN143" s="81">
        <v>0.65963983535766602</v>
      </c>
    </row>
    <row r="144" spans="1:66" x14ac:dyDescent="0.2">
      <c r="A144" s="70" t="s">
        <v>369</v>
      </c>
      <c r="B144" s="70" t="s">
        <v>370</v>
      </c>
      <c r="C144" s="89" t="s">
        <v>90</v>
      </c>
      <c r="D144" s="81">
        <v>0.91922736167907715</v>
      </c>
      <c r="E144" s="81">
        <v>0.92555850744247437</v>
      </c>
      <c r="F144" s="81">
        <v>0.71102559566497803</v>
      </c>
      <c r="G144" s="81">
        <v>0.90295505523681641</v>
      </c>
      <c r="H144" s="81">
        <v>0.91855204105377197</v>
      </c>
      <c r="I144" s="81">
        <v>0.78925752639770508</v>
      </c>
      <c r="J144" s="81">
        <v>0.72531473636627197</v>
      </c>
      <c r="K144" s="81">
        <v>0.76512515544891357</v>
      </c>
      <c r="L144" s="81">
        <v>0.79435092210769653</v>
      </c>
      <c r="M144" s="81">
        <v>0.87438428401947021</v>
      </c>
      <c r="N144" s="81">
        <v>0.89861512184143066</v>
      </c>
      <c r="O144" s="81">
        <v>0.85550343990325928</v>
      </c>
      <c r="P144" s="81">
        <v>0.86064958572387695</v>
      </c>
      <c r="Q144" s="86"/>
      <c r="R144" s="86"/>
      <c r="S144" s="81">
        <v>0.94802170991897583</v>
      </c>
      <c r="T144" s="81">
        <v>0.88970023393630981</v>
      </c>
      <c r="U144" s="86"/>
      <c r="V144" s="81">
        <v>0.82711553573608398</v>
      </c>
      <c r="W144" s="81">
        <v>0.89508330821990967</v>
      </c>
      <c r="X144" s="81">
        <v>0.93539899587631226</v>
      </c>
      <c r="Y144" s="81">
        <v>0.9113013744354248</v>
      </c>
      <c r="Z144" s="81">
        <v>0.7182961106300354</v>
      </c>
      <c r="AA144" s="81">
        <v>0.89224034547805786</v>
      </c>
      <c r="AB144" s="81">
        <v>0.85644686222076416</v>
      </c>
      <c r="AC144" s="81">
        <v>0.86644315719604492</v>
      </c>
      <c r="AD144" s="81">
        <v>0.84980475902557373</v>
      </c>
      <c r="AE144" s="81">
        <v>0.83785468339920044</v>
      </c>
      <c r="AF144" s="81">
        <v>0.96355646848678589</v>
      </c>
      <c r="AG144" s="81">
        <v>0.83110421895980835</v>
      </c>
      <c r="AH144" s="81">
        <v>0.85675817728042603</v>
      </c>
      <c r="AI144" s="81">
        <v>0.8605387806892395</v>
      </c>
      <c r="AJ144" s="81">
        <v>0.93708688020706177</v>
      </c>
      <c r="AK144" s="81">
        <v>0.79525631666183472</v>
      </c>
      <c r="AL144" s="81">
        <v>0.9065098762512207</v>
      </c>
      <c r="AM144" s="81">
        <v>0.87727141380310059</v>
      </c>
      <c r="AN144" s="81">
        <v>0.81773030757904053</v>
      </c>
      <c r="AO144" s="81">
        <v>0.94203001260757446</v>
      </c>
      <c r="AP144" s="81">
        <v>0.82778429985046387</v>
      </c>
      <c r="AQ144" s="81">
        <v>0.78467261791229248</v>
      </c>
      <c r="AR144" s="81">
        <v>0.79577904939651489</v>
      </c>
      <c r="AS144" s="81">
        <v>0.75878286361694336</v>
      </c>
      <c r="AT144" s="81">
        <v>0.88601338863372803</v>
      </c>
      <c r="AU144" s="81">
        <v>0.86161434650421143</v>
      </c>
      <c r="AV144" s="81">
        <v>0.86582881212234497</v>
      </c>
      <c r="AW144" s="81">
        <v>0.85391366481781006</v>
      </c>
      <c r="AX144" s="81">
        <v>0.98465728759765625</v>
      </c>
      <c r="AY144" s="81">
        <v>0.75728654861450195</v>
      </c>
      <c r="AZ144" s="81">
        <v>0.68458425998687744</v>
      </c>
      <c r="BA144" s="81">
        <v>0.7673078179359436</v>
      </c>
      <c r="BB144" s="81">
        <v>0.84119808673858643</v>
      </c>
      <c r="BC144" s="81">
        <v>0.70222932100296021</v>
      </c>
      <c r="BD144" s="81">
        <v>0.81880283355712891</v>
      </c>
      <c r="BE144" s="81">
        <v>0.86087453365325928</v>
      </c>
      <c r="BF144" s="81">
        <v>0.8656737208366394</v>
      </c>
      <c r="BG144" s="81">
        <v>0.71918678283691406</v>
      </c>
      <c r="BH144" s="81">
        <v>0.81698805093765259</v>
      </c>
      <c r="BI144" s="81">
        <v>0.80000001192092896</v>
      </c>
      <c r="BJ144" s="81">
        <v>0.75610888004302979</v>
      </c>
      <c r="BK144" s="81">
        <v>0.64705735445022583</v>
      </c>
      <c r="BL144" s="81">
        <v>0.73794138431549072</v>
      </c>
      <c r="BM144" s="81">
        <v>0.93187731504440308</v>
      </c>
      <c r="BN144" s="81">
        <v>0.87772160768508911</v>
      </c>
    </row>
    <row r="145" spans="1:66" x14ac:dyDescent="0.2">
      <c r="A145" s="70" t="s">
        <v>371</v>
      </c>
      <c r="B145" s="70" t="s">
        <v>372</v>
      </c>
      <c r="C145" s="89" t="s">
        <v>90</v>
      </c>
      <c r="D145" s="81">
        <v>0.70133531093597412</v>
      </c>
      <c r="E145" s="81">
        <v>0.80272597074508667</v>
      </c>
      <c r="F145" s="81">
        <v>0.51139742136001587</v>
      </c>
      <c r="G145" s="81">
        <v>0.6468353271484375</v>
      </c>
      <c r="H145" s="81">
        <v>0.69458150863647461</v>
      </c>
      <c r="I145" s="81">
        <v>0.5421941876411438</v>
      </c>
      <c r="J145" s="81">
        <v>0.49808600544929504</v>
      </c>
      <c r="K145" s="81">
        <v>0.52623730897903442</v>
      </c>
      <c r="L145" s="81">
        <v>0.49229341745376587</v>
      </c>
      <c r="M145" s="81">
        <v>0.67498785257339478</v>
      </c>
      <c r="N145" s="81">
        <v>0.65407496690750122</v>
      </c>
      <c r="O145" s="81">
        <v>0.66719764471054077</v>
      </c>
      <c r="P145" s="81">
        <v>0.73445099592208862</v>
      </c>
      <c r="Q145" s="86"/>
      <c r="R145" s="86"/>
      <c r="S145" s="81">
        <v>0.69329500198364258</v>
      </c>
      <c r="T145" s="81">
        <v>0.62807774543762207</v>
      </c>
      <c r="U145" s="86"/>
      <c r="V145" s="81">
        <v>0.54589295387268066</v>
      </c>
      <c r="W145" s="81">
        <v>0.56356894969940186</v>
      </c>
      <c r="X145" s="81">
        <v>0.7328675389289856</v>
      </c>
      <c r="Y145" s="81">
        <v>0.52861207723617554</v>
      </c>
      <c r="Z145" s="81">
        <v>0.63840276002883911</v>
      </c>
      <c r="AA145" s="81">
        <v>0.63181567192077637</v>
      </c>
      <c r="AB145" s="81">
        <v>0.65095484256744385</v>
      </c>
      <c r="AC145" s="81">
        <v>0.66986310482025146</v>
      </c>
      <c r="AD145" s="81">
        <v>0.632301926612854</v>
      </c>
      <c r="AE145" s="81">
        <v>0.82215416431427002</v>
      </c>
      <c r="AF145" s="81">
        <v>0.49195605516433716</v>
      </c>
      <c r="AG145" s="81">
        <v>0.52394378185272217</v>
      </c>
      <c r="AH145" s="81">
        <v>0.79847681522369385</v>
      </c>
      <c r="AI145" s="81">
        <v>0.63479065895080566</v>
      </c>
      <c r="AJ145" s="81">
        <v>0.68823027610778809</v>
      </c>
      <c r="AK145" s="81">
        <v>0.60452240705490112</v>
      </c>
      <c r="AL145" s="81">
        <v>0.54655706882476807</v>
      </c>
      <c r="AM145" s="81">
        <v>0.4834931492805481</v>
      </c>
      <c r="AN145" s="81">
        <v>0.61212092638015747</v>
      </c>
      <c r="AO145" s="81">
        <v>0.66461789608001709</v>
      </c>
      <c r="AP145" s="81">
        <v>0.53120696544647217</v>
      </c>
      <c r="AQ145" s="81">
        <v>0.44468450546264648</v>
      </c>
      <c r="AR145" s="81">
        <v>0.44146794080734253</v>
      </c>
      <c r="AS145" s="81">
        <v>0.69526296854019165</v>
      </c>
      <c r="AT145" s="81">
        <v>0.52325475215911865</v>
      </c>
      <c r="AU145" s="81">
        <v>0.47084161639213562</v>
      </c>
      <c r="AV145" s="81">
        <v>0.28697758913040161</v>
      </c>
      <c r="AW145" s="81">
        <v>0.65784287452697754</v>
      </c>
      <c r="AX145" s="81">
        <v>0.79144513607025146</v>
      </c>
      <c r="AY145" s="81">
        <v>0.47929707169532776</v>
      </c>
      <c r="AZ145" s="81">
        <v>0.45129778981208801</v>
      </c>
      <c r="BA145" s="81">
        <v>0.54077517986297607</v>
      </c>
      <c r="BB145" s="81">
        <v>0.6732485294342041</v>
      </c>
      <c r="BC145" s="81">
        <v>0.35490292310714722</v>
      </c>
      <c r="BD145" s="81">
        <v>0.46158742904663086</v>
      </c>
      <c r="BE145" s="81">
        <v>0.63498127460479736</v>
      </c>
      <c r="BF145" s="81">
        <v>0.56096798181533813</v>
      </c>
      <c r="BG145" s="81">
        <v>0.52537745237350464</v>
      </c>
      <c r="BH145" s="81">
        <v>0.74134111404418945</v>
      </c>
      <c r="BI145" s="81">
        <v>0.45286819338798523</v>
      </c>
      <c r="BJ145" s="81">
        <v>0.6675410270690918</v>
      </c>
      <c r="BK145" s="81">
        <v>0.5384630560874939</v>
      </c>
      <c r="BL145" s="81">
        <v>0.57124990224838257</v>
      </c>
      <c r="BM145" s="81">
        <v>0.66415667533874512</v>
      </c>
      <c r="BN145" s="81">
        <v>0.61812818050384521</v>
      </c>
    </row>
    <row r="146" spans="1:66" x14ac:dyDescent="0.2">
      <c r="A146" s="77" t="s">
        <v>373</v>
      </c>
      <c r="B146" s="77" t="s">
        <v>374</v>
      </c>
      <c r="C146" s="92" t="s">
        <v>449</v>
      </c>
      <c r="D146" s="78">
        <v>1.7590039968490601</v>
      </c>
      <c r="E146" s="78">
        <v>1.9107048511505127</v>
      </c>
      <c r="F146" s="78">
        <v>1.546317458152771</v>
      </c>
      <c r="G146" s="78">
        <v>1.8013418912887573</v>
      </c>
      <c r="H146" s="78">
        <v>1.9227478504180908</v>
      </c>
      <c r="I146" s="78">
        <v>1.7227694988250732</v>
      </c>
      <c r="J146" s="78">
        <v>1.8250035047531128</v>
      </c>
      <c r="K146" s="78">
        <v>2.0269649028778076</v>
      </c>
      <c r="L146" s="78">
        <v>1.9066473245620728</v>
      </c>
      <c r="M146" s="78">
        <v>1.81184983253479</v>
      </c>
      <c r="N146" s="78">
        <v>1.9126707315444946</v>
      </c>
      <c r="O146" s="78">
        <v>1.7225006818771362</v>
      </c>
      <c r="P146" s="78">
        <v>1.9486410617828369</v>
      </c>
      <c r="Q146" s="100"/>
      <c r="R146" s="100"/>
      <c r="S146" s="78">
        <v>1.8790069818496704</v>
      </c>
      <c r="T146" s="78">
        <v>1.6810048818588257</v>
      </c>
      <c r="U146" s="100"/>
      <c r="V146" s="78">
        <v>1.4318251609802246</v>
      </c>
      <c r="W146" s="78">
        <v>1.9242099523544312</v>
      </c>
      <c r="X146" s="78">
        <v>1.82560133934021</v>
      </c>
      <c r="Y146" s="78">
        <v>1.8921967744827271</v>
      </c>
      <c r="Z146" s="78">
        <v>1.7646009922027588</v>
      </c>
      <c r="AA146" s="78">
        <v>1.9163100719451904</v>
      </c>
      <c r="AB146" s="78">
        <v>1.7679934501647949</v>
      </c>
      <c r="AC146" s="78">
        <v>2.1081843376159668</v>
      </c>
      <c r="AD146" s="78">
        <v>2.0140671730041504</v>
      </c>
      <c r="AE146" s="78">
        <v>2.196906566619873</v>
      </c>
      <c r="AF146" s="78">
        <v>1.8738057613372803</v>
      </c>
      <c r="AG146" s="78">
        <v>1.650999903678894</v>
      </c>
      <c r="AH146" s="78">
        <v>2.1830079555511475</v>
      </c>
      <c r="AI146" s="78">
        <v>1.7995413541793823</v>
      </c>
      <c r="AJ146" s="78">
        <v>1.9128339290618896</v>
      </c>
      <c r="AK146" s="78">
        <v>1.6874281167984009</v>
      </c>
      <c r="AL146" s="78">
        <v>1.7818580865859985</v>
      </c>
      <c r="AM146" s="78">
        <v>1.8243213891983032</v>
      </c>
      <c r="AN146" s="78">
        <v>1.7479591369628906</v>
      </c>
      <c r="AO146" s="78">
        <v>1.9175561666488647</v>
      </c>
      <c r="AP146" s="78">
        <v>1.8304615020751953</v>
      </c>
      <c r="AQ146" s="78">
        <v>1.8385220766067505</v>
      </c>
      <c r="AR146" s="78">
        <v>1.8199779987335205</v>
      </c>
      <c r="AS146" s="78">
        <v>1.7283319234848022</v>
      </c>
      <c r="AT146" s="78">
        <v>1.7518304586410522</v>
      </c>
      <c r="AU146" s="78">
        <v>1.8443273305892944</v>
      </c>
      <c r="AV146" s="78">
        <v>1.5263508558273315</v>
      </c>
      <c r="AW146" s="78">
        <v>1.9110125303268433</v>
      </c>
      <c r="AX146" s="78">
        <v>1.9120537042617798</v>
      </c>
      <c r="AY146" s="78">
        <v>1.5844978094100952</v>
      </c>
      <c r="AZ146" s="78">
        <v>1.7244888544082642</v>
      </c>
      <c r="BA146" s="78">
        <v>1.6770862340927124</v>
      </c>
      <c r="BB146" s="78">
        <v>1.8050986528396606</v>
      </c>
      <c r="BC146" s="78">
        <v>1.7237919569015503</v>
      </c>
      <c r="BD146" s="78">
        <v>1.6792529821395874</v>
      </c>
      <c r="BE146" s="78">
        <v>1.6845346689224243</v>
      </c>
      <c r="BF146" s="78">
        <v>1.7243970632553101</v>
      </c>
      <c r="BG146" s="78">
        <v>1.6955064535140991</v>
      </c>
      <c r="BH146" s="78">
        <v>1.8620536327362061</v>
      </c>
      <c r="BI146" s="78">
        <v>1.6705209016799927</v>
      </c>
      <c r="BJ146" s="78">
        <v>1.7528969049453735</v>
      </c>
      <c r="BK146" s="78">
        <v>1.6204968690872192</v>
      </c>
      <c r="BL146" s="78">
        <v>1.6841006278991699</v>
      </c>
      <c r="BM146" s="78">
        <v>1.8430749177932739</v>
      </c>
      <c r="BN146" s="78">
        <v>1.8017641305923462</v>
      </c>
    </row>
    <row r="147" spans="1:66" x14ac:dyDescent="0.2">
      <c r="A147" s="70" t="s">
        <v>375</v>
      </c>
      <c r="B147" s="70" t="s">
        <v>376</v>
      </c>
      <c r="C147" s="89" t="s">
        <v>90</v>
      </c>
      <c r="D147" s="81">
        <v>0.17783938348293304</v>
      </c>
      <c r="E147" s="81">
        <v>0.28038179874420166</v>
      </c>
      <c r="F147" s="81">
        <v>0.18612560629844666</v>
      </c>
      <c r="G147" s="81">
        <v>0.26024436950683594</v>
      </c>
      <c r="H147" s="81">
        <v>0.19218933582305908</v>
      </c>
      <c r="I147" s="81">
        <v>0.27688169479370117</v>
      </c>
      <c r="J147" s="81">
        <v>0.32507809996604919</v>
      </c>
      <c r="K147" s="81">
        <v>0.39687380194664001</v>
      </c>
      <c r="L147" s="81">
        <v>0.27914014458656311</v>
      </c>
      <c r="M147" s="81">
        <v>0.19221673905849457</v>
      </c>
      <c r="N147" s="81">
        <v>0.2542060911655426</v>
      </c>
      <c r="O147" s="81">
        <v>0.23278653621673584</v>
      </c>
      <c r="P147" s="81">
        <v>0.21831530332565308</v>
      </c>
      <c r="Q147" s="86"/>
      <c r="R147" s="86"/>
      <c r="S147" s="81">
        <v>0.23778896033763885</v>
      </c>
      <c r="T147" s="81">
        <v>0.15746012330055237</v>
      </c>
      <c r="U147" s="86"/>
      <c r="V147" s="81">
        <v>0.17232614755630493</v>
      </c>
      <c r="W147" s="81">
        <v>0.23854203522205353</v>
      </c>
      <c r="X147" s="81">
        <v>0.24719999730587006</v>
      </c>
      <c r="Y147" s="81">
        <v>0.33089995384216309</v>
      </c>
      <c r="Z147" s="81">
        <v>0.17854511737823486</v>
      </c>
      <c r="AA147" s="81">
        <v>0.26673689484596252</v>
      </c>
      <c r="AB147" s="81">
        <v>0.20572969317436218</v>
      </c>
      <c r="AC147" s="81">
        <v>0.25075751543045044</v>
      </c>
      <c r="AD147" s="81">
        <v>0.25537914037704468</v>
      </c>
      <c r="AE147" s="81">
        <v>0.21192321181297302</v>
      </c>
      <c r="AF147" s="81">
        <v>0.14425058662891388</v>
      </c>
      <c r="AG147" s="81">
        <v>0.16454511880874634</v>
      </c>
      <c r="AH147" s="81">
        <v>0.32647153735160828</v>
      </c>
      <c r="AI147" s="81">
        <v>0.16417312622070313</v>
      </c>
      <c r="AJ147" s="81">
        <v>0.17364279925823212</v>
      </c>
      <c r="AK147" s="81">
        <v>0.15439501404762268</v>
      </c>
      <c r="AL147" s="81">
        <v>0.18340219557285309</v>
      </c>
      <c r="AM147" s="81">
        <v>0.17608371376991272</v>
      </c>
      <c r="AN147" s="81">
        <v>0.15197333693504333</v>
      </c>
      <c r="AO147" s="81">
        <v>0.18205590546131134</v>
      </c>
      <c r="AP147" s="81">
        <v>0.17543119192123413</v>
      </c>
      <c r="AQ147" s="81">
        <v>0.25462633371353149</v>
      </c>
      <c r="AR147" s="81">
        <v>0.3433990478515625</v>
      </c>
      <c r="AS147" s="81">
        <v>0.14577212929725647</v>
      </c>
      <c r="AT147" s="81">
        <v>0.18940119445323944</v>
      </c>
      <c r="AU147" s="81">
        <v>0.25166264176368713</v>
      </c>
      <c r="AV147" s="81">
        <v>0.16007624566555023</v>
      </c>
      <c r="AW147" s="81">
        <v>0.18236824870109558</v>
      </c>
      <c r="AX147" s="81">
        <v>0.19306895136833191</v>
      </c>
      <c r="AY147" s="81">
        <v>0.10471824556589127</v>
      </c>
      <c r="AZ147" s="81">
        <v>0.13635189831256866</v>
      </c>
      <c r="BA147" s="81">
        <v>8.395637571811676E-2</v>
      </c>
      <c r="BB147" s="81">
        <v>7.3935747146606445E-2</v>
      </c>
      <c r="BC147" s="81">
        <v>8.8577531278133392E-2</v>
      </c>
      <c r="BD147" s="81">
        <v>0.11227037757635117</v>
      </c>
      <c r="BE147" s="81">
        <v>0.14792045950889587</v>
      </c>
      <c r="BF147" s="81">
        <v>8.8106483221054077E-2</v>
      </c>
      <c r="BG147" s="81">
        <v>8.5513077676296234E-2</v>
      </c>
      <c r="BH147" s="81">
        <v>8.8456392288208008E-2</v>
      </c>
      <c r="BI147" s="81">
        <v>6.4965486526489258E-2</v>
      </c>
      <c r="BJ147" s="81">
        <v>0.14370964467525482</v>
      </c>
      <c r="BK147" s="81">
        <v>0.10388486087322235</v>
      </c>
      <c r="BL147" s="81">
        <v>4.6133827418088913E-2</v>
      </c>
      <c r="BM147" s="81">
        <v>0.19577069580554962</v>
      </c>
      <c r="BN147" s="81">
        <v>0.12348190695047379</v>
      </c>
    </row>
    <row r="148" spans="1:66" x14ac:dyDescent="0.2">
      <c r="A148" s="70" t="s">
        <v>377</v>
      </c>
      <c r="B148" s="70" t="s">
        <v>378</v>
      </c>
      <c r="C148" s="89" t="s">
        <v>90</v>
      </c>
      <c r="D148" s="81">
        <v>0.86935693025588989</v>
      </c>
      <c r="E148" s="81">
        <v>0.88914281129837036</v>
      </c>
      <c r="F148" s="81">
        <v>0.73780328035354614</v>
      </c>
      <c r="G148" s="81">
        <v>0.8858649730682373</v>
      </c>
      <c r="H148" s="81">
        <v>0.96248710155487061</v>
      </c>
      <c r="I148" s="81">
        <v>0.81785815954208374</v>
      </c>
      <c r="J148" s="81">
        <v>0.81105524301528931</v>
      </c>
      <c r="K148" s="81">
        <v>0.85495138168334961</v>
      </c>
      <c r="L148" s="81">
        <v>0.88585150241851807</v>
      </c>
      <c r="M148" s="81">
        <v>0.86748313903808594</v>
      </c>
      <c r="N148" s="81">
        <v>0.89813661575317383</v>
      </c>
      <c r="O148" s="81">
        <v>0.85061246156692505</v>
      </c>
      <c r="P148" s="81">
        <v>0.9190366268157959</v>
      </c>
      <c r="Q148" s="86"/>
      <c r="R148" s="86"/>
      <c r="S148" s="81">
        <v>0.84895968437194824</v>
      </c>
      <c r="T148" s="81">
        <v>0.82716715335845947</v>
      </c>
      <c r="U148" s="86"/>
      <c r="V148" s="81">
        <v>0.6268276572227478</v>
      </c>
      <c r="W148" s="81">
        <v>0.81779366731643677</v>
      </c>
      <c r="X148" s="81">
        <v>0.87726068496704102</v>
      </c>
      <c r="Y148" s="81">
        <v>0.88879317045211792</v>
      </c>
      <c r="Z148" s="81">
        <v>0.87152653932571411</v>
      </c>
      <c r="AA148" s="81">
        <v>0.9075658917427063</v>
      </c>
      <c r="AB148" s="81">
        <v>0.9105299711227417</v>
      </c>
      <c r="AC148" s="81">
        <v>0.95421606302261353</v>
      </c>
      <c r="AD148" s="81">
        <v>0.91453278064727783</v>
      </c>
      <c r="AE148" s="81">
        <v>0.94761252403259277</v>
      </c>
      <c r="AF148" s="81">
        <v>0.92868888378143311</v>
      </c>
      <c r="AG148" s="81">
        <v>0.84336984157562256</v>
      </c>
      <c r="AH148" s="81">
        <v>0.98814058303833008</v>
      </c>
      <c r="AI148" s="81">
        <v>0.91747885942459106</v>
      </c>
      <c r="AJ148" s="81">
        <v>0.94438701868057251</v>
      </c>
      <c r="AK148" s="81">
        <v>0.88798493146896362</v>
      </c>
      <c r="AL148" s="81">
        <v>0.93355846405029297</v>
      </c>
      <c r="AM148" s="81">
        <v>0.95402640104293823</v>
      </c>
      <c r="AN148" s="81">
        <v>0.91379278898239136</v>
      </c>
      <c r="AO148" s="81">
        <v>0.94918340444564819</v>
      </c>
      <c r="AP148" s="81">
        <v>0.86677020788192749</v>
      </c>
      <c r="AQ148" s="81">
        <v>0.93867772817611694</v>
      </c>
      <c r="AR148" s="81">
        <v>0.88703632354736328</v>
      </c>
      <c r="AS148" s="81">
        <v>0.84075504541397095</v>
      </c>
      <c r="AT148" s="81">
        <v>0.84837079048156738</v>
      </c>
      <c r="AU148" s="81">
        <v>0.92995232343673706</v>
      </c>
      <c r="AV148" s="81">
        <v>0.8605073094367981</v>
      </c>
      <c r="AW148" s="81">
        <v>0.92972898483276367</v>
      </c>
      <c r="AX148" s="81">
        <v>0.92615920305252075</v>
      </c>
      <c r="AY148" s="81">
        <v>0.84782779216766357</v>
      </c>
      <c r="AZ148" s="81">
        <v>0.81268739700317383</v>
      </c>
      <c r="BA148" s="81">
        <v>0.8683466911315918</v>
      </c>
      <c r="BB148" s="81">
        <v>0.94363796710968018</v>
      </c>
      <c r="BC148" s="81">
        <v>0.94700860977172852</v>
      </c>
      <c r="BD148" s="81">
        <v>0.85583072900772095</v>
      </c>
      <c r="BE148" s="81">
        <v>0.88748961687088013</v>
      </c>
      <c r="BF148" s="81">
        <v>0.93089234828948975</v>
      </c>
      <c r="BG148" s="81">
        <v>0.88832998275756836</v>
      </c>
      <c r="BH148" s="81">
        <v>0.92831605672836304</v>
      </c>
      <c r="BI148" s="81">
        <v>0.88844728469848633</v>
      </c>
      <c r="BJ148" s="81">
        <v>0.86649948358535767</v>
      </c>
      <c r="BK148" s="81">
        <v>0.87331151962280273</v>
      </c>
      <c r="BL148" s="81">
        <v>0.92152237892150879</v>
      </c>
      <c r="BM148" s="81">
        <v>0.93483549356460571</v>
      </c>
      <c r="BN148" s="81">
        <v>0.9535260796546936</v>
      </c>
    </row>
    <row r="149" spans="1:66" x14ac:dyDescent="0.2">
      <c r="A149" s="70" t="s">
        <v>379</v>
      </c>
      <c r="B149" s="70" t="s">
        <v>380</v>
      </c>
      <c r="C149" s="89" t="s">
        <v>90</v>
      </c>
      <c r="D149" s="81">
        <v>0.37847435474395752</v>
      </c>
      <c r="E149" s="81">
        <v>0.40784689784049988</v>
      </c>
      <c r="F149" s="81">
        <v>0.28905528783798218</v>
      </c>
      <c r="G149" s="81">
        <v>0.32189923524856567</v>
      </c>
      <c r="H149" s="81">
        <v>0.4347381591796875</v>
      </c>
      <c r="I149" s="81">
        <v>0.29469633102416992</v>
      </c>
      <c r="J149" s="81">
        <v>0.3555368185043335</v>
      </c>
      <c r="K149" s="81">
        <v>0.44180652499198914</v>
      </c>
      <c r="L149" s="81">
        <v>0.40832239389419556</v>
      </c>
      <c r="M149" s="81">
        <v>0.41881659626960754</v>
      </c>
      <c r="N149" s="81">
        <v>0.42699462175369263</v>
      </c>
      <c r="O149" s="81">
        <v>0.30576834082603455</v>
      </c>
      <c r="P149" s="81">
        <v>0.47795584797859192</v>
      </c>
      <c r="Q149" s="86"/>
      <c r="R149" s="86"/>
      <c r="S149" s="81">
        <v>0.4589250385761261</v>
      </c>
      <c r="T149" s="81">
        <v>0.36304432153701782</v>
      </c>
      <c r="U149" s="86"/>
      <c r="V149" s="81">
        <v>0.29933807253837585</v>
      </c>
      <c r="W149" s="81">
        <v>0.53454095125198364</v>
      </c>
      <c r="X149" s="81">
        <v>0.36780732870101929</v>
      </c>
      <c r="Y149" s="81">
        <v>0.33917039632797241</v>
      </c>
      <c r="Z149" s="81">
        <v>0.38119596242904663</v>
      </c>
      <c r="AA149" s="81">
        <v>0.40867400169372559</v>
      </c>
      <c r="AB149" s="81">
        <v>0.31840041279792786</v>
      </c>
      <c r="AC149" s="81">
        <v>0.56987744569778442</v>
      </c>
      <c r="AD149" s="81">
        <v>0.51082199811935425</v>
      </c>
      <c r="AE149" s="81">
        <v>0.70403748750686646</v>
      </c>
      <c r="AF149" s="81">
        <v>0.46753299236297607</v>
      </c>
      <c r="AG149" s="81">
        <v>0.30975162982940674</v>
      </c>
      <c r="AH149" s="81">
        <v>0.53506267070770264</v>
      </c>
      <c r="AI149" s="81">
        <v>0.38455599546432495</v>
      </c>
      <c r="AJ149" s="81">
        <v>0.4614708423614502</v>
      </c>
      <c r="AK149" s="81">
        <v>0.31171491742134094</v>
      </c>
      <c r="AL149" s="81">
        <v>0.33156415820121765</v>
      </c>
      <c r="AM149" s="81">
        <v>0.36087793111801147</v>
      </c>
      <c r="AN149" s="81">
        <v>0.34885969758033752</v>
      </c>
      <c r="AO149" s="81">
        <v>0.45298352837562561</v>
      </c>
      <c r="AP149" s="81">
        <v>0.45492678880691528</v>
      </c>
      <c r="AQ149" s="81">
        <v>0.31188473105430603</v>
      </c>
      <c r="AR149" s="81">
        <v>0.25620940327644348</v>
      </c>
      <c r="AS149" s="81">
        <v>0.40847140550613403</v>
      </c>
      <c r="AT149" s="81">
        <v>0.38072523474693298</v>
      </c>
      <c r="AU149" s="81">
        <v>0.32937908172607422</v>
      </c>
      <c r="AV149" s="81">
        <v>0.17243392765522003</v>
      </c>
      <c r="AW149" s="81">
        <v>0.46558204293251038</v>
      </c>
      <c r="AX149" s="81">
        <v>0.45949229598045349</v>
      </c>
      <c r="AY149" s="81">
        <v>0.29861849546432495</v>
      </c>
      <c r="AZ149" s="81">
        <v>0.44211629033088684</v>
      </c>
      <c r="BA149" s="81">
        <v>0.39144980907440186</v>
      </c>
      <c r="BB149" s="81">
        <v>0.45419162511825562</v>
      </c>
      <c r="BC149" s="81">
        <v>0.35487249493598938</v>
      </c>
      <c r="BD149" s="81">
        <v>0.3778185248374939</v>
      </c>
      <c r="BE149" s="81">
        <v>0.31579121947288513</v>
      </c>
      <c r="BF149" s="81">
        <v>0.37206494808197021</v>
      </c>
      <c r="BG149" s="81">
        <v>0.38833001255989075</v>
      </c>
      <c r="BH149" s="81">
        <v>0.5119478702545166</v>
      </c>
      <c r="BI149" s="81">
        <v>0.38377481698989868</v>
      </c>
      <c r="BJ149" s="81">
        <v>0.40935447812080383</v>
      </c>
      <c r="BK149" s="81">
        <v>0.30996724963188171</v>
      </c>
      <c r="BL149" s="81">
        <v>0.38311111927032471</v>
      </c>
      <c r="BM149" s="81">
        <v>0.37913534045219421</v>
      </c>
      <c r="BN149" s="81">
        <v>0.39142286777496338</v>
      </c>
    </row>
    <row r="150" spans="1:66" x14ac:dyDescent="0.2">
      <c r="A150" s="77" t="s">
        <v>381</v>
      </c>
      <c r="B150" s="77" t="s">
        <v>382</v>
      </c>
      <c r="C150" s="92" t="s">
        <v>449</v>
      </c>
      <c r="D150" s="78">
        <v>0.36210599541664124</v>
      </c>
      <c r="E150" s="78">
        <v>0.76825129985809326</v>
      </c>
      <c r="F150" s="78">
        <v>1.0338635444641113</v>
      </c>
      <c r="G150" s="78">
        <v>0.79324543476104736</v>
      </c>
      <c r="H150" s="78">
        <v>0.65656107664108276</v>
      </c>
      <c r="I150" s="78">
        <v>0.70662611722946167</v>
      </c>
      <c r="J150" s="78">
        <v>1.0912896394729614</v>
      </c>
      <c r="K150" s="78">
        <v>1.1279044151306152</v>
      </c>
      <c r="L150" s="78">
        <v>0.93677544593811035</v>
      </c>
      <c r="M150" s="78">
        <v>0.65417706966400146</v>
      </c>
      <c r="N150" s="78">
        <v>0.69247585535049438</v>
      </c>
      <c r="O150" s="78">
        <v>0.52412497997283936</v>
      </c>
      <c r="P150" s="78">
        <v>0.92249983549118042</v>
      </c>
      <c r="Q150" s="100"/>
      <c r="R150" s="100"/>
      <c r="S150" s="78">
        <v>0.58974021673202515</v>
      </c>
      <c r="T150" s="78">
        <v>0.47256928682327271</v>
      </c>
      <c r="U150" s="100"/>
      <c r="V150" s="78">
        <v>0.64728081226348877</v>
      </c>
      <c r="W150" s="78">
        <v>0.59101444482803345</v>
      </c>
      <c r="X150" s="78">
        <v>0.71352189779281616</v>
      </c>
      <c r="Y150" s="78">
        <v>0.52638322114944458</v>
      </c>
      <c r="Z150" s="78">
        <v>0.73007011413574219</v>
      </c>
      <c r="AA150" s="78">
        <v>0.61182057857513428</v>
      </c>
      <c r="AB150" s="78">
        <v>0.75998204946517944</v>
      </c>
      <c r="AC150" s="78">
        <v>0.75765234231948853</v>
      </c>
      <c r="AD150" s="78">
        <v>0.6727527379989624</v>
      </c>
      <c r="AE150" s="78">
        <v>0.59107261896133423</v>
      </c>
      <c r="AF150" s="78">
        <v>0.75945132970809937</v>
      </c>
      <c r="AG150" s="78">
        <v>0.91071754693984985</v>
      </c>
      <c r="AH150" s="78">
        <v>1.0157861709594727</v>
      </c>
      <c r="AI150" s="78">
        <v>0.39484527707099915</v>
      </c>
      <c r="AJ150" s="78">
        <v>0.52272891998291016</v>
      </c>
      <c r="AK150" s="78">
        <v>0.71439862251281738</v>
      </c>
      <c r="AL150" s="78">
        <v>0.78675514459609985</v>
      </c>
      <c r="AM150" s="78">
        <v>0.71553754806518555</v>
      </c>
      <c r="AN150" s="78">
        <v>0.52034854888916016</v>
      </c>
      <c r="AO150" s="78">
        <v>0.48198303580284119</v>
      </c>
      <c r="AP150" s="78">
        <v>0.51296144723892212</v>
      </c>
      <c r="AQ150" s="78">
        <v>0.65092700719833374</v>
      </c>
      <c r="AR150" s="78">
        <v>0.57499736547470093</v>
      </c>
      <c r="AS150" s="78">
        <v>0.44174212217330933</v>
      </c>
      <c r="AT150" s="78">
        <v>0.65149730443954468</v>
      </c>
      <c r="AU150" s="78">
        <v>0.49889156222343445</v>
      </c>
      <c r="AV150" s="78">
        <v>0.53499913215637207</v>
      </c>
      <c r="AW150" s="78">
        <v>0.49642458558082581</v>
      </c>
      <c r="AX150" s="78">
        <v>0.47147193551063538</v>
      </c>
      <c r="AY150" s="78">
        <v>0.40906846523284912</v>
      </c>
      <c r="AZ150" s="78">
        <v>0.43436002731323242</v>
      </c>
      <c r="BA150" s="78">
        <v>0.33844906091690063</v>
      </c>
      <c r="BB150" s="78">
        <v>0.53620618581771851</v>
      </c>
      <c r="BC150" s="78">
        <v>1.0466758012771606</v>
      </c>
      <c r="BD150" s="78">
        <v>0.68113839626312256</v>
      </c>
      <c r="BE150" s="78">
        <v>0.55106335878372192</v>
      </c>
      <c r="BF150" s="78">
        <v>1.3369177579879761</v>
      </c>
      <c r="BG150" s="78">
        <v>2.0521774291992187</v>
      </c>
      <c r="BH150" s="78">
        <v>1.2580910921096802</v>
      </c>
      <c r="BI150" s="78">
        <v>1.1573009490966797</v>
      </c>
      <c r="BJ150" s="78">
        <v>1.3899191617965698</v>
      </c>
      <c r="BK150" s="78">
        <v>1.6922801733016968</v>
      </c>
      <c r="BL150" s="78">
        <v>0.6771811842918396</v>
      </c>
      <c r="BM150" s="78">
        <v>0.62082874774932861</v>
      </c>
      <c r="BN150" s="78">
        <v>0.77140271663665771</v>
      </c>
    </row>
    <row r="151" spans="1:66" x14ac:dyDescent="0.2">
      <c r="A151" s="70" t="s">
        <v>383</v>
      </c>
      <c r="B151" s="70" t="s">
        <v>384</v>
      </c>
      <c r="C151" s="89" t="s">
        <v>90</v>
      </c>
      <c r="D151" s="81">
        <v>3.2209865748882294E-3</v>
      </c>
      <c r="E151" s="81">
        <v>5.5968400090932846E-2</v>
      </c>
      <c r="F151" s="81">
        <v>0.16158135235309601</v>
      </c>
      <c r="G151" s="81">
        <v>8.5601285099983215E-2</v>
      </c>
      <c r="H151" s="81">
        <v>5.0873618572950363E-2</v>
      </c>
      <c r="I151" s="81">
        <v>0.10815176367759705</v>
      </c>
      <c r="J151" s="81">
        <v>0.16714343428611755</v>
      </c>
      <c r="K151" s="81">
        <v>0.1592889279127121</v>
      </c>
      <c r="L151" s="81">
        <v>0.15103498101234436</v>
      </c>
      <c r="M151" s="81">
        <v>3.8272980600595474E-2</v>
      </c>
      <c r="N151" s="81">
        <v>4.7040786594152451E-2</v>
      </c>
      <c r="O151" s="81">
        <v>2.2870322689414024E-2</v>
      </c>
      <c r="P151" s="81">
        <v>8.4802381694316864E-2</v>
      </c>
      <c r="Q151" s="86"/>
      <c r="R151" s="86"/>
      <c r="S151" s="81">
        <v>3.165455162525177E-2</v>
      </c>
      <c r="T151" s="81">
        <v>1.651509664952755E-2</v>
      </c>
      <c r="U151" s="86"/>
      <c r="V151" s="81">
        <v>7.2436720132827759E-2</v>
      </c>
      <c r="W151" s="81">
        <v>3.831779956817627E-2</v>
      </c>
      <c r="X151" s="81">
        <v>3.7633519619703293E-2</v>
      </c>
      <c r="Y151" s="81">
        <v>2.9418159276247025E-2</v>
      </c>
      <c r="Z151" s="81">
        <v>3.8057588040828705E-2</v>
      </c>
      <c r="AA151" s="81">
        <v>2.1723387762904167E-2</v>
      </c>
      <c r="AB151" s="81">
        <v>2.4995205923914909E-2</v>
      </c>
      <c r="AC151" s="81">
        <v>6.832452118396759E-2</v>
      </c>
      <c r="AD151" s="81">
        <v>6.0074232518672943E-2</v>
      </c>
      <c r="AE151" s="81">
        <v>5.9871416538953781E-2</v>
      </c>
      <c r="AF151" s="81">
        <v>2.852444164454937E-2</v>
      </c>
      <c r="AG151" s="81">
        <v>8.3407528698444366E-2</v>
      </c>
      <c r="AH151" s="81">
        <v>0.10808346420526505</v>
      </c>
      <c r="AI151" s="81">
        <v>0</v>
      </c>
      <c r="AJ151" s="81">
        <v>1.4938680455088615E-2</v>
      </c>
      <c r="AK151" s="81">
        <v>6.8850062787532806E-2</v>
      </c>
      <c r="AL151" s="81">
        <v>6.3046246767044067E-2</v>
      </c>
      <c r="AM151" s="81">
        <v>2.764352411031723E-2</v>
      </c>
      <c r="AN151" s="81">
        <v>3.9905767887830734E-2</v>
      </c>
      <c r="AO151" s="81">
        <v>2.6088818907737732E-2</v>
      </c>
      <c r="AP151" s="81">
        <v>1.3698571361601353E-2</v>
      </c>
      <c r="AQ151" s="81">
        <v>4.9299713224172592E-2</v>
      </c>
      <c r="AR151" s="81">
        <v>3.7172544747591019E-2</v>
      </c>
      <c r="AS151" s="81">
        <v>0</v>
      </c>
      <c r="AT151" s="81">
        <v>3.8671307265758514E-2</v>
      </c>
      <c r="AU151" s="81">
        <v>8.4876110777258873E-3</v>
      </c>
      <c r="AV151" s="81">
        <v>2.1607046946883202E-2</v>
      </c>
      <c r="AW151" s="81">
        <v>2.2796031087636948E-2</v>
      </c>
      <c r="AX151" s="81">
        <v>1.260207686573267E-2</v>
      </c>
      <c r="AY151" s="81">
        <v>1.5108613297343254E-2</v>
      </c>
      <c r="AZ151" s="81">
        <v>1.4740745536983013E-2</v>
      </c>
      <c r="BA151" s="81">
        <v>0</v>
      </c>
      <c r="BB151" s="81">
        <v>2.6837730780243874E-2</v>
      </c>
      <c r="BC151" s="81">
        <v>2.2408612072467804E-2</v>
      </c>
      <c r="BD151" s="81">
        <v>4.5822817832231522E-2</v>
      </c>
      <c r="BE151" s="81">
        <v>7.2576664388179779E-3</v>
      </c>
      <c r="BF151" s="81">
        <v>0.10113935917615891</v>
      </c>
      <c r="BG151" s="81">
        <v>0.26138076186180115</v>
      </c>
      <c r="BH151" s="81">
        <v>0.18912129104137421</v>
      </c>
      <c r="BI151" s="81">
        <v>3.0264893546700478E-2</v>
      </c>
      <c r="BJ151" s="81">
        <v>9.7601130604743958E-2</v>
      </c>
      <c r="BK151" s="81">
        <v>0.12499883025884628</v>
      </c>
      <c r="BL151" s="81">
        <v>7.3713953606784344E-3</v>
      </c>
      <c r="BM151" s="81">
        <v>1.5625E-2</v>
      </c>
      <c r="BN151" s="81">
        <v>8.5564432665705681E-3</v>
      </c>
    </row>
    <row r="152" spans="1:66" x14ac:dyDescent="0.2">
      <c r="A152" s="70" t="s">
        <v>385</v>
      </c>
      <c r="B152" s="70" t="s">
        <v>386</v>
      </c>
      <c r="C152" s="89" t="s">
        <v>90</v>
      </c>
      <c r="D152" s="81">
        <v>6.0204542241990566E-3</v>
      </c>
      <c r="E152" s="81">
        <v>0.16952461004257202</v>
      </c>
      <c r="F152" s="81">
        <v>0.29764309525489807</v>
      </c>
      <c r="G152" s="81">
        <v>0.18830224871635437</v>
      </c>
      <c r="H152" s="81">
        <v>0.11664988100528717</v>
      </c>
      <c r="I152" s="81">
        <v>0.14566993713378906</v>
      </c>
      <c r="J152" s="81">
        <v>0.30994066596031189</v>
      </c>
      <c r="K152" s="81">
        <v>0.3062187135219574</v>
      </c>
      <c r="L152" s="81">
        <v>0.25696882605552673</v>
      </c>
      <c r="M152" s="81">
        <v>0.11801778525114059</v>
      </c>
      <c r="N152" s="81">
        <v>0.15650315582752228</v>
      </c>
      <c r="O152" s="81">
        <v>8.2705765962600708E-2</v>
      </c>
      <c r="P152" s="81">
        <v>0.24457722902297974</v>
      </c>
      <c r="Q152" s="86"/>
      <c r="R152" s="86"/>
      <c r="S152" s="81">
        <v>0.10416117310523987</v>
      </c>
      <c r="T152" s="81">
        <v>3.7869591265916824E-2</v>
      </c>
      <c r="U152" s="86"/>
      <c r="V152" s="81">
        <v>9.4579331576824188E-2</v>
      </c>
      <c r="W152" s="81">
        <v>0.10856049507856369</v>
      </c>
      <c r="X152" s="81">
        <v>0.13548067212104797</v>
      </c>
      <c r="Y152" s="81">
        <v>5.2397698163986206E-2</v>
      </c>
      <c r="Z152" s="81">
        <v>0.17854511737823486</v>
      </c>
      <c r="AA152" s="81">
        <v>0.12531542778015137</v>
      </c>
      <c r="AB152" s="81">
        <v>0.170223668217659</v>
      </c>
      <c r="AC152" s="81">
        <v>0.17160457372665405</v>
      </c>
      <c r="AD152" s="81">
        <v>0.11714475601911545</v>
      </c>
      <c r="AE152" s="81">
        <v>8.363749086856842E-2</v>
      </c>
      <c r="AF152" s="81">
        <v>0.11072072386741638</v>
      </c>
      <c r="AG152" s="81">
        <v>0.23756012320518494</v>
      </c>
      <c r="AH152" s="81">
        <v>0.27502778172492981</v>
      </c>
      <c r="AI152" s="81">
        <v>1.2542237527668476E-3</v>
      </c>
      <c r="AJ152" s="81">
        <v>6.1085764318704605E-2</v>
      </c>
      <c r="AK152" s="81">
        <v>0.13267010450363159</v>
      </c>
      <c r="AL152" s="81">
        <v>0.16111817955970764</v>
      </c>
      <c r="AM152" s="81">
        <v>0.153542160987854</v>
      </c>
      <c r="AN152" s="81">
        <v>7.661370187997818E-2</v>
      </c>
      <c r="AO152" s="81">
        <v>4.8236023634672165E-2</v>
      </c>
      <c r="AP152" s="81">
        <v>8.2191430032253265E-2</v>
      </c>
      <c r="AQ152" s="81">
        <v>0.11979010701179504</v>
      </c>
      <c r="AR152" s="81">
        <v>0.11151763051748276</v>
      </c>
      <c r="AS152" s="81">
        <v>4.06532883644104E-2</v>
      </c>
      <c r="AT152" s="81">
        <v>0.13455931842327118</v>
      </c>
      <c r="AU152" s="81">
        <v>6.4525768160820007E-2</v>
      </c>
      <c r="AV152" s="81">
        <v>7.2023488581180573E-2</v>
      </c>
      <c r="AW152" s="81">
        <v>5.8278854936361313E-2</v>
      </c>
      <c r="AX152" s="81">
        <v>5.815417692065239E-2</v>
      </c>
      <c r="AY152" s="81">
        <v>2.8271585702896118E-2</v>
      </c>
      <c r="AZ152" s="81">
        <v>2.2874444723129272E-2</v>
      </c>
      <c r="BA152" s="81">
        <v>3.4419167786836624E-3</v>
      </c>
      <c r="BB152" s="81">
        <v>5.2726410329341888E-2</v>
      </c>
      <c r="BC152" s="81">
        <v>0.31844276189804077</v>
      </c>
      <c r="BD152" s="81">
        <v>0.14228387176990509</v>
      </c>
      <c r="BE152" s="81">
        <v>2.9030665755271912E-2</v>
      </c>
      <c r="BF152" s="81">
        <v>0.44117262959480286</v>
      </c>
      <c r="BG152" s="81">
        <v>0.71595191955566406</v>
      </c>
      <c r="BH152" s="81">
        <v>0.35485467314720154</v>
      </c>
      <c r="BI152" s="81">
        <v>0.36603200435638428</v>
      </c>
      <c r="BJ152" s="81">
        <v>0.46184056997299194</v>
      </c>
      <c r="BK152" s="81">
        <v>0.60388249158859253</v>
      </c>
      <c r="BL152" s="81">
        <v>0.11984778195619583</v>
      </c>
      <c r="BM152" s="81">
        <v>3.6856207996606827E-2</v>
      </c>
      <c r="BN152" s="81">
        <v>9.3396373093128204E-2</v>
      </c>
    </row>
    <row r="153" spans="1:66" x14ac:dyDescent="0.2">
      <c r="A153" s="70" t="s">
        <v>387</v>
      </c>
      <c r="B153" s="70" t="s">
        <v>388</v>
      </c>
      <c r="C153" s="89" t="s">
        <v>90</v>
      </c>
      <c r="D153" s="81">
        <v>1.9531222060322762E-2</v>
      </c>
      <c r="E153" s="81">
        <v>0.20942492783069611</v>
      </c>
      <c r="F153" s="81">
        <v>0.24130578339099884</v>
      </c>
      <c r="G153" s="81">
        <v>0.18600857257843018</v>
      </c>
      <c r="H153" s="81">
        <v>0.15570421516895294</v>
      </c>
      <c r="I153" s="81">
        <v>0.11947111040353775</v>
      </c>
      <c r="J153" s="81">
        <v>0.28087222576141357</v>
      </c>
      <c r="K153" s="81">
        <v>0.32906347513198853</v>
      </c>
      <c r="L153" s="81">
        <v>0.19543829560279846</v>
      </c>
      <c r="M153" s="81">
        <v>0.1645529568195343</v>
      </c>
      <c r="N153" s="81">
        <v>0.15559858083724976</v>
      </c>
      <c r="O153" s="81">
        <v>8.5215561091899872E-2</v>
      </c>
      <c r="P153" s="81">
        <v>0.25978690385818481</v>
      </c>
      <c r="Q153" s="86"/>
      <c r="R153" s="86"/>
      <c r="S153" s="81">
        <v>0.12059114873409271</v>
      </c>
      <c r="T153" s="81">
        <v>8.4851264953613281E-2</v>
      </c>
      <c r="U153" s="86"/>
      <c r="V153" s="81">
        <v>0.14693143963813782</v>
      </c>
      <c r="W153" s="81">
        <v>0.11080283671617508</v>
      </c>
      <c r="X153" s="81">
        <v>0.20707438886165619</v>
      </c>
      <c r="Y153" s="81">
        <v>0.11123401671648026</v>
      </c>
      <c r="Z153" s="81">
        <v>0.18013408780097961</v>
      </c>
      <c r="AA153" s="81">
        <v>0.13144844770431519</v>
      </c>
      <c r="AB153" s="81">
        <v>0.23142983019351959</v>
      </c>
      <c r="AC153" s="81">
        <v>0.18438990414142609</v>
      </c>
      <c r="AD153" s="81">
        <v>0.16220042109489441</v>
      </c>
      <c r="AE153" s="81">
        <v>0.11423034220933914</v>
      </c>
      <c r="AF153" s="81">
        <v>0.28687280416488647</v>
      </c>
      <c r="AG153" s="81">
        <v>0.25641655921936035</v>
      </c>
      <c r="AH153" s="81">
        <v>0.29934161901473999</v>
      </c>
      <c r="AI153" s="81">
        <v>6.0257714241743088E-2</v>
      </c>
      <c r="AJ153" s="81">
        <v>0.11337114870548248</v>
      </c>
      <c r="AK153" s="81">
        <v>0.17954510450363159</v>
      </c>
      <c r="AL153" s="81">
        <v>0.22925738990306854</v>
      </c>
      <c r="AM153" s="81">
        <v>0.20101852715015411</v>
      </c>
      <c r="AN153" s="81">
        <v>7.0495717227458954E-2</v>
      </c>
      <c r="AO153" s="81">
        <v>7.4324846267700195E-2</v>
      </c>
      <c r="AP153" s="81">
        <v>8.3738110959529877E-2</v>
      </c>
      <c r="AQ153" s="81">
        <v>0.14850383996963501</v>
      </c>
      <c r="AR153" s="81">
        <v>9.2973828315734863E-2</v>
      </c>
      <c r="AS153" s="81">
        <v>6.7755483090877533E-2</v>
      </c>
      <c r="AT153" s="81">
        <v>0.14493335783481598</v>
      </c>
      <c r="AU153" s="81">
        <v>9.254484623670578E-2</v>
      </c>
      <c r="AV153" s="81">
        <v>0.10803523659706116</v>
      </c>
      <c r="AW153" s="81">
        <v>8.2016348838806152E-2</v>
      </c>
      <c r="AX153" s="81">
        <v>6.7382358014583588E-2</v>
      </c>
      <c r="AY153" s="81">
        <v>3.2354917377233505E-2</v>
      </c>
      <c r="AZ153" s="81">
        <v>6.3411496579647064E-2</v>
      </c>
      <c r="BA153" s="81">
        <v>1.6737906262278557E-3</v>
      </c>
      <c r="BB153" s="81">
        <v>0.1233087033033371</v>
      </c>
      <c r="BC153" s="81">
        <v>0.37249106168746948</v>
      </c>
      <c r="BD153" s="81">
        <v>0.15969833731651306</v>
      </c>
      <c r="BE153" s="81">
        <v>0.18144166469573975</v>
      </c>
      <c r="BF153" s="81">
        <v>0.46127244830131531</v>
      </c>
      <c r="BG153" s="81">
        <v>0.74151152372360229</v>
      </c>
      <c r="BH153" s="81">
        <v>0.38078182935714722</v>
      </c>
      <c r="BI153" s="81">
        <v>0.42767071723937988</v>
      </c>
      <c r="BJ153" s="81">
        <v>0.49714416265487671</v>
      </c>
      <c r="BK153" s="81">
        <v>0.63006550073623657</v>
      </c>
      <c r="BL153" s="81">
        <v>0.21662864089012146</v>
      </c>
      <c r="BM153" s="81">
        <v>0.2350141704082489</v>
      </c>
      <c r="BN153" s="81">
        <v>0.33611655235290527</v>
      </c>
    </row>
    <row r="154" spans="1:66" s="83" customFormat="1" x14ac:dyDescent="0.2">
      <c r="A154" s="75" t="s">
        <v>389</v>
      </c>
      <c r="B154" s="76" t="s">
        <v>390</v>
      </c>
      <c r="C154" s="91" t="s">
        <v>447</v>
      </c>
      <c r="D154" s="76">
        <v>3.6056506633758545</v>
      </c>
      <c r="E154" s="76">
        <v>2.9616000652313232</v>
      </c>
      <c r="F154" s="76">
        <v>2.0313706398010254</v>
      </c>
      <c r="G154" s="76">
        <v>2.5837113857269287</v>
      </c>
      <c r="H154" s="76">
        <v>2.7416145801544189</v>
      </c>
      <c r="I154" s="76">
        <v>2.8263392448425293</v>
      </c>
      <c r="J154" s="76">
        <v>2.0116486549377441</v>
      </c>
      <c r="K154" s="76">
        <v>2.856088399887085</v>
      </c>
      <c r="L154" s="76">
        <v>2.2002265453338623</v>
      </c>
      <c r="M154" s="76">
        <v>2.622147798538208</v>
      </c>
      <c r="N154" s="76">
        <v>2.4247603416442871</v>
      </c>
      <c r="O154" s="76">
        <v>3.1288084983825684</v>
      </c>
      <c r="P154" s="76">
        <v>2.9178767204284668</v>
      </c>
      <c r="Q154" s="99"/>
      <c r="R154" s="99"/>
      <c r="S154" s="76">
        <v>3.0768587589263916</v>
      </c>
      <c r="T154" s="76">
        <v>3.3437736034393311</v>
      </c>
      <c r="U154" s="99"/>
      <c r="V154" s="76">
        <v>3.0591588020324707</v>
      </c>
      <c r="W154" s="76">
        <v>2.791898250579834</v>
      </c>
      <c r="X154" s="76">
        <v>2.9904537200927734</v>
      </c>
      <c r="Y154" s="76">
        <v>2.8318665027618408</v>
      </c>
      <c r="Z154" s="76">
        <v>3.3123397827148438</v>
      </c>
      <c r="AA154" s="76">
        <v>2.6731946468353271</v>
      </c>
      <c r="AB154" s="76">
        <v>3.3232822418212891</v>
      </c>
      <c r="AC154" s="76">
        <v>3.1665866374969482</v>
      </c>
      <c r="AD154" s="76">
        <v>3.1842758655548096</v>
      </c>
      <c r="AE154" s="76">
        <v>2.8472046852111816</v>
      </c>
      <c r="AF154" s="76">
        <v>2.8197603225708008</v>
      </c>
      <c r="AG154" s="76">
        <v>2.8590672016143799</v>
      </c>
      <c r="AH154" s="76">
        <v>3.3691341876983643</v>
      </c>
      <c r="AI154" s="76">
        <v>3.5633752346038818</v>
      </c>
      <c r="AJ154" s="76">
        <v>2.9447624683380127</v>
      </c>
      <c r="AK154" s="76">
        <v>2.9754006862640381</v>
      </c>
      <c r="AL154" s="76">
        <v>2.949786901473999</v>
      </c>
      <c r="AM154" s="76">
        <v>2.6015572547912598</v>
      </c>
      <c r="AN154" s="76">
        <v>3.1014809608459473</v>
      </c>
      <c r="AO154" s="76">
        <v>2.6462743282318115</v>
      </c>
      <c r="AP154" s="76">
        <v>3.0868768692016602</v>
      </c>
      <c r="AQ154" s="76">
        <v>2.6501169204711914</v>
      </c>
      <c r="AR154" s="76">
        <v>2.6842803955078125</v>
      </c>
      <c r="AS154" s="76">
        <v>3.054804801940918</v>
      </c>
      <c r="AT154" s="76">
        <v>2.641237735748291</v>
      </c>
      <c r="AU154" s="76">
        <v>3.5419750213623047</v>
      </c>
      <c r="AV154" s="76">
        <v>3.2657792568206787</v>
      </c>
      <c r="AW154" s="76">
        <v>2.7625575065612793</v>
      </c>
      <c r="AX154" s="76">
        <v>3.3960106372833252</v>
      </c>
      <c r="AY154" s="76">
        <v>3.2878704071044922</v>
      </c>
      <c r="AZ154" s="76">
        <v>2.7672009468078613</v>
      </c>
      <c r="BA154" s="76">
        <v>3.4324624538421631</v>
      </c>
      <c r="BB154" s="76">
        <v>2.9448637962341309</v>
      </c>
      <c r="BC154" s="76">
        <v>2.6367411613464355</v>
      </c>
      <c r="BD154" s="76">
        <v>2.6330950260162354</v>
      </c>
      <c r="BE154" s="76">
        <v>2.5668387413024902</v>
      </c>
      <c r="BF154" s="76">
        <v>2.6188950538635254</v>
      </c>
      <c r="BG154" s="76">
        <v>2.5342791080474854</v>
      </c>
      <c r="BH154" s="76">
        <v>2.5328755378723145</v>
      </c>
      <c r="BI154" s="76">
        <v>2.4954893589019775</v>
      </c>
      <c r="BJ154" s="76">
        <v>2.6217567920684814</v>
      </c>
      <c r="BK154" s="76">
        <v>2.7607953548431396</v>
      </c>
      <c r="BL154" s="76">
        <v>2.1856367588043213</v>
      </c>
      <c r="BM154" s="76">
        <v>3.0891075134277344</v>
      </c>
      <c r="BN154" s="76">
        <v>2.7855851650238037</v>
      </c>
    </row>
    <row r="155" spans="1:66" x14ac:dyDescent="0.2">
      <c r="A155" s="77" t="s">
        <v>440</v>
      </c>
      <c r="B155" s="77" t="s">
        <v>451</v>
      </c>
      <c r="C155" s="92" t="s">
        <v>449</v>
      </c>
      <c r="D155" s="78">
        <v>0.52237379550933838</v>
      </c>
      <c r="E155" s="78">
        <v>0.42945247888565063</v>
      </c>
      <c r="F155" s="78">
        <v>0.3740459680557251</v>
      </c>
      <c r="G155" s="78">
        <v>0.45716884732246399</v>
      </c>
      <c r="H155" s="78">
        <v>0.42844051122665405</v>
      </c>
      <c r="I155" s="78">
        <v>0.51084524393081665</v>
      </c>
      <c r="J155" s="78">
        <v>0.43008524179458618</v>
      </c>
      <c r="K155" s="78">
        <v>0.48847302794456482</v>
      </c>
      <c r="L155" s="78">
        <v>0.39721176028251648</v>
      </c>
      <c r="M155" s="78">
        <v>0.3958582878112793</v>
      </c>
      <c r="N155" s="78">
        <v>0.34262785315513611</v>
      </c>
      <c r="O155" s="78">
        <v>0.42396453022956848</v>
      </c>
      <c r="P155" s="78">
        <v>0.49289801716804504</v>
      </c>
      <c r="Q155" s="100"/>
      <c r="R155" s="100"/>
      <c r="S155" s="78">
        <v>0.44125241041183472</v>
      </c>
      <c r="T155" s="78">
        <v>0.58073931932449341</v>
      </c>
      <c r="U155" s="100"/>
      <c r="V155" s="78">
        <v>0.40927094221115112</v>
      </c>
      <c r="W155" s="78">
        <v>0.41032868623733521</v>
      </c>
      <c r="X155" s="78">
        <v>0.47213706374168396</v>
      </c>
      <c r="Y155" s="78">
        <v>0.41461130976676941</v>
      </c>
      <c r="Z155" s="78">
        <v>0.46190795302391052</v>
      </c>
      <c r="AA155" s="78">
        <v>0.4324800968170166</v>
      </c>
      <c r="AB155" s="78">
        <v>0.46714574098587036</v>
      </c>
      <c r="AC155" s="78">
        <v>0.4494607150554657</v>
      </c>
      <c r="AD155" s="78">
        <v>0.46634596586227417</v>
      </c>
      <c r="AE155" s="78">
        <v>0.50646311044692993</v>
      </c>
      <c r="AF155" s="78">
        <v>0.43459862470626831</v>
      </c>
      <c r="AG155" s="78">
        <v>0.48922047019004822</v>
      </c>
      <c r="AH155" s="78">
        <v>0.55346858501434326</v>
      </c>
      <c r="AI155" s="78">
        <v>0.48522275686264038</v>
      </c>
      <c r="AJ155" s="78">
        <v>0.40962040424346924</v>
      </c>
      <c r="AK155" s="78">
        <v>0.38191556930541992</v>
      </c>
      <c r="AL155" s="78">
        <v>0.4283471405506134</v>
      </c>
      <c r="AM155" s="78">
        <v>0.37640929222106934</v>
      </c>
      <c r="AN155" s="78">
        <v>0.42642563581466675</v>
      </c>
      <c r="AO155" s="78">
        <v>0.38971385359764099</v>
      </c>
      <c r="AP155" s="78">
        <v>0.40021443367004395</v>
      </c>
      <c r="AQ155" s="78">
        <v>0.39473232626914978</v>
      </c>
      <c r="AR155" s="78">
        <v>0.38520124554634094</v>
      </c>
      <c r="AS155" s="78">
        <v>0.44826844334602356</v>
      </c>
      <c r="AT155" s="78">
        <v>0.41005492210388184</v>
      </c>
      <c r="AU155" s="78">
        <v>0.47023916244506836</v>
      </c>
      <c r="AV155" s="78">
        <v>0.45682597160339355</v>
      </c>
      <c r="AW155" s="78">
        <v>0.35163605213165283</v>
      </c>
      <c r="AX155" s="78">
        <v>0.48437812924385071</v>
      </c>
      <c r="AY155" s="78">
        <v>0.41032227873802185</v>
      </c>
      <c r="AZ155" s="78">
        <v>0.36283501982688904</v>
      </c>
      <c r="BA155" s="78">
        <v>0.3856772780418396</v>
      </c>
      <c r="BB155" s="78">
        <v>0.41591259837150574</v>
      </c>
      <c r="BC155" s="78">
        <v>0.38598451018333435</v>
      </c>
      <c r="BD155" s="78">
        <v>0.35466867685317993</v>
      </c>
      <c r="BE155" s="78">
        <v>0.36639297008514404</v>
      </c>
      <c r="BF155" s="78">
        <v>0.34376448392868042</v>
      </c>
      <c r="BG155" s="78">
        <v>0.38863810896873474</v>
      </c>
      <c r="BH155" s="78">
        <v>0.40549537539482117</v>
      </c>
      <c r="BI155" s="78">
        <v>0.34082415699958801</v>
      </c>
      <c r="BJ155" s="78">
        <v>0.37857642769813538</v>
      </c>
      <c r="BK155" s="78">
        <v>0.38769364356994629</v>
      </c>
      <c r="BL155" s="78">
        <v>0.35896706581115723</v>
      </c>
      <c r="BM155" s="78">
        <v>0.40397784113883972</v>
      </c>
      <c r="BN155" s="78">
        <v>0.36330288648605347</v>
      </c>
    </row>
    <row r="156" spans="1:66" ht="12.75" customHeight="1" x14ac:dyDescent="0.2">
      <c r="A156" s="70" t="s">
        <v>393</v>
      </c>
      <c r="B156" s="70" t="s">
        <v>394</v>
      </c>
      <c r="C156" s="89" t="s">
        <v>90</v>
      </c>
      <c r="D156" s="81">
        <v>9.4026975333690643E-2</v>
      </c>
      <c r="E156" s="81">
        <v>4.9823671579360962E-2</v>
      </c>
      <c r="F156" s="81">
        <v>1.2972626835107803E-2</v>
      </c>
      <c r="G156" s="81">
        <v>5.366130918264389E-2</v>
      </c>
      <c r="H156" s="81">
        <v>5.75539730489254E-2</v>
      </c>
      <c r="I156" s="81">
        <v>6.7494772374629974E-2</v>
      </c>
      <c r="J156" s="81">
        <v>5.5408153682947159E-2</v>
      </c>
      <c r="K156" s="81">
        <v>6.5542176365852356E-2</v>
      </c>
      <c r="L156" s="81">
        <v>3.4254424273967743E-2</v>
      </c>
      <c r="M156" s="81">
        <v>2.5799266993999481E-2</v>
      </c>
      <c r="N156" s="81">
        <v>7.5990152545273304E-3</v>
      </c>
      <c r="O156" s="81">
        <v>3.4202069044113159E-2</v>
      </c>
      <c r="P156" s="81">
        <v>6.4066581428050995E-2</v>
      </c>
      <c r="Q156" s="86"/>
      <c r="R156" s="86"/>
      <c r="S156" s="81">
        <v>5.3888700902462006E-2</v>
      </c>
      <c r="T156" s="81">
        <v>0.11360877007246017</v>
      </c>
      <c r="U156" s="86"/>
      <c r="V156" s="81">
        <v>4.4285230338573456E-2</v>
      </c>
      <c r="W156" s="81">
        <v>3.8691520690917969E-2</v>
      </c>
      <c r="X156" s="81">
        <v>7.8349746763706207E-2</v>
      </c>
      <c r="Y156" s="81">
        <v>4.1352301836013794E-2</v>
      </c>
      <c r="Z156" s="81">
        <v>7.5495108962059021E-2</v>
      </c>
      <c r="AA156" s="81">
        <v>6.0660921037197113E-2</v>
      </c>
      <c r="AB156" s="81">
        <v>6.1206169426441193E-2</v>
      </c>
      <c r="AC156" s="81">
        <v>4.375125840306282E-2</v>
      </c>
      <c r="AD156" s="81">
        <v>5.8774620294570923E-2</v>
      </c>
      <c r="AE156" s="81">
        <v>9.375E-2</v>
      </c>
      <c r="AF156" s="81">
        <v>5.4923195391893387E-2</v>
      </c>
      <c r="AG156" s="81">
        <v>6.4276590943336487E-2</v>
      </c>
      <c r="AH156" s="81">
        <v>0.10748849809169769</v>
      </c>
      <c r="AI156" s="81">
        <v>8.5529051721096039E-2</v>
      </c>
      <c r="AJ156" s="81">
        <v>5.3616426885128021E-2</v>
      </c>
      <c r="AK156" s="81">
        <v>2.4364994838833809E-2</v>
      </c>
      <c r="AL156" s="81">
        <v>5.5826578289270401E-2</v>
      </c>
      <c r="AM156" s="81">
        <v>2.434116043150425E-2</v>
      </c>
      <c r="AN156" s="81">
        <v>5.2419427782297134E-2</v>
      </c>
      <c r="AO156" s="81">
        <v>2.2005746141076088E-2</v>
      </c>
      <c r="AP156" s="81">
        <v>1.6791936010122299E-2</v>
      </c>
      <c r="AQ156" s="81">
        <v>3.096349723637104E-2</v>
      </c>
      <c r="AR156" s="81">
        <v>2.2881945595145226E-2</v>
      </c>
      <c r="AS156" s="81">
        <v>3.3877741545438766E-2</v>
      </c>
      <c r="AT156" s="81">
        <v>2.9750274494290352E-2</v>
      </c>
      <c r="AU156" s="81">
        <v>5.6447595357894897E-2</v>
      </c>
      <c r="AV156" s="81">
        <v>4.4979479163885117E-2</v>
      </c>
      <c r="AW156" s="81">
        <v>0</v>
      </c>
      <c r="AX156" s="81">
        <v>7.6253794133663177E-2</v>
      </c>
      <c r="AY156" s="81">
        <v>3.4338288009166718E-2</v>
      </c>
      <c r="AZ156" s="81">
        <v>7.3703727684915066E-3</v>
      </c>
      <c r="BA156" s="81">
        <v>2.7191389352083206E-2</v>
      </c>
      <c r="BB156" s="81">
        <v>4.5867662876844406E-2</v>
      </c>
      <c r="BC156" s="81">
        <v>2.2408612072467804E-2</v>
      </c>
      <c r="BD156" s="81">
        <v>1.5809319913387299E-2</v>
      </c>
      <c r="BE156" s="81">
        <v>1.633802242577076E-2</v>
      </c>
      <c r="BF156" s="81">
        <v>7.0669502019882202E-3</v>
      </c>
      <c r="BG156" s="81">
        <v>3.0401153489947319E-2</v>
      </c>
      <c r="BH156" s="81">
        <v>4.4229868799448013E-2</v>
      </c>
      <c r="BI156" s="81">
        <v>0</v>
      </c>
      <c r="BJ156" s="81">
        <v>1.4260722324252129E-2</v>
      </c>
      <c r="BK156" s="81">
        <v>3.1249707564711571E-2</v>
      </c>
      <c r="BL156" s="81">
        <v>1.8553704023361206E-2</v>
      </c>
      <c r="BM156" s="81">
        <v>2.5643790140748024E-2</v>
      </c>
      <c r="BN156" s="81">
        <v>8.5564432665705681E-3</v>
      </c>
    </row>
    <row r="157" spans="1:66" ht="12.75" customHeight="1" x14ac:dyDescent="0.2">
      <c r="A157" s="70" t="s">
        <v>397</v>
      </c>
      <c r="B157" s="70" t="s">
        <v>398</v>
      </c>
      <c r="C157" s="89" t="s">
        <v>90</v>
      </c>
      <c r="D157" s="81">
        <v>3.5517655313014984E-2</v>
      </c>
      <c r="E157" s="81">
        <v>1.7147693783044815E-2</v>
      </c>
      <c r="F157" s="81">
        <v>1.6687950119376183E-2</v>
      </c>
      <c r="G157" s="81">
        <v>3.1974278390407562E-2</v>
      </c>
      <c r="H157" s="81">
        <v>8.7359268218278885E-3</v>
      </c>
      <c r="I157" s="81">
        <v>5.4286535829305649E-2</v>
      </c>
      <c r="J157" s="81">
        <v>1.1989312246441841E-2</v>
      </c>
      <c r="K157" s="81">
        <v>4.1173648089170456E-2</v>
      </c>
      <c r="L157" s="81">
        <v>1.1006019078195095E-2</v>
      </c>
      <c r="M157" s="81">
        <v>1.8549738451838493E-2</v>
      </c>
      <c r="N157" s="81">
        <v>9.0457114856690168E-4</v>
      </c>
      <c r="O157" s="81">
        <v>2.9073689132928848E-2</v>
      </c>
      <c r="P157" s="81">
        <v>4.5629046857357025E-2</v>
      </c>
      <c r="Q157" s="86"/>
      <c r="R157" s="86"/>
      <c r="S157" s="81">
        <v>2.1028740331530571E-2</v>
      </c>
      <c r="T157" s="81">
        <v>5.5239226669073105E-2</v>
      </c>
      <c r="U157" s="86"/>
      <c r="V157" s="81">
        <v>9.0958671644330025E-3</v>
      </c>
      <c r="W157" s="81">
        <v>1.5401864424347878E-2</v>
      </c>
      <c r="X157" s="81">
        <v>1.7365437000989914E-2</v>
      </c>
      <c r="Y157" s="81">
        <v>1.5625E-2</v>
      </c>
      <c r="Z157" s="81">
        <v>1.3331792317330837E-2</v>
      </c>
      <c r="AA157" s="81">
        <v>8.3492416888475418E-3</v>
      </c>
      <c r="AB157" s="81">
        <v>3.1147856265306473E-2</v>
      </c>
      <c r="AC157" s="81">
        <v>3.669365867972374E-2</v>
      </c>
      <c r="AD157" s="81">
        <v>3.3040829002857208E-2</v>
      </c>
      <c r="AE157" s="81">
        <v>2.5080364197492599E-2</v>
      </c>
      <c r="AF157" s="81">
        <v>1.5513576567173004E-2</v>
      </c>
      <c r="AG157" s="81">
        <v>4.2942561209201813E-2</v>
      </c>
      <c r="AH157" s="81">
        <v>4.2995400726795197E-2</v>
      </c>
      <c r="AI157" s="81">
        <v>1.89980398863554E-2</v>
      </c>
      <c r="AJ157" s="81">
        <v>0</v>
      </c>
      <c r="AK157" s="81">
        <v>1.0594981722533703E-2</v>
      </c>
      <c r="AL157" s="81">
        <v>1.0400444269180298E-2</v>
      </c>
      <c r="AM157" s="81">
        <v>6.9108810275793076E-3</v>
      </c>
      <c r="AN157" s="81">
        <v>1.2513658031821251E-2</v>
      </c>
      <c r="AO157" s="81">
        <v>1.8205590546131134E-2</v>
      </c>
      <c r="AP157" s="81">
        <v>3.0490506440401077E-2</v>
      </c>
      <c r="AQ157" s="81">
        <v>1.2627281248569489E-2</v>
      </c>
      <c r="AR157" s="81">
        <v>1.4290599152445793E-2</v>
      </c>
      <c r="AS157" s="81">
        <v>4.576430469751358E-2</v>
      </c>
      <c r="AT157" s="81">
        <v>2.4158759042620659E-2</v>
      </c>
      <c r="AU157" s="81">
        <v>3.7989530712366104E-2</v>
      </c>
      <c r="AV157" s="81">
        <v>4.0425203740596771E-2</v>
      </c>
      <c r="AW157" s="81">
        <v>1.4569713734090328E-2</v>
      </c>
      <c r="AX157" s="81">
        <v>2.7704531326889992E-2</v>
      </c>
      <c r="AY157" s="81">
        <v>1.9750777631998062E-2</v>
      </c>
      <c r="AZ157" s="81">
        <v>1.4740745536983013E-2</v>
      </c>
      <c r="BA157" s="81">
        <v>1.0301713831722736E-2</v>
      </c>
      <c r="BB157" s="81">
        <v>1.1985921300947666E-2</v>
      </c>
      <c r="BC157" s="81">
        <v>1.5291379764676094E-2</v>
      </c>
      <c r="BD157" s="81">
        <v>8.0257002264261246E-4</v>
      </c>
      <c r="BE157" s="81">
        <v>8.1690112128853798E-3</v>
      </c>
      <c r="BF157" s="81">
        <v>2.2020507603883743E-3</v>
      </c>
      <c r="BG157" s="81">
        <v>9.0857697650790215E-3</v>
      </c>
      <c r="BH157" s="81">
        <v>6.6087529994547367E-3</v>
      </c>
      <c r="BI157" s="81">
        <v>7.2889919392764568E-3</v>
      </c>
      <c r="BJ157" s="81">
        <v>1.8450671806931496E-2</v>
      </c>
      <c r="BK157" s="81">
        <v>7.6012169010937214E-3</v>
      </c>
      <c r="BL157" s="81">
        <v>9.527286165393889E-4</v>
      </c>
      <c r="BM157" s="81">
        <v>2.4172930046916008E-2</v>
      </c>
      <c r="BN157" s="81">
        <v>1.3869725167751312E-2</v>
      </c>
    </row>
    <row r="158" spans="1:66" x14ac:dyDescent="0.2">
      <c r="A158" s="77" t="s">
        <v>399</v>
      </c>
      <c r="B158" s="77" t="s">
        <v>400</v>
      </c>
      <c r="C158" s="92" t="s">
        <v>449</v>
      </c>
      <c r="D158" s="78">
        <v>2.5893862247467041</v>
      </c>
      <c r="E158" s="78">
        <v>2.0581135749816895</v>
      </c>
      <c r="F158" s="78">
        <v>1.2947642803192139</v>
      </c>
      <c r="G158" s="78">
        <v>1.6896361112594604</v>
      </c>
      <c r="H158" s="78">
        <v>1.906572699546814</v>
      </c>
      <c r="I158" s="78">
        <v>1.8554797172546387</v>
      </c>
      <c r="J158" s="78">
        <v>1.1920444965362549</v>
      </c>
      <c r="K158" s="78">
        <v>1.9249017238616943</v>
      </c>
      <c r="L158" s="78">
        <v>1.4175305366516113</v>
      </c>
      <c r="M158" s="78">
        <v>1.8426171541213989</v>
      </c>
      <c r="N158" s="78">
        <v>1.7225707769393921</v>
      </c>
      <c r="O158" s="78">
        <v>2.2954554557800293</v>
      </c>
      <c r="P158" s="78">
        <v>2.002772331237793</v>
      </c>
      <c r="Q158" s="100"/>
      <c r="R158" s="100"/>
      <c r="S158" s="78">
        <v>2.2660417556762695</v>
      </c>
      <c r="T158" s="78">
        <v>2.2458691596984863</v>
      </c>
      <c r="U158" s="100"/>
      <c r="V158" s="78">
        <v>2.2070157527923584</v>
      </c>
      <c r="W158" s="78">
        <v>1.9527268409729004</v>
      </c>
      <c r="X158" s="78">
        <v>2.116441011428833</v>
      </c>
      <c r="Y158" s="78">
        <v>2.0114254951477051</v>
      </c>
      <c r="Z158" s="78">
        <v>2.3486745357513428</v>
      </c>
      <c r="AA158" s="78">
        <v>1.8247592449188232</v>
      </c>
      <c r="AB158" s="78">
        <v>2.4034609794616699</v>
      </c>
      <c r="AC158" s="78">
        <v>2.2718255519866943</v>
      </c>
      <c r="AD158" s="78">
        <v>2.2113513946533203</v>
      </c>
      <c r="AE158" s="78">
        <v>1.8717615604400635</v>
      </c>
      <c r="AF158" s="78">
        <v>1.9868533611297607</v>
      </c>
      <c r="AG158" s="78">
        <v>1.8993138074874878</v>
      </c>
      <c r="AH158" s="78">
        <v>2.277545690536499</v>
      </c>
      <c r="AI158" s="78">
        <v>2.6614663600921631</v>
      </c>
      <c r="AJ158" s="78">
        <v>2.15423583984375</v>
      </c>
      <c r="AK158" s="78">
        <v>2.2220604419708252</v>
      </c>
      <c r="AL158" s="78">
        <v>2.0930037498474121</v>
      </c>
      <c r="AM158" s="78">
        <v>1.8315305709838867</v>
      </c>
      <c r="AN158" s="78">
        <v>2.2762706279754639</v>
      </c>
      <c r="AO158" s="78">
        <v>1.8833489418029785</v>
      </c>
      <c r="AP158" s="78">
        <v>2.2517094612121582</v>
      </c>
      <c r="AQ158" s="78">
        <v>1.8748464584350586</v>
      </c>
      <c r="AR158" s="78">
        <v>1.9006428718566895</v>
      </c>
      <c r="AS158" s="78">
        <v>2.1299653053283691</v>
      </c>
      <c r="AT158" s="78">
        <v>1.8384910821914673</v>
      </c>
      <c r="AU158" s="78">
        <v>2.6822509765625</v>
      </c>
      <c r="AV158" s="78">
        <v>2.4506497383117676</v>
      </c>
      <c r="AW158" s="78">
        <v>2.0331249237060547</v>
      </c>
      <c r="AX158" s="78">
        <v>2.390608549118042</v>
      </c>
      <c r="AY158" s="78">
        <v>2.4962341785430908</v>
      </c>
      <c r="AZ158" s="78">
        <v>2.0348384380340576</v>
      </c>
      <c r="BA158" s="78">
        <v>2.6282169818878174</v>
      </c>
      <c r="BB158" s="78">
        <v>2.1389021873474121</v>
      </c>
      <c r="BC158" s="78">
        <v>1.8953624963760376</v>
      </c>
      <c r="BD158" s="78">
        <v>1.8993161916732788</v>
      </c>
      <c r="BE158" s="78">
        <v>1.7518841028213501</v>
      </c>
      <c r="BF158" s="78">
        <v>1.810361385345459</v>
      </c>
      <c r="BG158" s="78">
        <v>1.7646722793579102</v>
      </c>
      <c r="BH158" s="78">
        <v>1.7078001499176025</v>
      </c>
      <c r="BI158" s="78">
        <v>1.7987545728683472</v>
      </c>
      <c r="BJ158" s="78">
        <v>1.8377341032028198</v>
      </c>
      <c r="BK158" s="78">
        <v>1.9680144786834717</v>
      </c>
      <c r="BL158" s="78">
        <v>1.4898058176040649</v>
      </c>
      <c r="BM158" s="78">
        <v>2.2146449089050293</v>
      </c>
      <c r="BN158" s="78">
        <v>2.0417153835296631</v>
      </c>
    </row>
    <row r="159" spans="1:66" x14ac:dyDescent="0.2">
      <c r="A159" s="70" t="s">
        <v>401</v>
      </c>
      <c r="B159" s="70" t="s">
        <v>402</v>
      </c>
      <c r="C159" s="89" t="s">
        <v>90</v>
      </c>
      <c r="D159" s="81">
        <v>0.63511645793914795</v>
      </c>
      <c r="E159" s="81">
        <v>0.58729487657546997</v>
      </c>
      <c r="F159" s="81">
        <v>0.27443784475326538</v>
      </c>
      <c r="G159" s="81">
        <v>0.35846087336540222</v>
      </c>
      <c r="H159" s="81">
        <v>0.49640274047851563</v>
      </c>
      <c r="I159" s="81">
        <v>0.47223177552223206</v>
      </c>
      <c r="J159" s="81">
        <v>0.26106444001197815</v>
      </c>
      <c r="K159" s="81">
        <v>0.53054285049438477</v>
      </c>
      <c r="L159" s="81">
        <v>0.34555551409721375</v>
      </c>
      <c r="M159" s="81">
        <v>0.48357987403869629</v>
      </c>
      <c r="N159" s="81">
        <v>0.45702823996543884</v>
      </c>
      <c r="O159" s="81">
        <v>0.51669019460678101</v>
      </c>
      <c r="P159" s="81">
        <v>0.54048168659210205</v>
      </c>
      <c r="Q159" s="86"/>
      <c r="R159" s="86"/>
      <c r="S159" s="81">
        <v>0.51303660869598389</v>
      </c>
      <c r="T159" s="81">
        <v>0.40575328469276428</v>
      </c>
      <c r="U159" s="86"/>
      <c r="V159" s="81">
        <v>0.50257247686386108</v>
      </c>
      <c r="W159" s="81">
        <v>0.42672792077064514</v>
      </c>
      <c r="X159" s="81">
        <v>0.41682091355323792</v>
      </c>
      <c r="Y159" s="81">
        <v>0.39700925350189209</v>
      </c>
      <c r="Z159" s="81">
        <v>0.57535946369171143</v>
      </c>
      <c r="AA159" s="81">
        <v>0.3696596622467041</v>
      </c>
      <c r="AB159" s="81">
        <v>0.58168303966522217</v>
      </c>
      <c r="AC159" s="81">
        <v>0.54796391725540161</v>
      </c>
      <c r="AD159" s="81">
        <v>0.55361926555633545</v>
      </c>
      <c r="AE159" s="81">
        <v>0.46455180644989014</v>
      </c>
      <c r="AF159" s="81">
        <v>0.43863150477409363</v>
      </c>
      <c r="AG159" s="81">
        <v>0.44773304462432861</v>
      </c>
      <c r="AH159" s="81">
        <v>0.59495478868484497</v>
      </c>
      <c r="AI159" s="81">
        <v>0.67642319202423096</v>
      </c>
      <c r="AJ159" s="81">
        <v>0.51146245002746582</v>
      </c>
      <c r="AK159" s="81">
        <v>0.55614995956420898</v>
      </c>
      <c r="AL159" s="81">
        <v>0.5648418664932251</v>
      </c>
      <c r="AM159" s="81">
        <v>0.42007961869239807</v>
      </c>
      <c r="AN159" s="81">
        <v>0.5130690336227417</v>
      </c>
      <c r="AO159" s="81">
        <v>0.42661181092262268</v>
      </c>
      <c r="AP159" s="81">
        <v>0.55833077430725098</v>
      </c>
      <c r="AQ159" s="81">
        <v>0.50700289011001587</v>
      </c>
      <c r="AR159" s="81">
        <v>0.48375266790390015</v>
      </c>
      <c r="AS159" s="81">
        <v>0.52888411283493042</v>
      </c>
      <c r="AT159" s="81">
        <v>0.44048210978507996</v>
      </c>
      <c r="AU159" s="81">
        <v>0.68503987789154053</v>
      </c>
      <c r="AV159" s="81">
        <v>0.59797358512878418</v>
      </c>
      <c r="AW159" s="81">
        <v>0.41974315047264099</v>
      </c>
      <c r="AX159" s="81">
        <v>0.47420549392700195</v>
      </c>
      <c r="AY159" s="81">
        <v>0.58778572082519531</v>
      </c>
      <c r="AZ159" s="81">
        <v>0.34235334396362305</v>
      </c>
      <c r="BA159" s="81">
        <v>0.64331680536270142</v>
      </c>
      <c r="BB159" s="81">
        <v>0.42960643768310547</v>
      </c>
      <c r="BC159" s="81">
        <v>0.40920194983482361</v>
      </c>
      <c r="BD159" s="81">
        <v>0.37565290927886963</v>
      </c>
      <c r="BE159" s="81">
        <v>0.37212914228439331</v>
      </c>
      <c r="BF159" s="81">
        <v>0.38197419047355652</v>
      </c>
      <c r="BG159" s="81">
        <v>0.30391731858253479</v>
      </c>
      <c r="BH159" s="81">
        <v>0.28724023699760437</v>
      </c>
      <c r="BI159" s="81">
        <v>0.37077924609184265</v>
      </c>
      <c r="BJ159" s="81">
        <v>0.39017406105995178</v>
      </c>
      <c r="BK159" s="81">
        <v>0.40540370345115662</v>
      </c>
      <c r="BL159" s="81">
        <v>0.23854140937328339</v>
      </c>
      <c r="BM159" s="81">
        <v>0.4973355233669281</v>
      </c>
      <c r="BN159" s="81">
        <v>0.45690721273422241</v>
      </c>
    </row>
    <row r="160" spans="1:66" x14ac:dyDescent="0.2">
      <c r="A160" s="70" t="s">
        <v>403</v>
      </c>
      <c r="B160" s="70" t="s">
        <v>404</v>
      </c>
      <c r="C160" s="89" t="s">
        <v>90</v>
      </c>
      <c r="D160" s="81">
        <v>0.88635575771331787</v>
      </c>
      <c r="E160" s="81">
        <v>0.57641792297363281</v>
      </c>
      <c r="F160" s="81">
        <v>0.37523505091667175</v>
      </c>
      <c r="G160" s="81">
        <v>0.55711895227432251</v>
      </c>
      <c r="H160" s="81">
        <v>0.56526237726211548</v>
      </c>
      <c r="I160" s="81">
        <v>0.5550273060798645</v>
      </c>
      <c r="J160" s="81">
        <v>0.3194369375705719</v>
      </c>
      <c r="K160" s="81">
        <v>0.54346507787704468</v>
      </c>
      <c r="L160" s="81">
        <v>0.38678824901580811</v>
      </c>
      <c r="M160" s="81">
        <v>0.53501754999160767</v>
      </c>
      <c r="N160" s="81">
        <v>0.4807298481464386</v>
      </c>
      <c r="O160" s="81">
        <v>0.80684876441955566</v>
      </c>
      <c r="P160" s="81">
        <v>0.5859643816947937</v>
      </c>
      <c r="Q160" s="86"/>
      <c r="R160" s="86"/>
      <c r="S160" s="81">
        <v>0.79069513082504272</v>
      </c>
      <c r="T160" s="81">
        <v>0.88439434766769409</v>
      </c>
      <c r="U160" s="86"/>
      <c r="V160" s="81">
        <v>0.76141113042831421</v>
      </c>
      <c r="W160" s="81">
        <v>0.66601741313934326</v>
      </c>
      <c r="X160" s="81">
        <v>0.78616958856582642</v>
      </c>
      <c r="Y160" s="81">
        <v>0.73526376485824585</v>
      </c>
      <c r="Z160" s="81">
        <v>0.78401738405227661</v>
      </c>
      <c r="AA160" s="81">
        <v>0.63691222667694092</v>
      </c>
      <c r="AB160" s="81">
        <v>0.81458699703216553</v>
      </c>
      <c r="AC160" s="81">
        <v>0.75966262817382813</v>
      </c>
      <c r="AD160" s="81">
        <v>0.71328413486480713</v>
      </c>
      <c r="AE160" s="81">
        <v>0.57367146015167236</v>
      </c>
      <c r="AF160" s="81">
        <v>0.67709463834762573</v>
      </c>
      <c r="AG160" s="81">
        <v>0.60904395580291748</v>
      </c>
      <c r="AH160" s="81">
        <v>0.71652388572692871</v>
      </c>
      <c r="AI160" s="81">
        <v>0.89358788728713989</v>
      </c>
      <c r="AJ160" s="81">
        <v>0.71697920560836792</v>
      </c>
      <c r="AK160" s="81">
        <v>0.71796488761901855</v>
      </c>
      <c r="AL160" s="81">
        <v>0.62236613035202026</v>
      </c>
      <c r="AM160" s="81">
        <v>0.59105205535888672</v>
      </c>
      <c r="AN160" s="81">
        <v>0.79755097627639771</v>
      </c>
      <c r="AO160" s="81">
        <v>0.61941444873809814</v>
      </c>
      <c r="AP160" s="81">
        <v>0.73574966192245483</v>
      </c>
      <c r="AQ160" s="81">
        <v>0.53329777717590332</v>
      </c>
      <c r="AR160" s="81">
        <v>0.57391929626464844</v>
      </c>
      <c r="AS160" s="81">
        <v>0.68321377038955688</v>
      </c>
      <c r="AT160" s="81">
        <v>0.575336754322052</v>
      </c>
      <c r="AU160" s="81">
        <v>0.89896756410598755</v>
      </c>
      <c r="AV160" s="81">
        <v>0.83007335662841797</v>
      </c>
      <c r="AW160" s="81">
        <v>0.72714227437973022</v>
      </c>
      <c r="AX160" s="81">
        <v>0.9134097695350647</v>
      </c>
      <c r="AY160" s="81">
        <v>0.87095791101455688</v>
      </c>
      <c r="AZ160" s="81">
        <v>0.80568599700927734</v>
      </c>
      <c r="BA160" s="81">
        <v>0.90430408716201782</v>
      </c>
      <c r="BB160" s="81">
        <v>0.78850948810577393</v>
      </c>
      <c r="BC160" s="81">
        <v>0.64491415023803711</v>
      </c>
      <c r="BD160" s="81">
        <v>0.68112564086914063</v>
      </c>
      <c r="BE160" s="81">
        <v>0.5853685736656189</v>
      </c>
      <c r="BF160" s="81">
        <v>0.61490219831466675</v>
      </c>
      <c r="BG160" s="81">
        <v>0.66219192743301392</v>
      </c>
      <c r="BH160" s="81">
        <v>0.64057135581970215</v>
      </c>
      <c r="BI160" s="81">
        <v>0.61828106641769409</v>
      </c>
      <c r="BJ160" s="81">
        <v>0.62513506412506104</v>
      </c>
      <c r="BK160" s="81">
        <v>0.69763630628585815</v>
      </c>
      <c r="BL160" s="81">
        <v>0.54247266054153442</v>
      </c>
      <c r="BM160" s="81">
        <v>0.7717856764793396</v>
      </c>
      <c r="BN160" s="81">
        <v>0.69576311111450195</v>
      </c>
    </row>
    <row r="161" spans="1:66" x14ac:dyDescent="0.2">
      <c r="A161" s="77" t="s">
        <v>439</v>
      </c>
      <c r="B161" s="77" t="s">
        <v>430</v>
      </c>
      <c r="C161" s="92" t="s">
        <v>449</v>
      </c>
      <c r="D161" s="78">
        <v>0.49389073252677917</v>
      </c>
      <c r="E161" s="78">
        <v>0.47403404116630554</v>
      </c>
      <c r="F161" s="78">
        <v>0.36256042122840881</v>
      </c>
      <c r="G161" s="78">
        <v>0.43690633773803711</v>
      </c>
      <c r="H161" s="78">
        <v>0.40660151839256287</v>
      </c>
      <c r="I161" s="78">
        <v>0.46001425385475159</v>
      </c>
      <c r="J161" s="78">
        <v>0.38951894640922546</v>
      </c>
      <c r="K161" s="78">
        <v>0.44271355867385864</v>
      </c>
      <c r="L161" s="78">
        <v>0.38548439741134644</v>
      </c>
      <c r="M161" s="78">
        <v>0.3836723268032074</v>
      </c>
      <c r="N161" s="78">
        <v>0.35956177115440369</v>
      </c>
      <c r="O161" s="78">
        <v>0.40938881039619446</v>
      </c>
      <c r="P161" s="78">
        <v>0.42220628261566162</v>
      </c>
      <c r="Q161" s="100"/>
      <c r="R161" s="100"/>
      <c r="S161" s="78">
        <v>0.36956465244293213</v>
      </c>
      <c r="T161" s="78">
        <v>0.51716506481170654</v>
      </c>
      <c r="U161" s="100"/>
      <c r="V161" s="78">
        <v>0.44287237524986267</v>
      </c>
      <c r="W161" s="78">
        <v>0.42884281277656555</v>
      </c>
      <c r="X161" s="78">
        <v>0.40187579393386841</v>
      </c>
      <c r="Y161" s="78">
        <v>0.40582972764968872</v>
      </c>
      <c r="Z161" s="78">
        <v>0.50175720453262329</v>
      </c>
      <c r="AA161" s="78">
        <v>0.41595542430877686</v>
      </c>
      <c r="AB161" s="78">
        <v>0.45267564058303833</v>
      </c>
      <c r="AC161" s="78">
        <v>0.44530051946640015</v>
      </c>
      <c r="AD161" s="78">
        <v>0.50657850503921509</v>
      </c>
      <c r="AE161" s="78">
        <v>0.4689801037311554</v>
      </c>
      <c r="AF161" s="78">
        <v>0.39830833673477173</v>
      </c>
      <c r="AG161" s="78">
        <v>0.47053295373916626</v>
      </c>
      <c r="AH161" s="78">
        <v>0.53811997175216675</v>
      </c>
      <c r="AI161" s="78">
        <v>0.41668614745140076</v>
      </c>
      <c r="AJ161" s="78">
        <v>0.38090622425079346</v>
      </c>
      <c r="AK161" s="78">
        <v>0.37142458558082581</v>
      </c>
      <c r="AL161" s="78">
        <v>0.42843607068061829</v>
      </c>
      <c r="AM161" s="78">
        <v>0.39361754059791565</v>
      </c>
      <c r="AN161" s="78">
        <v>0.39878469705581665</v>
      </c>
      <c r="AO161" s="78">
        <v>0.37321147322654724</v>
      </c>
      <c r="AP161" s="78">
        <v>0.43495309352874756</v>
      </c>
      <c r="AQ161" s="78">
        <v>0.38053813576698303</v>
      </c>
      <c r="AR161" s="78">
        <v>0.39843630790710449</v>
      </c>
      <c r="AS161" s="78">
        <v>0.47657108306884766</v>
      </c>
      <c r="AT161" s="78">
        <v>0.39269185066223145</v>
      </c>
      <c r="AU161" s="78">
        <v>0.3894849419593811</v>
      </c>
      <c r="AV161" s="78">
        <v>0.35830363631248474</v>
      </c>
      <c r="AW161" s="78">
        <v>0.37779656052589417</v>
      </c>
      <c r="AX161" s="78">
        <v>0.52102392911911011</v>
      </c>
      <c r="AY161" s="78">
        <v>0.38131392002105713</v>
      </c>
      <c r="AZ161" s="78">
        <v>0.36952754855155945</v>
      </c>
      <c r="BA161" s="78">
        <v>0.41856825351715088</v>
      </c>
      <c r="BB161" s="78">
        <v>0.39004909992218018</v>
      </c>
      <c r="BC161" s="78">
        <v>0.3553943932056427</v>
      </c>
      <c r="BD161" s="78">
        <v>0.37911027669906616</v>
      </c>
      <c r="BE161" s="78">
        <v>0.44856172800064087</v>
      </c>
      <c r="BF161" s="78">
        <v>0.46476918458938599</v>
      </c>
      <c r="BG161" s="78">
        <v>0.38096874952316284</v>
      </c>
      <c r="BH161" s="78">
        <v>0.41958010196685791</v>
      </c>
      <c r="BI161" s="78">
        <v>0.35591068863868713</v>
      </c>
      <c r="BJ161" s="78">
        <v>0.40544620156288147</v>
      </c>
      <c r="BK161" s="78">
        <v>0.40508735179901123</v>
      </c>
      <c r="BL161" s="78">
        <v>0.33686390519142151</v>
      </c>
      <c r="BM161" s="78">
        <v>0.47048482298851013</v>
      </c>
      <c r="BN161" s="78">
        <v>0.38056686520576477</v>
      </c>
    </row>
    <row r="162" spans="1:66" x14ac:dyDescent="0.2">
      <c r="A162" s="70" t="s">
        <v>407</v>
      </c>
      <c r="B162" s="70" t="s">
        <v>408</v>
      </c>
      <c r="C162" s="89" t="s">
        <v>90</v>
      </c>
      <c r="D162" s="81">
        <v>5.3190536797046661E-2</v>
      </c>
      <c r="E162" s="81">
        <v>4.6584848314523697E-2</v>
      </c>
      <c r="F162" s="81">
        <v>9.5011377707123756E-3</v>
      </c>
      <c r="G162" s="81">
        <v>3.4233652055263519E-2</v>
      </c>
      <c r="H162" s="81">
        <v>2.4152206256985664E-2</v>
      </c>
      <c r="I162" s="81">
        <v>4.1920915246009827E-2</v>
      </c>
      <c r="J162" s="81">
        <v>1.846938394010067E-2</v>
      </c>
      <c r="K162" s="81">
        <v>3.6165524274110794E-2</v>
      </c>
      <c r="L162" s="81">
        <v>1.7127212136983871E-2</v>
      </c>
      <c r="M162" s="81">
        <v>1.652439683675766E-2</v>
      </c>
      <c r="N162" s="81">
        <v>8.5035860538482666E-3</v>
      </c>
      <c r="O162" s="81">
        <v>2.5079449638724327E-2</v>
      </c>
      <c r="P162" s="81">
        <v>2.9343413189053535E-2</v>
      </c>
      <c r="Q162" s="86"/>
      <c r="R162" s="86"/>
      <c r="S162" s="81">
        <v>1.1831222102046013E-2</v>
      </c>
      <c r="T162" s="81">
        <v>6.0933157801628113E-2</v>
      </c>
      <c r="U162" s="86"/>
      <c r="V162" s="81">
        <v>3.6218360066413879E-2</v>
      </c>
      <c r="W162" s="81">
        <v>3.1551174819469452E-2</v>
      </c>
      <c r="X162" s="81">
        <v>2.2580111399292946E-2</v>
      </c>
      <c r="Y162" s="81">
        <v>2.3895459249615669E-2</v>
      </c>
      <c r="Z162" s="81">
        <v>5.5807452648878098E-2</v>
      </c>
      <c r="AA162" s="81">
        <v>2.7263950556516647E-2</v>
      </c>
      <c r="AB162" s="81">
        <v>3.9479590952396393E-2</v>
      </c>
      <c r="AC162" s="81">
        <v>3.7026125937700272E-2</v>
      </c>
      <c r="AD162" s="81">
        <v>5.741133913397789E-2</v>
      </c>
      <c r="AE162" s="81">
        <v>4.4903561472892761E-2</v>
      </c>
      <c r="AF162" s="81">
        <v>2.1393332630395889E-2</v>
      </c>
      <c r="AG162" s="81">
        <v>4.5420151203870773E-2</v>
      </c>
      <c r="AH162" s="81">
        <v>6.7904181778430939E-2</v>
      </c>
      <c r="AI162" s="81">
        <v>2.750704251229763E-2</v>
      </c>
      <c r="AJ162" s="81">
        <v>1.5604202635586262E-2</v>
      </c>
      <c r="AK162" s="81">
        <v>1.2449969537556171E-2</v>
      </c>
      <c r="AL162" s="81">
        <v>3.1415857374668121E-2</v>
      </c>
      <c r="AM162" s="81">
        <v>1.9832845777273178E-2</v>
      </c>
      <c r="AN162" s="81">
        <v>2.1551802754402161E-2</v>
      </c>
      <c r="AO162" s="81">
        <v>1.3044409453868866E-2</v>
      </c>
      <c r="AP162" s="81">
        <v>3.3583872020244598E-2</v>
      </c>
      <c r="AQ162" s="81">
        <v>1.548174861818552E-2</v>
      </c>
      <c r="AR162" s="81">
        <v>2.1435899659991264E-2</v>
      </c>
      <c r="AS162" s="81">
        <v>4.7428838908672333E-2</v>
      </c>
      <c r="AT162" s="81">
        <v>1.952490396797657E-2</v>
      </c>
      <c r="AU162" s="81">
        <v>1.8458064645528793E-2</v>
      </c>
      <c r="AV162" s="81">
        <v>8.085041306912899E-3</v>
      </c>
      <c r="AW162" s="81">
        <v>1.4569713734090328E-2</v>
      </c>
      <c r="AX162" s="81">
        <v>6.2216881662607193E-2</v>
      </c>
      <c r="AY162" s="81">
        <v>1.5739830210804939E-2</v>
      </c>
      <c r="AZ162" s="81">
        <v>1.1818885803222656E-2</v>
      </c>
      <c r="BA162" s="81">
        <v>2.8133159503340721E-2</v>
      </c>
      <c r="BB162" s="81">
        <v>1.8645748496055603E-2</v>
      </c>
      <c r="BC162" s="81">
        <v>7.1172313764691353E-3</v>
      </c>
      <c r="BD162" s="81">
        <v>1.5006749890744686E-2</v>
      </c>
      <c r="BE162" s="81">
        <v>3.8111019879579544E-2</v>
      </c>
      <c r="BF162" s="81">
        <v>4.3502729386091232E-2</v>
      </c>
      <c r="BG162" s="81">
        <v>1.5625E-2</v>
      </c>
      <c r="BH162" s="81">
        <v>2.8469763696193695E-2</v>
      </c>
      <c r="BI162" s="81">
        <v>7.2889919392764568E-3</v>
      </c>
      <c r="BJ162" s="81">
        <v>2.3767871782183647E-2</v>
      </c>
      <c r="BK162" s="81">
        <v>2.3648491129279137E-2</v>
      </c>
      <c r="BL162" s="81">
        <v>9.527286165393889E-4</v>
      </c>
      <c r="BM162" s="81">
        <v>4.5404139906167984E-2</v>
      </c>
      <c r="BN162" s="81">
        <v>1.5491305850446224E-2</v>
      </c>
    </row>
    <row r="163" spans="1:66" x14ac:dyDescent="0.2">
      <c r="A163" s="70" t="s">
        <v>409</v>
      </c>
      <c r="B163" s="70" t="s">
        <v>410</v>
      </c>
      <c r="C163" s="89" t="s">
        <v>90</v>
      </c>
      <c r="D163" s="81">
        <v>0.39491713047027588</v>
      </c>
      <c r="E163" s="81">
        <v>0.42283537983894348</v>
      </c>
      <c r="F163" s="81">
        <v>0.25031924247741699</v>
      </c>
      <c r="G163" s="81">
        <v>0.35269239544868469</v>
      </c>
      <c r="H163" s="81">
        <v>0.35303196310997009</v>
      </c>
      <c r="I163" s="81">
        <v>0.29155752062797546</v>
      </c>
      <c r="J163" s="81">
        <v>0.22158075869083405</v>
      </c>
      <c r="K163" s="81">
        <v>0.25169289112091064</v>
      </c>
      <c r="L163" s="81">
        <v>0.32687333226203918</v>
      </c>
      <c r="M163" s="81">
        <v>0.32761076092720032</v>
      </c>
      <c r="N163" s="81">
        <v>0.32784497737884521</v>
      </c>
      <c r="O163" s="81">
        <v>0.33581617474555969</v>
      </c>
      <c r="P163" s="81">
        <v>0.32862210273742676</v>
      </c>
      <c r="Q163" s="86"/>
      <c r="R163" s="86"/>
      <c r="S163" s="81">
        <v>0.38159677386283875</v>
      </c>
      <c r="T163" s="81">
        <v>0.33058083057403564</v>
      </c>
      <c r="U163" s="86"/>
      <c r="V163" s="81">
        <v>0.26912859082221985</v>
      </c>
      <c r="W163" s="81">
        <v>0.3500923216342926</v>
      </c>
      <c r="X163" s="81">
        <v>0.3377004861831665</v>
      </c>
      <c r="Y163" s="81">
        <v>0.30511829257011414</v>
      </c>
      <c r="Z163" s="81">
        <v>0.38092470169067383</v>
      </c>
      <c r="AA163" s="81">
        <v>0.37749326229095459</v>
      </c>
      <c r="AB163" s="81">
        <v>0.34698456525802612</v>
      </c>
      <c r="AC163" s="81">
        <v>0.39243146777153015</v>
      </c>
      <c r="AD163" s="81">
        <v>0.39429518580436707</v>
      </c>
      <c r="AE163" s="81">
        <v>0.33980712294578552</v>
      </c>
      <c r="AF163" s="81">
        <v>0.31402558088302612</v>
      </c>
      <c r="AG163" s="81">
        <v>0.30527859926223755</v>
      </c>
      <c r="AH163" s="81">
        <v>0.36990320682525635</v>
      </c>
      <c r="AI163" s="81">
        <v>0.34956783056259155</v>
      </c>
      <c r="AJ163" s="81">
        <v>0.32302960753440857</v>
      </c>
      <c r="AK163" s="81">
        <v>0.30243995785713196</v>
      </c>
      <c r="AL163" s="81">
        <v>0.33856931328773499</v>
      </c>
      <c r="AM163" s="81">
        <v>0.21514643728733063</v>
      </c>
      <c r="AN163" s="81">
        <v>0.33579069375991821</v>
      </c>
      <c r="AO163" s="81">
        <v>0.26670309901237488</v>
      </c>
      <c r="AP163" s="81">
        <v>0.28214797377586365</v>
      </c>
      <c r="AQ163" s="81">
        <v>0.2069716602563858</v>
      </c>
      <c r="AR163" s="81">
        <v>0.26463088393211365</v>
      </c>
      <c r="AS163" s="81">
        <v>0.31864646077156067</v>
      </c>
      <c r="AT163" s="81">
        <v>0.28629320859909058</v>
      </c>
      <c r="AU163" s="81">
        <v>0.36373898386955261</v>
      </c>
      <c r="AV163" s="81">
        <v>0.34175953269004822</v>
      </c>
      <c r="AW163" s="81">
        <v>0.32385173439979553</v>
      </c>
      <c r="AX163" s="81">
        <v>0.35530418157577515</v>
      </c>
      <c r="AY163" s="81">
        <v>0.31716009974479675</v>
      </c>
      <c r="AZ163" s="81">
        <v>0.31210854649543762</v>
      </c>
      <c r="BA163" s="81">
        <v>0.2736249566078186</v>
      </c>
      <c r="BB163" s="81">
        <v>0.27554357051849365</v>
      </c>
      <c r="BC163" s="81">
        <v>0.22619993984699249</v>
      </c>
      <c r="BD163" s="81">
        <v>0.21033658087253571</v>
      </c>
      <c r="BE163" s="81">
        <v>0.21691791713237762</v>
      </c>
      <c r="BF163" s="81">
        <v>0.30800160765647888</v>
      </c>
      <c r="BG163" s="81">
        <v>0.3125</v>
      </c>
      <c r="BH163" s="81">
        <v>0.23131640255451202</v>
      </c>
      <c r="BI163" s="81">
        <v>0.23355928063392639</v>
      </c>
      <c r="BJ163" s="81">
        <v>0.31364080309867859</v>
      </c>
      <c r="BK163" s="81">
        <v>0.36402058601379395</v>
      </c>
      <c r="BL163" s="81">
        <v>0.21617677807807922</v>
      </c>
      <c r="BM163" s="81">
        <v>0.34935620427131653</v>
      </c>
      <c r="BN163" s="81">
        <v>0.30126968026161194</v>
      </c>
    </row>
    <row r="164" spans="1:66" x14ac:dyDescent="0.2">
      <c r="A164" s="63" t="s">
        <v>411</v>
      </c>
      <c r="B164" s="63" t="s">
        <v>412</v>
      </c>
      <c r="C164" s="94" t="s">
        <v>90</v>
      </c>
      <c r="D164" s="64">
        <v>0.69088762998580933</v>
      </c>
      <c r="E164" s="64">
        <v>0.73859220743179321</v>
      </c>
      <c r="F164" s="64">
        <v>0.61958664655685425</v>
      </c>
      <c r="G164" s="64">
        <v>0.60612434148788452</v>
      </c>
      <c r="H164" s="64">
        <v>0.68088394403457642</v>
      </c>
      <c r="I164" s="64">
        <v>0.59673058986663818</v>
      </c>
      <c r="J164" s="64">
        <v>0.44885456562042236</v>
      </c>
      <c r="K164" s="64">
        <v>0.54734605550765991</v>
      </c>
      <c r="L164" s="64">
        <v>0.6635163426399231</v>
      </c>
      <c r="M164" s="64">
        <v>0.70207834243774414</v>
      </c>
      <c r="N164" s="64">
        <v>0.66021281480789185</v>
      </c>
      <c r="O164" s="64">
        <v>0.61523920297622681</v>
      </c>
      <c r="P164" s="64">
        <v>0.62574887275695801</v>
      </c>
      <c r="Q164" s="103"/>
      <c r="R164" s="103"/>
      <c r="S164" s="64">
        <v>0.66023778915405273</v>
      </c>
      <c r="T164" s="64">
        <v>0.67198282480239868</v>
      </c>
      <c r="U164" s="103"/>
      <c r="V164" s="64">
        <v>0.6213524341583252</v>
      </c>
      <c r="W164" s="64">
        <v>0.68893331289291382</v>
      </c>
      <c r="X164" s="64">
        <v>0.65572351217269897</v>
      </c>
      <c r="Y164" s="64">
        <v>0.63785004615783691</v>
      </c>
      <c r="Z164" s="64">
        <v>0.68255633115768433</v>
      </c>
      <c r="AA164" s="64">
        <v>0.738880455493927</v>
      </c>
      <c r="AB164" s="64">
        <v>0.66679489612579346</v>
      </c>
      <c r="AC164" s="64">
        <v>0.88186401128768921</v>
      </c>
      <c r="AD164" s="64">
        <v>0.77725720405578613</v>
      </c>
      <c r="AE164" s="64">
        <v>0.75682675838470459</v>
      </c>
      <c r="AF164" s="64">
        <v>0.66120404005050659</v>
      </c>
      <c r="AG164" s="64">
        <v>0.63787758350372314</v>
      </c>
      <c r="AH164" s="64">
        <v>0.7743535041809082</v>
      </c>
      <c r="AI164" s="64">
        <v>0.66531288623809814</v>
      </c>
      <c r="AJ164" s="64">
        <v>0.64391404390335083</v>
      </c>
      <c r="AK164" s="64">
        <v>0.55429494380950928</v>
      </c>
      <c r="AL164" s="64">
        <v>0.61748766899108887</v>
      </c>
      <c r="AM164" s="64">
        <v>0.53696161508560181</v>
      </c>
      <c r="AN164" s="64">
        <v>0.48859706521034241</v>
      </c>
      <c r="AO164" s="64">
        <v>0.54114800691604614</v>
      </c>
      <c r="AP164" s="64">
        <v>0.56098103523254395</v>
      </c>
      <c r="AQ164" s="64">
        <v>0.48970702290534973</v>
      </c>
      <c r="AR164" s="64">
        <v>0.43790382146835327</v>
      </c>
      <c r="AS164" s="64">
        <v>0.66273057460784912</v>
      </c>
      <c r="AT164" s="64">
        <v>0.58416277170181274</v>
      </c>
      <c r="AU164" s="64">
        <v>0.67466002702713013</v>
      </c>
      <c r="AV164" s="64">
        <v>0.56651610136032104</v>
      </c>
      <c r="AW164" s="64">
        <v>0.70152187347412109</v>
      </c>
      <c r="AX164" s="64">
        <v>0.69563055038452148</v>
      </c>
      <c r="AY164" s="64">
        <v>0.60164451599121094</v>
      </c>
      <c r="AZ164" s="64">
        <v>0.54022109508514404</v>
      </c>
      <c r="BA164" s="64">
        <v>0.47261151671409607</v>
      </c>
      <c r="BB164" s="64">
        <v>0.6154293417930603</v>
      </c>
      <c r="BC164" s="64">
        <v>0.45479491353034973</v>
      </c>
      <c r="BD164" s="64">
        <v>0.51793676614761353</v>
      </c>
      <c r="BE164" s="64">
        <v>0.48372817039489746</v>
      </c>
      <c r="BF164" s="64">
        <v>0.60673421621322632</v>
      </c>
      <c r="BG164" s="64">
        <v>0.56759309768676758</v>
      </c>
      <c r="BH164" s="64">
        <v>0.48245906829833984</v>
      </c>
      <c r="BI164" s="64">
        <v>0.40104413032531738</v>
      </c>
      <c r="BJ164" s="64">
        <v>0.62858515977859497</v>
      </c>
      <c r="BK164" s="64">
        <v>0.62499880790710449</v>
      </c>
      <c r="BL164" s="64">
        <v>0.47562921047210693</v>
      </c>
      <c r="BM164" s="64">
        <v>0.75266450643539429</v>
      </c>
      <c r="BN164" s="64">
        <v>0.62334394454956055</v>
      </c>
    </row>
    <row r="166" spans="1:66" s="69" customFormat="1" x14ac:dyDescent="0.2">
      <c r="A166" s="69" t="s">
        <v>441</v>
      </c>
      <c r="B166" s="69" t="s">
        <v>442</v>
      </c>
      <c r="C166" s="95"/>
      <c r="Q166" s="85"/>
      <c r="R166" s="85"/>
      <c r="U166" s="85"/>
    </row>
    <row r="167" spans="1:66" s="69" customFormat="1" x14ac:dyDescent="0.2">
      <c r="A167" s="69" t="s">
        <v>415</v>
      </c>
      <c r="B167" s="69" t="s">
        <v>416</v>
      </c>
      <c r="C167" s="95"/>
      <c r="Q167" s="85"/>
      <c r="R167" s="85"/>
      <c r="U167" s="85"/>
    </row>
    <row r="168" spans="1:66" s="69" customFormat="1" x14ac:dyDescent="0.2">
      <c r="A168" s="69" t="s">
        <v>444</v>
      </c>
      <c r="B168" s="69" t="s">
        <v>443</v>
      </c>
      <c r="C168" s="95"/>
      <c r="Q168" s="85"/>
      <c r="R168" s="85"/>
      <c r="U168" s="8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6"/>
  <sheetViews>
    <sheetView zoomScaleNormal="100" workbookViewId="0">
      <selection activeCell="B32" sqref="B32"/>
    </sheetView>
  </sheetViews>
  <sheetFormatPr defaultColWidth="8.85546875" defaultRowHeight="12.75" x14ac:dyDescent="0.2"/>
  <cols>
    <col min="1" max="1" width="89.42578125" style="8" customWidth="1"/>
    <col min="2" max="2" width="112.28515625" style="8" customWidth="1"/>
    <col min="3" max="3" width="19.7109375" style="8" customWidth="1"/>
    <col min="4" max="7" width="15.140625" style="8" customWidth="1"/>
    <col min="8" max="8" width="17" style="8" customWidth="1"/>
    <col min="9" max="14" width="15.140625" style="8" customWidth="1"/>
    <col min="15" max="15" width="15.85546875" style="8" customWidth="1"/>
    <col min="16" max="33" width="15.140625" style="8" customWidth="1"/>
    <col min="34" max="34" width="19.42578125" style="8" customWidth="1"/>
    <col min="35" max="51" width="15.140625" style="8" customWidth="1"/>
    <col min="52" max="52" width="20.42578125" style="8" customWidth="1"/>
    <col min="53" max="53" width="19.42578125" style="8" customWidth="1"/>
    <col min="54" max="56" width="15.140625" style="8" customWidth="1"/>
    <col min="57" max="66" width="15.140625" style="8" bestFit="1" customWidth="1"/>
    <col min="67" max="256" width="9.140625" style="8"/>
    <col min="257" max="257" width="9.140625" style="8" customWidth="1"/>
    <col min="258" max="258" width="112.28515625" style="8" customWidth="1"/>
    <col min="259" max="259" width="19.7109375" style="8" customWidth="1"/>
    <col min="260" max="284" width="9.140625" style="8" customWidth="1"/>
    <col min="285" max="289" width="15.140625" style="8" bestFit="1" customWidth="1"/>
    <col min="290" max="290" width="19.42578125" style="8" bestFit="1" customWidth="1"/>
    <col min="291" max="307" width="15.140625" style="8" bestFit="1" customWidth="1"/>
    <col min="308" max="308" width="20.42578125" style="8" bestFit="1" customWidth="1"/>
    <col min="309" max="309" width="19.42578125" style="8" bestFit="1" customWidth="1"/>
    <col min="310" max="322" width="15.140625" style="8" bestFit="1" customWidth="1"/>
    <col min="323" max="512" width="9.140625" style="8"/>
    <col min="513" max="513" width="9.140625" style="8" customWidth="1"/>
    <col min="514" max="514" width="112.28515625" style="8" customWidth="1"/>
    <col min="515" max="515" width="19.7109375" style="8" customWidth="1"/>
    <col min="516" max="540" width="9.140625" style="8" customWidth="1"/>
    <col min="541" max="545" width="15.140625" style="8" bestFit="1" customWidth="1"/>
    <col min="546" max="546" width="19.42578125" style="8" bestFit="1" customWidth="1"/>
    <col min="547" max="563" width="15.140625" style="8" bestFit="1" customWidth="1"/>
    <col min="564" max="564" width="20.42578125" style="8" bestFit="1" customWidth="1"/>
    <col min="565" max="565" width="19.42578125" style="8" bestFit="1" customWidth="1"/>
    <col min="566" max="578" width="15.140625" style="8" bestFit="1" customWidth="1"/>
    <col min="579" max="768" width="9.140625" style="8"/>
    <col min="769" max="769" width="9.140625" style="8" customWidth="1"/>
    <col min="770" max="770" width="112.28515625" style="8" customWidth="1"/>
    <col min="771" max="771" width="19.7109375" style="8" customWidth="1"/>
    <col min="772" max="796" width="9.140625" style="8" customWidth="1"/>
    <col min="797" max="801" width="15.140625" style="8" bestFit="1" customWidth="1"/>
    <col min="802" max="802" width="19.42578125" style="8" bestFit="1" customWidth="1"/>
    <col min="803" max="819" width="15.140625" style="8" bestFit="1" customWidth="1"/>
    <col min="820" max="820" width="20.42578125" style="8" bestFit="1" customWidth="1"/>
    <col min="821" max="821" width="19.42578125" style="8" bestFit="1" customWidth="1"/>
    <col min="822" max="834" width="15.140625" style="8" bestFit="1" customWidth="1"/>
    <col min="835" max="1024" width="9.140625" style="8"/>
    <col min="1025" max="1025" width="9.140625" style="8" customWidth="1"/>
    <col min="1026" max="1026" width="112.28515625" style="8" customWidth="1"/>
    <col min="1027" max="1027" width="19.7109375" style="8" customWidth="1"/>
    <col min="1028" max="1052" width="9.140625" style="8" customWidth="1"/>
    <col min="1053" max="1057" width="15.140625" style="8" bestFit="1" customWidth="1"/>
    <col min="1058" max="1058" width="19.42578125" style="8" bestFit="1" customWidth="1"/>
    <col min="1059" max="1075" width="15.140625" style="8" bestFit="1" customWidth="1"/>
    <col min="1076" max="1076" width="20.42578125" style="8" bestFit="1" customWidth="1"/>
    <col min="1077" max="1077" width="19.42578125" style="8" bestFit="1" customWidth="1"/>
    <col min="1078" max="1090" width="15.140625" style="8" bestFit="1" customWidth="1"/>
    <col min="1091" max="1280" width="9.140625" style="8"/>
    <col min="1281" max="1281" width="9.140625" style="8" customWidth="1"/>
    <col min="1282" max="1282" width="112.28515625" style="8" customWidth="1"/>
    <col min="1283" max="1283" width="19.7109375" style="8" customWidth="1"/>
    <col min="1284" max="1308" width="9.140625" style="8" customWidth="1"/>
    <col min="1309" max="1313" width="15.140625" style="8" bestFit="1" customWidth="1"/>
    <col min="1314" max="1314" width="19.42578125" style="8" bestFit="1" customWidth="1"/>
    <col min="1315" max="1331" width="15.140625" style="8" bestFit="1" customWidth="1"/>
    <col min="1332" max="1332" width="20.42578125" style="8" bestFit="1" customWidth="1"/>
    <col min="1333" max="1333" width="19.42578125" style="8" bestFit="1" customWidth="1"/>
    <col min="1334" max="1346" width="15.140625" style="8" bestFit="1" customWidth="1"/>
    <col min="1347" max="1536" width="9.140625" style="8"/>
    <col min="1537" max="1537" width="9.140625" style="8" customWidth="1"/>
    <col min="1538" max="1538" width="112.28515625" style="8" customWidth="1"/>
    <col min="1539" max="1539" width="19.7109375" style="8" customWidth="1"/>
    <col min="1540" max="1564" width="9.140625" style="8" customWidth="1"/>
    <col min="1565" max="1569" width="15.140625" style="8" bestFit="1" customWidth="1"/>
    <col min="1570" max="1570" width="19.42578125" style="8" bestFit="1" customWidth="1"/>
    <col min="1571" max="1587" width="15.140625" style="8" bestFit="1" customWidth="1"/>
    <col min="1588" max="1588" width="20.42578125" style="8" bestFit="1" customWidth="1"/>
    <col min="1589" max="1589" width="19.42578125" style="8" bestFit="1" customWidth="1"/>
    <col min="1590" max="1602" width="15.140625" style="8" bestFit="1" customWidth="1"/>
    <col min="1603" max="1792" width="9.140625" style="8"/>
    <col min="1793" max="1793" width="9.140625" style="8" customWidth="1"/>
    <col min="1794" max="1794" width="112.28515625" style="8" customWidth="1"/>
    <col min="1795" max="1795" width="19.7109375" style="8" customWidth="1"/>
    <col min="1796" max="1820" width="9.140625" style="8" customWidth="1"/>
    <col min="1821" max="1825" width="15.140625" style="8" bestFit="1" customWidth="1"/>
    <col min="1826" max="1826" width="19.42578125" style="8" bestFit="1" customWidth="1"/>
    <col min="1827" max="1843" width="15.140625" style="8" bestFit="1" customWidth="1"/>
    <col min="1844" max="1844" width="20.42578125" style="8" bestFit="1" customWidth="1"/>
    <col min="1845" max="1845" width="19.42578125" style="8" bestFit="1" customWidth="1"/>
    <col min="1846" max="1858" width="15.140625" style="8" bestFit="1" customWidth="1"/>
    <col min="1859" max="2048" width="9.140625" style="8"/>
    <col min="2049" max="2049" width="9.140625" style="8" customWidth="1"/>
    <col min="2050" max="2050" width="112.28515625" style="8" customWidth="1"/>
    <col min="2051" max="2051" width="19.7109375" style="8" customWidth="1"/>
    <col min="2052" max="2076" width="9.140625" style="8" customWidth="1"/>
    <col min="2077" max="2081" width="15.140625" style="8" bestFit="1" customWidth="1"/>
    <col min="2082" max="2082" width="19.42578125" style="8" bestFit="1" customWidth="1"/>
    <col min="2083" max="2099" width="15.140625" style="8" bestFit="1" customWidth="1"/>
    <col min="2100" max="2100" width="20.42578125" style="8" bestFit="1" customWidth="1"/>
    <col min="2101" max="2101" width="19.42578125" style="8" bestFit="1" customWidth="1"/>
    <col min="2102" max="2114" width="15.140625" style="8" bestFit="1" customWidth="1"/>
    <col min="2115" max="2304" width="9.140625" style="8"/>
    <col min="2305" max="2305" width="9.140625" style="8" customWidth="1"/>
    <col min="2306" max="2306" width="112.28515625" style="8" customWidth="1"/>
    <col min="2307" max="2307" width="19.7109375" style="8" customWidth="1"/>
    <col min="2308" max="2332" width="9.140625" style="8" customWidth="1"/>
    <col min="2333" max="2337" width="15.140625" style="8" bestFit="1" customWidth="1"/>
    <col min="2338" max="2338" width="19.42578125" style="8" bestFit="1" customWidth="1"/>
    <col min="2339" max="2355" width="15.140625" style="8" bestFit="1" customWidth="1"/>
    <col min="2356" max="2356" width="20.42578125" style="8" bestFit="1" customWidth="1"/>
    <col min="2357" max="2357" width="19.42578125" style="8" bestFit="1" customWidth="1"/>
    <col min="2358" max="2370" width="15.140625" style="8" bestFit="1" customWidth="1"/>
    <col min="2371" max="2560" width="9.140625" style="8"/>
    <col min="2561" max="2561" width="9.140625" style="8" customWidth="1"/>
    <col min="2562" max="2562" width="112.28515625" style="8" customWidth="1"/>
    <col min="2563" max="2563" width="19.7109375" style="8" customWidth="1"/>
    <col min="2564" max="2588" width="9.140625" style="8" customWidth="1"/>
    <col min="2589" max="2593" width="15.140625" style="8" bestFit="1" customWidth="1"/>
    <col min="2594" max="2594" width="19.42578125" style="8" bestFit="1" customWidth="1"/>
    <col min="2595" max="2611" width="15.140625" style="8" bestFit="1" customWidth="1"/>
    <col min="2612" max="2612" width="20.42578125" style="8" bestFit="1" customWidth="1"/>
    <col min="2613" max="2613" width="19.42578125" style="8" bestFit="1" customWidth="1"/>
    <col min="2614" max="2626" width="15.140625" style="8" bestFit="1" customWidth="1"/>
    <col min="2627" max="2816" width="9.140625" style="8"/>
    <col min="2817" max="2817" width="9.140625" style="8" customWidth="1"/>
    <col min="2818" max="2818" width="112.28515625" style="8" customWidth="1"/>
    <col min="2819" max="2819" width="19.7109375" style="8" customWidth="1"/>
    <col min="2820" max="2844" width="9.140625" style="8" customWidth="1"/>
    <col min="2845" max="2849" width="15.140625" style="8" bestFit="1" customWidth="1"/>
    <col min="2850" max="2850" width="19.42578125" style="8" bestFit="1" customWidth="1"/>
    <col min="2851" max="2867" width="15.140625" style="8" bestFit="1" customWidth="1"/>
    <col min="2868" max="2868" width="20.42578125" style="8" bestFit="1" customWidth="1"/>
    <col min="2869" max="2869" width="19.42578125" style="8" bestFit="1" customWidth="1"/>
    <col min="2870" max="2882" width="15.140625" style="8" bestFit="1" customWidth="1"/>
    <col min="2883" max="3072" width="9.140625" style="8"/>
    <col min="3073" max="3073" width="9.140625" style="8" customWidth="1"/>
    <col min="3074" max="3074" width="112.28515625" style="8" customWidth="1"/>
    <col min="3075" max="3075" width="19.7109375" style="8" customWidth="1"/>
    <col min="3076" max="3100" width="9.140625" style="8" customWidth="1"/>
    <col min="3101" max="3105" width="15.140625" style="8" bestFit="1" customWidth="1"/>
    <col min="3106" max="3106" width="19.42578125" style="8" bestFit="1" customWidth="1"/>
    <col min="3107" max="3123" width="15.140625" style="8" bestFit="1" customWidth="1"/>
    <col min="3124" max="3124" width="20.42578125" style="8" bestFit="1" customWidth="1"/>
    <col min="3125" max="3125" width="19.42578125" style="8" bestFit="1" customWidth="1"/>
    <col min="3126" max="3138" width="15.140625" style="8" bestFit="1" customWidth="1"/>
    <col min="3139" max="3328" width="9.140625" style="8"/>
    <col min="3329" max="3329" width="9.140625" style="8" customWidth="1"/>
    <col min="3330" max="3330" width="112.28515625" style="8" customWidth="1"/>
    <col min="3331" max="3331" width="19.7109375" style="8" customWidth="1"/>
    <col min="3332" max="3356" width="9.140625" style="8" customWidth="1"/>
    <col min="3357" max="3361" width="15.140625" style="8" bestFit="1" customWidth="1"/>
    <col min="3362" max="3362" width="19.42578125" style="8" bestFit="1" customWidth="1"/>
    <col min="3363" max="3379" width="15.140625" style="8" bestFit="1" customWidth="1"/>
    <col min="3380" max="3380" width="20.42578125" style="8" bestFit="1" customWidth="1"/>
    <col min="3381" max="3381" width="19.42578125" style="8" bestFit="1" customWidth="1"/>
    <col min="3382" max="3394" width="15.140625" style="8" bestFit="1" customWidth="1"/>
    <col min="3395" max="3584" width="9.140625" style="8"/>
    <col min="3585" max="3585" width="9.140625" style="8" customWidth="1"/>
    <col min="3586" max="3586" width="112.28515625" style="8" customWidth="1"/>
    <col min="3587" max="3587" width="19.7109375" style="8" customWidth="1"/>
    <col min="3588" max="3612" width="9.140625" style="8" customWidth="1"/>
    <col min="3613" max="3617" width="15.140625" style="8" bestFit="1" customWidth="1"/>
    <col min="3618" max="3618" width="19.42578125" style="8" bestFit="1" customWidth="1"/>
    <col min="3619" max="3635" width="15.140625" style="8" bestFit="1" customWidth="1"/>
    <col min="3636" max="3636" width="20.42578125" style="8" bestFit="1" customWidth="1"/>
    <col min="3637" max="3637" width="19.42578125" style="8" bestFit="1" customWidth="1"/>
    <col min="3638" max="3650" width="15.140625" style="8" bestFit="1" customWidth="1"/>
    <col min="3651" max="3840" width="9.140625" style="8"/>
    <col min="3841" max="3841" width="9.140625" style="8" customWidth="1"/>
    <col min="3842" max="3842" width="112.28515625" style="8" customWidth="1"/>
    <col min="3843" max="3843" width="19.7109375" style="8" customWidth="1"/>
    <col min="3844" max="3868" width="9.140625" style="8" customWidth="1"/>
    <col min="3869" max="3873" width="15.140625" style="8" bestFit="1" customWidth="1"/>
    <col min="3874" max="3874" width="19.42578125" style="8" bestFit="1" customWidth="1"/>
    <col min="3875" max="3891" width="15.140625" style="8" bestFit="1" customWidth="1"/>
    <col min="3892" max="3892" width="20.42578125" style="8" bestFit="1" customWidth="1"/>
    <col min="3893" max="3893" width="19.42578125" style="8" bestFit="1" customWidth="1"/>
    <col min="3894" max="3906" width="15.140625" style="8" bestFit="1" customWidth="1"/>
    <col min="3907" max="4096" width="9.140625" style="8"/>
    <col min="4097" max="4097" width="9.140625" style="8" customWidth="1"/>
    <col min="4098" max="4098" width="112.28515625" style="8" customWidth="1"/>
    <col min="4099" max="4099" width="19.7109375" style="8" customWidth="1"/>
    <col min="4100" max="4124" width="9.140625" style="8" customWidth="1"/>
    <col min="4125" max="4129" width="15.140625" style="8" bestFit="1" customWidth="1"/>
    <col min="4130" max="4130" width="19.42578125" style="8" bestFit="1" customWidth="1"/>
    <col min="4131" max="4147" width="15.140625" style="8" bestFit="1" customWidth="1"/>
    <col min="4148" max="4148" width="20.42578125" style="8" bestFit="1" customWidth="1"/>
    <col min="4149" max="4149" width="19.42578125" style="8" bestFit="1" customWidth="1"/>
    <col min="4150" max="4162" width="15.140625" style="8" bestFit="1" customWidth="1"/>
    <col min="4163" max="4352" width="9.140625" style="8"/>
    <col min="4353" max="4353" width="9.140625" style="8" customWidth="1"/>
    <col min="4354" max="4354" width="112.28515625" style="8" customWidth="1"/>
    <col min="4355" max="4355" width="19.7109375" style="8" customWidth="1"/>
    <col min="4356" max="4380" width="9.140625" style="8" customWidth="1"/>
    <col min="4381" max="4385" width="15.140625" style="8" bestFit="1" customWidth="1"/>
    <col min="4386" max="4386" width="19.42578125" style="8" bestFit="1" customWidth="1"/>
    <col min="4387" max="4403" width="15.140625" style="8" bestFit="1" customWidth="1"/>
    <col min="4404" max="4404" width="20.42578125" style="8" bestFit="1" customWidth="1"/>
    <col min="4405" max="4405" width="19.42578125" style="8" bestFit="1" customWidth="1"/>
    <col min="4406" max="4418" width="15.140625" style="8" bestFit="1" customWidth="1"/>
    <col min="4419" max="4608" width="9.140625" style="8"/>
    <col min="4609" max="4609" width="9.140625" style="8" customWidth="1"/>
    <col min="4610" max="4610" width="112.28515625" style="8" customWidth="1"/>
    <col min="4611" max="4611" width="19.7109375" style="8" customWidth="1"/>
    <col min="4612" max="4636" width="9.140625" style="8" customWidth="1"/>
    <col min="4637" max="4641" width="15.140625" style="8" bestFit="1" customWidth="1"/>
    <col min="4642" max="4642" width="19.42578125" style="8" bestFit="1" customWidth="1"/>
    <col min="4643" max="4659" width="15.140625" style="8" bestFit="1" customWidth="1"/>
    <col min="4660" max="4660" width="20.42578125" style="8" bestFit="1" customWidth="1"/>
    <col min="4661" max="4661" width="19.42578125" style="8" bestFit="1" customWidth="1"/>
    <col min="4662" max="4674" width="15.140625" style="8" bestFit="1" customWidth="1"/>
    <col min="4675" max="4864" width="9.140625" style="8"/>
    <col min="4865" max="4865" width="9.140625" style="8" customWidth="1"/>
    <col min="4866" max="4866" width="112.28515625" style="8" customWidth="1"/>
    <col min="4867" max="4867" width="19.7109375" style="8" customWidth="1"/>
    <col min="4868" max="4892" width="9.140625" style="8" customWidth="1"/>
    <col min="4893" max="4897" width="15.140625" style="8" bestFit="1" customWidth="1"/>
    <col min="4898" max="4898" width="19.42578125" style="8" bestFit="1" customWidth="1"/>
    <col min="4899" max="4915" width="15.140625" style="8" bestFit="1" customWidth="1"/>
    <col min="4916" max="4916" width="20.42578125" style="8" bestFit="1" customWidth="1"/>
    <col min="4917" max="4917" width="19.42578125" style="8" bestFit="1" customWidth="1"/>
    <col min="4918" max="4930" width="15.140625" style="8" bestFit="1" customWidth="1"/>
    <col min="4931" max="5120" width="9.140625" style="8"/>
    <col min="5121" max="5121" width="9.140625" style="8" customWidth="1"/>
    <col min="5122" max="5122" width="112.28515625" style="8" customWidth="1"/>
    <col min="5123" max="5123" width="19.7109375" style="8" customWidth="1"/>
    <col min="5124" max="5148" width="9.140625" style="8" customWidth="1"/>
    <col min="5149" max="5153" width="15.140625" style="8" bestFit="1" customWidth="1"/>
    <col min="5154" max="5154" width="19.42578125" style="8" bestFit="1" customWidth="1"/>
    <col min="5155" max="5171" width="15.140625" style="8" bestFit="1" customWidth="1"/>
    <col min="5172" max="5172" width="20.42578125" style="8" bestFit="1" customWidth="1"/>
    <col min="5173" max="5173" width="19.42578125" style="8" bestFit="1" customWidth="1"/>
    <col min="5174" max="5186" width="15.140625" style="8" bestFit="1" customWidth="1"/>
    <col min="5187" max="5376" width="9.140625" style="8"/>
    <col min="5377" max="5377" width="9.140625" style="8" customWidth="1"/>
    <col min="5378" max="5378" width="112.28515625" style="8" customWidth="1"/>
    <col min="5379" max="5379" width="19.7109375" style="8" customWidth="1"/>
    <col min="5380" max="5404" width="9.140625" style="8" customWidth="1"/>
    <col min="5405" max="5409" width="15.140625" style="8" bestFit="1" customWidth="1"/>
    <col min="5410" max="5410" width="19.42578125" style="8" bestFit="1" customWidth="1"/>
    <col min="5411" max="5427" width="15.140625" style="8" bestFit="1" customWidth="1"/>
    <col min="5428" max="5428" width="20.42578125" style="8" bestFit="1" customWidth="1"/>
    <col min="5429" max="5429" width="19.42578125" style="8" bestFit="1" customWidth="1"/>
    <col min="5430" max="5442" width="15.140625" style="8" bestFit="1" customWidth="1"/>
    <col min="5443" max="5632" width="9.140625" style="8"/>
    <col min="5633" max="5633" width="9.140625" style="8" customWidth="1"/>
    <col min="5634" max="5634" width="112.28515625" style="8" customWidth="1"/>
    <col min="5635" max="5635" width="19.7109375" style="8" customWidth="1"/>
    <col min="5636" max="5660" width="9.140625" style="8" customWidth="1"/>
    <col min="5661" max="5665" width="15.140625" style="8" bestFit="1" customWidth="1"/>
    <col min="5666" max="5666" width="19.42578125" style="8" bestFit="1" customWidth="1"/>
    <col min="5667" max="5683" width="15.140625" style="8" bestFit="1" customWidth="1"/>
    <col min="5684" max="5684" width="20.42578125" style="8" bestFit="1" customWidth="1"/>
    <col min="5685" max="5685" width="19.42578125" style="8" bestFit="1" customWidth="1"/>
    <col min="5686" max="5698" width="15.140625" style="8" bestFit="1" customWidth="1"/>
    <col min="5699" max="5888" width="9.140625" style="8"/>
    <col min="5889" max="5889" width="9.140625" style="8" customWidth="1"/>
    <col min="5890" max="5890" width="112.28515625" style="8" customWidth="1"/>
    <col min="5891" max="5891" width="19.7109375" style="8" customWidth="1"/>
    <col min="5892" max="5916" width="9.140625" style="8" customWidth="1"/>
    <col min="5917" max="5921" width="15.140625" style="8" bestFit="1" customWidth="1"/>
    <col min="5922" max="5922" width="19.42578125" style="8" bestFit="1" customWidth="1"/>
    <col min="5923" max="5939" width="15.140625" style="8" bestFit="1" customWidth="1"/>
    <col min="5940" max="5940" width="20.42578125" style="8" bestFit="1" customWidth="1"/>
    <col min="5941" max="5941" width="19.42578125" style="8" bestFit="1" customWidth="1"/>
    <col min="5942" max="5954" width="15.140625" style="8" bestFit="1" customWidth="1"/>
    <col min="5955" max="6144" width="9.140625" style="8"/>
    <col min="6145" max="6145" width="9.140625" style="8" customWidth="1"/>
    <col min="6146" max="6146" width="112.28515625" style="8" customWidth="1"/>
    <col min="6147" max="6147" width="19.7109375" style="8" customWidth="1"/>
    <col min="6148" max="6172" width="9.140625" style="8" customWidth="1"/>
    <col min="6173" max="6177" width="15.140625" style="8" bestFit="1" customWidth="1"/>
    <col min="6178" max="6178" width="19.42578125" style="8" bestFit="1" customWidth="1"/>
    <col min="6179" max="6195" width="15.140625" style="8" bestFit="1" customWidth="1"/>
    <col min="6196" max="6196" width="20.42578125" style="8" bestFit="1" customWidth="1"/>
    <col min="6197" max="6197" width="19.42578125" style="8" bestFit="1" customWidth="1"/>
    <col min="6198" max="6210" width="15.140625" style="8" bestFit="1" customWidth="1"/>
    <col min="6211" max="6400" width="9.140625" style="8"/>
    <col min="6401" max="6401" width="9.140625" style="8" customWidth="1"/>
    <col min="6402" max="6402" width="112.28515625" style="8" customWidth="1"/>
    <col min="6403" max="6403" width="19.7109375" style="8" customWidth="1"/>
    <col min="6404" max="6428" width="9.140625" style="8" customWidth="1"/>
    <col min="6429" max="6433" width="15.140625" style="8" bestFit="1" customWidth="1"/>
    <col min="6434" max="6434" width="19.42578125" style="8" bestFit="1" customWidth="1"/>
    <col min="6435" max="6451" width="15.140625" style="8" bestFit="1" customWidth="1"/>
    <col min="6452" max="6452" width="20.42578125" style="8" bestFit="1" customWidth="1"/>
    <col min="6453" max="6453" width="19.42578125" style="8" bestFit="1" customWidth="1"/>
    <col min="6454" max="6466" width="15.140625" style="8" bestFit="1" customWidth="1"/>
    <col min="6467" max="6656" width="9.140625" style="8"/>
    <col min="6657" max="6657" width="9.140625" style="8" customWidth="1"/>
    <col min="6658" max="6658" width="112.28515625" style="8" customWidth="1"/>
    <col min="6659" max="6659" width="19.7109375" style="8" customWidth="1"/>
    <col min="6660" max="6684" width="9.140625" style="8" customWidth="1"/>
    <col min="6685" max="6689" width="15.140625" style="8" bestFit="1" customWidth="1"/>
    <col min="6690" max="6690" width="19.42578125" style="8" bestFit="1" customWidth="1"/>
    <col min="6691" max="6707" width="15.140625" style="8" bestFit="1" customWidth="1"/>
    <col min="6708" max="6708" width="20.42578125" style="8" bestFit="1" customWidth="1"/>
    <col min="6709" max="6709" width="19.42578125" style="8" bestFit="1" customWidth="1"/>
    <col min="6710" max="6722" width="15.140625" style="8" bestFit="1" customWidth="1"/>
    <col min="6723" max="6912" width="9.140625" style="8"/>
    <col min="6913" max="6913" width="9.140625" style="8" customWidth="1"/>
    <col min="6914" max="6914" width="112.28515625" style="8" customWidth="1"/>
    <col min="6915" max="6915" width="19.7109375" style="8" customWidth="1"/>
    <col min="6916" max="6940" width="9.140625" style="8" customWidth="1"/>
    <col min="6941" max="6945" width="15.140625" style="8" bestFit="1" customWidth="1"/>
    <col min="6946" max="6946" width="19.42578125" style="8" bestFit="1" customWidth="1"/>
    <col min="6947" max="6963" width="15.140625" style="8" bestFit="1" customWidth="1"/>
    <col min="6964" max="6964" width="20.42578125" style="8" bestFit="1" customWidth="1"/>
    <col min="6965" max="6965" width="19.42578125" style="8" bestFit="1" customWidth="1"/>
    <col min="6966" max="6978" width="15.140625" style="8" bestFit="1" customWidth="1"/>
    <col min="6979" max="7168" width="9.140625" style="8"/>
    <col min="7169" max="7169" width="9.140625" style="8" customWidth="1"/>
    <col min="7170" max="7170" width="112.28515625" style="8" customWidth="1"/>
    <col min="7171" max="7171" width="19.7109375" style="8" customWidth="1"/>
    <col min="7172" max="7196" width="9.140625" style="8" customWidth="1"/>
    <col min="7197" max="7201" width="15.140625" style="8" bestFit="1" customWidth="1"/>
    <col min="7202" max="7202" width="19.42578125" style="8" bestFit="1" customWidth="1"/>
    <col min="7203" max="7219" width="15.140625" style="8" bestFit="1" customWidth="1"/>
    <col min="7220" max="7220" width="20.42578125" style="8" bestFit="1" customWidth="1"/>
    <col min="7221" max="7221" width="19.42578125" style="8" bestFit="1" customWidth="1"/>
    <col min="7222" max="7234" width="15.140625" style="8" bestFit="1" customWidth="1"/>
    <col min="7235" max="7424" width="9.140625" style="8"/>
    <col min="7425" max="7425" width="9.140625" style="8" customWidth="1"/>
    <col min="7426" max="7426" width="112.28515625" style="8" customWidth="1"/>
    <col min="7427" max="7427" width="19.7109375" style="8" customWidth="1"/>
    <col min="7428" max="7452" width="9.140625" style="8" customWidth="1"/>
    <col min="7453" max="7457" width="15.140625" style="8" bestFit="1" customWidth="1"/>
    <col min="7458" max="7458" width="19.42578125" style="8" bestFit="1" customWidth="1"/>
    <col min="7459" max="7475" width="15.140625" style="8" bestFit="1" customWidth="1"/>
    <col min="7476" max="7476" width="20.42578125" style="8" bestFit="1" customWidth="1"/>
    <col min="7477" max="7477" width="19.42578125" style="8" bestFit="1" customWidth="1"/>
    <col min="7478" max="7490" width="15.140625" style="8" bestFit="1" customWidth="1"/>
    <col min="7491" max="7680" width="9.140625" style="8"/>
    <col min="7681" max="7681" width="9.140625" style="8" customWidth="1"/>
    <col min="7682" max="7682" width="112.28515625" style="8" customWidth="1"/>
    <col min="7683" max="7683" width="19.7109375" style="8" customWidth="1"/>
    <col min="7684" max="7708" width="9.140625" style="8" customWidth="1"/>
    <col min="7709" max="7713" width="15.140625" style="8" bestFit="1" customWidth="1"/>
    <col min="7714" max="7714" width="19.42578125" style="8" bestFit="1" customWidth="1"/>
    <col min="7715" max="7731" width="15.140625" style="8" bestFit="1" customWidth="1"/>
    <col min="7732" max="7732" width="20.42578125" style="8" bestFit="1" customWidth="1"/>
    <col min="7733" max="7733" width="19.42578125" style="8" bestFit="1" customWidth="1"/>
    <col min="7734" max="7746" width="15.140625" style="8" bestFit="1" customWidth="1"/>
    <col min="7747" max="7936" width="9.140625" style="8"/>
    <col min="7937" max="7937" width="9.140625" style="8" customWidth="1"/>
    <col min="7938" max="7938" width="112.28515625" style="8" customWidth="1"/>
    <col min="7939" max="7939" width="19.7109375" style="8" customWidth="1"/>
    <col min="7940" max="7964" width="9.140625" style="8" customWidth="1"/>
    <col min="7965" max="7969" width="15.140625" style="8" bestFit="1" customWidth="1"/>
    <col min="7970" max="7970" width="19.42578125" style="8" bestFit="1" customWidth="1"/>
    <col min="7971" max="7987" width="15.140625" style="8" bestFit="1" customWidth="1"/>
    <col min="7988" max="7988" width="20.42578125" style="8" bestFit="1" customWidth="1"/>
    <col min="7989" max="7989" width="19.42578125" style="8" bestFit="1" customWidth="1"/>
    <col min="7990" max="8002" width="15.140625" style="8" bestFit="1" customWidth="1"/>
    <col min="8003" max="8192" width="9.140625" style="8"/>
    <col min="8193" max="8193" width="9.140625" style="8" customWidth="1"/>
    <col min="8194" max="8194" width="112.28515625" style="8" customWidth="1"/>
    <col min="8195" max="8195" width="19.7109375" style="8" customWidth="1"/>
    <col min="8196" max="8220" width="9.140625" style="8" customWidth="1"/>
    <col min="8221" max="8225" width="15.140625" style="8" bestFit="1" customWidth="1"/>
    <col min="8226" max="8226" width="19.42578125" style="8" bestFit="1" customWidth="1"/>
    <col min="8227" max="8243" width="15.140625" style="8" bestFit="1" customWidth="1"/>
    <col min="8244" max="8244" width="20.42578125" style="8" bestFit="1" customWidth="1"/>
    <col min="8245" max="8245" width="19.42578125" style="8" bestFit="1" customWidth="1"/>
    <col min="8246" max="8258" width="15.140625" style="8" bestFit="1" customWidth="1"/>
    <col min="8259" max="8448" width="9.140625" style="8"/>
    <col min="8449" max="8449" width="9.140625" style="8" customWidth="1"/>
    <col min="8450" max="8450" width="112.28515625" style="8" customWidth="1"/>
    <col min="8451" max="8451" width="19.7109375" style="8" customWidth="1"/>
    <col min="8452" max="8476" width="9.140625" style="8" customWidth="1"/>
    <col min="8477" max="8481" width="15.140625" style="8" bestFit="1" customWidth="1"/>
    <col min="8482" max="8482" width="19.42578125" style="8" bestFit="1" customWidth="1"/>
    <col min="8483" max="8499" width="15.140625" style="8" bestFit="1" customWidth="1"/>
    <col min="8500" max="8500" width="20.42578125" style="8" bestFit="1" customWidth="1"/>
    <col min="8501" max="8501" width="19.42578125" style="8" bestFit="1" customWidth="1"/>
    <col min="8502" max="8514" width="15.140625" style="8" bestFit="1" customWidth="1"/>
    <col min="8515" max="8704" width="9.140625" style="8"/>
    <col min="8705" max="8705" width="9.140625" style="8" customWidth="1"/>
    <col min="8706" max="8706" width="112.28515625" style="8" customWidth="1"/>
    <col min="8707" max="8707" width="19.7109375" style="8" customWidth="1"/>
    <col min="8708" max="8732" width="9.140625" style="8" customWidth="1"/>
    <col min="8733" max="8737" width="15.140625" style="8" bestFit="1" customWidth="1"/>
    <col min="8738" max="8738" width="19.42578125" style="8" bestFit="1" customWidth="1"/>
    <col min="8739" max="8755" width="15.140625" style="8" bestFit="1" customWidth="1"/>
    <col min="8756" max="8756" width="20.42578125" style="8" bestFit="1" customWidth="1"/>
    <col min="8757" max="8757" width="19.42578125" style="8" bestFit="1" customWidth="1"/>
    <col min="8758" max="8770" width="15.140625" style="8" bestFit="1" customWidth="1"/>
    <col min="8771" max="8960" width="9.140625" style="8"/>
    <col min="8961" max="8961" width="9.140625" style="8" customWidth="1"/>
    <col min="8962" max="8962" width="112.28515625" style="8" customWidth="1"/>
    <col min="8963" max="8963" width="19.7109375" style="8" customWidth="1"/>
    <col min="8964" max="8988" width="9.140625" style="8" customWidth="1"/>
    <col min="8989" max="8993" width="15.140625" style="8" bestFit="1" customWidth="1"/>
    <col min="8994" max="8994" width="19.42578125" style="8" bestFit="1" customWidth="1"/>
    <col min="8995" max="9011" width="15.140625" style="8" bestFit="1" customWidth="1"/>
    <col min="9012" max="9012" width="20.42578125" style="8" bestFit="1" customWidth="1"/>
    <col min="9013" max="9013" width="19.42578125" style="8" bestFit="1" customWidth="1"/>
    <col min="9014" max="9026" width="15.140625" style="8" bestFit="1" customWidth="1"/>
    <col min="9027" max="9216" width="9.140625" style="8"/>
    <col min="9217" max="9217" width="9.140625" style="8" customWidth="1"/>
    <col min="9218" max="9218" width="112.28515625" style="8" customWidth="1"/>
    <col min="9219" max="9219" width="19.7109375" style="8" customWidth="1"/>
    <col min="9220" max="9244" width="9.140625" style="8" customWidth="1"/>
    <col min="9245" max="9249" width="15.140625" style="8" bestFit="1" customWidth="1"/>
    <col min="9250" max="9250" width="19.42578125" style="8" bestFit="1" customWidth="1"/>
    <col min="9251" max="9267" width="15.140625" style="8" bestFit="1" customWidth="1"/>
    <col min="9268" max="9268" width="20.42578125" style="8" bestFit="1" customWidth="1"/>
    <col min="9269" max="9269" width="19.42578125" style="8" bestFit="1" customWidth="1"/>
    <col min="9270" max="9282" width="15.140625" style="8" bestFit="1" customWidth="1"/>
    <col min="9283" max="9472" width="9.140625" style="8"/>
    <col min="9473" max="9473" width="9.140625" style="8" customWidth="1"/>
    <col min="9474" max="9474" width="112.28515625" style="8" customWidth="1"/>
    <col min="9475" max="9475" width="19.7109375" style="8" customWidth="1"/>
    <col min="9476" max="9500" width="9.140625" style="8" customWidth="1"/>
    <col min="9501" max="9505" width="15.140625" style="8" bestFit="1" customWidth="1"/>
    <col min="9506" max="9506" width="19.42578125" style="8" bestFit="1" customWidth="1"/>
    <col min="9507" max="9523" width="15.140625" style="8" bestFit="1" customWidth="1"/>
    <col min="9524" max="9524" width="20.42578125" style="8" bestFit="1" customWidth="1"/>
    <col min="9525" max="9525" width="19.42578125" style="8" bestFit="1" customWidth="1"/>
    <col min="9526" max="9538" width="15.140625" style="8" bestFit="1" customWidth="1"/>
    <col min="9539" max="9728" width="9.140625" style="8"/>
    <col min="9729" max="9729" width="9.140625" style="8" customWidth="1"/>
    <col min="9730" max="9730" width="112.28515625" style="8" customWidth="1"/>
    <col min="9731" max="9731" width="19.7109375" style="8" customWidth="1"/>
    <col min="9732" max="9756" width="9.140625" style="8" customWidth="1"/>
    <col min="9757" max="9761" width="15.140625" style="8" bestFit="1" customWidth="1"/>
    <col min="9762" max="9762" width="19.42578125" style="8" bestFit="1" customWidth="1"/>
    <col min="9763" max="9779" width="15.140625" style="8" bestFit="1" customWidth="1"/>
    <col min="9780" max="9780" width="20.42578125" style="8" bestFit="1" customWidth="1"/>
    <col min="9781" max="9781" width="19.42578125" style="8" bestFit="1" customWidth="1"/>
    <col min="9782" max="9794" width="15.140625" style="8" bestFit="1" customWidth="1"/>
    <col min="9795" max="9984" width="9.140625" style="8"/>
    <col min="9985" max="9985" width="9.140625" style="8" customWidth="1"/>
    <col min="9986" max="9986" width="112.28515625" style="8" customWidth="1"/>
    <col min="9987" max="9987" width="19.7109375" style="8" customWidth="1"/>
    <col min="9988" max="10012" width="9.140625" style="8" customWidth="1"/>
    <col min="10013" max="10017" width="15.140625" style="8" bestFit="1" customWidth="1"/>
    <col min="10018" max="10018" width="19.42578125" style="8" bestFit="1" customWidth="1"/>
    <col min="10019" max="10035" width="15.140625" style="8" bestFit="1" customWidth="1"/>
    <col min="10036" max="10036" width="20.42578125" style="8" bestFit="1" customWidth="1"/>
    <col min="10037" max="10037" width="19.42578125" style="8" bestFit="1" customWidth="1"/>
    <col min="10038" max="10050" width="15.140625" style="8" bestFit="1" customWidth="1"/>
    <col min="10051" max="10240" width="9.140625" style="8"/>
    <col min="10241" max="10241" width="9.140625" style="8" customWidth="1"/>
    <col min="10242" max="10242" width="112.28515625" style="8" customWidth="1"/>
    <col min="10243" max="10243" width="19.7109375" style="8" customWidth="1"/>
    <col min="10244" max="10268" width="9.140625" style="8" customWidth="1"/>
    <col min="10269" max="10273" width="15.140625" style="8" bestFit="1" customWidth="1"/>
    <col min="10274" max="10274" width="19.42578125" style="8" bestFit="1" customWidth="1"/>
    <col min="10275" max="10291" width="15.140625" style="8" bestFit="1" customWidth="1"/>
    <col min="10292" max="10292" width="20.42578125" style="8" bestFit="1" customWidth="1"/>
    <col min="10293" max="10293" width="19.42578125" style="8" bestFit="1" customWidth="1"/>
    <col min="10294" max="10306" width="15.140625" style="8" bestFit="1" customWidth="1"/>
    <col min="10307" max="10496" width="9.140625" style="8"/>
    <col min="10497" max="10497" width="9.140625" style="8" customWidth="1"/>
    <col min="10498" max="10498" width="112.28515625" style="8" customWidth="1"/>
    <col min="10499" max="10499" width="19.7109375" style="8" customWidth="1"/>
    <col min="10500" max="10524" width="9.140625" style="8" customWidth="1"/>
    <col min="10525" max="10529" width="15.140625" style="8" bestFit="1" customWidth="1"/>
    <col min="10530" max="10530" width="19.42578125" style="8" bestFit="1" customWidth="1"/>
    <col min="10531" max="10547" width="15.140625" style="8" bestFit="1" customWidth="1"/>
    <col min="10548" max="10548" width="20.42578125" style="8" bestFit="1" customWidth="1"/>
    <col min="10549" max="10549" width="19.42578125" style="8" bestFit="1" customWidth="1"/>
    <col min="10550" max="10562" width="15.140625" style="8" bestFit="1" customWidth="1"/>
    <col min="10563" max="10752" width="9.140625" style="8"/>
    <col min="10753" max="10753" width="9.140625" style="8" customWidth="1"/>
    <col min="10754" max="10754" width="112.28515625" style="8" customWidth="1"/>
    <col min="10755" max="10755" width="19.7109375" style="8" customWidth="1"/>
    <col min="10756" max="10780" width="9.140625" style="8" customWidth="1"/>
    <col min="10781" max="10785" width="15.140625" style="8" bestFit="1" customWidth="1"/>
    <col min="10786" max="10786" width="19.42578125" style="8" bestFit="1" customWidth="1"/>
    <col min="10787" max="10803" width="15.140625" style="8" bestFit="1" customWidth="1"/>
    <col min="10804" max="10804" width="20.42578125" style="8" bestFit="1" customWidth="1"/>
    <col min="10805" max="10805" width="19.42578125" style="8" bestFit="1" customWidth="1"/>
    <col min="10806" max="10818" width="15.140625" style="8" bestFit="1" customWidth="1"/>
    <col min="10819" max="11008" width="9.140625" style="8"/>
    <col min="11009" max="11009" width="9.140625" style="8" customWidth="1"/>
    <col min="11010" max="11010" width="112.28515625" style="8" customWidth="1"/>
    <col min="11011" max="11011" width="19.7109375" style="8" customWidth="1"/>
    <col min="11012" max="11036" width="9.140625" style="8" customWidth="1"/>
    <col min="11037" max="11041" width="15.140625" style="8" bestFit="1" customWidth="1"/>
    <col min="11042" max="11042" width="19.42578125" style="8" bestFit="1" customWidth="1"/>
    <col min="11043" max="11059" width="15.140625" style="8" bestFit="1" customWidth="1"/>
    <col min="11060" max="11060" width="20.42578125" style="8" bestFit="1" customWidth="1"/>
    <col min="11061" max="11061" width="19.42578125" style="8" bestFit="1" customWidth="1"/>
    <col min="11062" max="11074" width="15.140625" style="8" bestFit="1" customWidth="1"/>
    <col min="11075" max="11264" width="9.140625" style="8"/>
    <col min="11265" max="11265" width="9.140625" style="8" customWidth="1"/>
    <col min="11266" max="11266" width="112.28515625" style="8" customWidth="1"/>
    <col min="11267" max="11267" width="19.7109375" style="8" customWidth="1"/>
    <col min="11268" max="11292" width="9.140625" style="8" customWidth="1"/>
    <col min="11293" max="11297" width="15.140625" style="8" bestFit="1" customWidth="1"/>
    <col min="11298" max="11298" width="19.42578125" style="8" bestFit="1" customWidth="1"/>
    <col min="11299" max="11315" width="15.140625" style="8" bestFit="1" customWidth="1"/>
    <col min="11316" max="11316" width="20.42578125" style="8" bestFit="1" customWidth="1"/>
    <col min="11317" max="11317" width="19.42578125" style="8" bestFit="1" customWidth="1"/>
    <col min="11318" max="11330" width="15.140625" style="8" bestFit="1" customWidth="1"/>
    <col min="11331" max="11520" width="9.140625" style="8"/>
    <col min="11521" max="11521" width="9.140625" style="8" customWidth="1"/>
    <col min="11522" max="11522" width="112.28515625" style="8" customWidth="1"/>
    <col min="11523" max="11523" width="19.7109375" style="8" customWidth="1"/>
    <col min="11524" max="11548" width="9.140625" style="8" customWidth="1"/>
    <col min="11549" max="11553" width="15.140625" style="8" bestFit="1" customWidth="1"/>
    <col min="11554" max="11554" width="19.42578125" style="8" bestFit="1" customWidth="1"/>
    <col min="11555" max="11571" width="15.140625" style="8" bestFit="1" customWidth="1"/>
    <col min="11572" max="11572" width="20.42578125" style="8" bestFit="1" customWidth="1"/>
    <col min="11573" max="11573" width="19.42578125" style="8" bestFit="1" customWidth="1"/>
    <col min="11574" max="11586" width="15.140625" style="8" bestFit="1" customWidth="1"/>
    <col min="11587" max="11776" width="9.140625" style="8"/>
    <col min="11777" max="11777" width="9.140625" style="8" customWidth="1"/>
    <col min="11778" max="11778" width="112.28515625" style="8" customWidth="1"/>
    <col min="11779" max="11779" width="19.7109375" style="8" customWidth="1"/>
    <col min="11780" max="11804" width="9.140625" style="8" customWidth="1"/>
    <col min="11805" max="11809" width="15.140625" style="8" bestFit="1" customWidth="1"/>
    <col min="11810" max="11810" width="19.42578125" style="8" bestFit="1" customWidth="1"/>
    <col min="11811" max="11827" width="15.140625" style="8" bestFit="1" customWidth="1"/>
    <col min="11828" max="11828" width="20.42578125" style="8" bestFit="1" customWidth="1"/>
    <col min="11829" max="11829" width="19.42578125" style="8" bestFit="1" customWidth="1"/>
    <col min="11830" max="11842" width="15.140625" style="8" bestFit="1" customWidth="1"/>
    <col min="11843" max="12032" width="9.140625" style="8"/>
    <col min="12033" max="12033" width="9.140625" style="8" customWidth="1"/>
    <col min="12034" max="12034" width="112.28515625" style="8" customWidth="1"/>
    <col min="12035" max="12035" width="19.7109375" style="8" customWidth="1"/>
    <col min="12036" max="12060" width="9.140625" style="8" customWidth="1"/>
    <col min="12061" max="12065" width="15.140625" style="8" bestFit="1" customWidth="1"/>
    <col min="12066" max="12066" width="19.42578125" style="8" bestFit="1" customWidth="1"/>
    <col min="12067" max="12083" width="15.140625" style="8" bestFit="1" customWidth="1"/>
    <col min="12084" max="12084" width="20.42578125" style="8" bestFit="1" customWidth="1"/>
    <col min="12085" max="12085" width="19.42578125" style="8" bestFit="1" customWidth="1"/>
    <col min="12086" max="12098" width="15.140625" style="8" bestFit="1" customWidth="1"/>
    <col min="12099" max="12288" width="9.140625" style="8"/>
    <col min="12289" max="12289" width="9.140625" style="8" customWidth="1"/>
    <col min="12290" max="12290" width="112.28515625" style="8" customWidth="1"/>
    <col min="12291" max="12291" width="19.7109375" style="8" customWidth="1"/>
    <col min="12292" max="12316" width="9.140625" style="8" customWidth="1"/>
    <col min="12317" max="12321" width="15.140625" style="8" bestFit="1" customWidth="1"/>
    <col min="12322" max="12322" width="19.42578125" style="8" bestFit="1" customWidth="1"/>
    <col min="12323" max="12339" width="15.140625" style="8" bestFit="1" customWidth="1"/>
    <col min="12340" max="12340" width="20.42578125" style="8" bestFit="1" customWidth="1"/>
    <col min="12341" max="12341" width="19.42578125" style="8" bestFit="1" customWidth="1"/>
    <col min="12342" max="12354" width="15.140625" style="8" bestFit="1" customWidth="1"/>
    <col min="12355" max="12544" width="9.140625" style="8"/>
    <col min="12545" max="12545" width="9.140625" style="8" customWidth="1"/>
    <col min="12546" max="12546" width="112.28515625" style="8" customWidth="1"/>
    <col min="12547" max="12547" width="19.7109375" style="8" customWidth="1"/>
    <col min="12548" max="12572" width="9.140625" style="8" customWidth="1"/>
    <col min="12573" max="12577" width="15.140625" style="8" bestFit="1" customWidth="1"/>
    <col min="12578" max="12578" width="19.42578125" style="8" bestFit="1" customWidth="1"/>
    <col min="12579" max="12595" width="15.140625" style="8" bestFit="1" customWidth="1"/>
    <col min="12596" max="12596" width="20.42578125" style="8" bestFit="1" customWidth="1"/>
    <col min="12597" max="12597" width="19.42578125" style="8" bestFit="1" customWidth="1"/>
    <col min="12598" max="12610" width="15.140625" style="8" bestFit="1" customWidth="1"/>
    <col min="12611" max="12800" width="9.140625" style="8"/>
    <col min="12801" max="12801" width="9.140625" style="8" customWidth="1"/>
    <col min="12802" max="12802" width="112.28515625" style="8" customWidth="1"/>
    <col min="12803" max="12803" width="19.7109375" style="8" customWidth="1"/>
    <col min="12804" max="12828" width="9.140625" style="8" customWidth="1"/>
    <col min="12829" max="12833" width="15.140625" style="8" bestFit="1" customWidth="1"/>
    <col min="12834" max="12834" width="19.42578125" style="8" bestFit="1" customWidth="1"/>
    <col min="12835" max="12851" width="15.140625" style="8" bestFit="1" customWidth="1"/>
    <col min="12852" max="12852" width="20.42578125" style="8" bestFit="1" customWidth="1"/>
    <col min="12853" max="12853" width="19.42578125" style="8" bestFit="1" customWidth="1"/>
    <col min="12854" max="12866" width="15.140625" style="8" bestFit="1" customWidth="1"/>
    <col min="12867" max="13056" width="9.140625" style="8"/>
    <col min="13057" max="13057" width="9.140625" style="8" customWidth="1"/>
    <col min="13058" max="13058" width="112.28515625" style="8" customWidth="1"/>
    <col min="13059" max="13059" width="19.7109375" style="8" customWidth="1"/>
    <col min="13060" max="13084" width="9.140625" style="8" customWidth="1"/>
    <col min="13085" max="13089" width="15.140625" style="8" bestFit="1" customWidth="1"/>
    <col min="13090" max="13090" width="19.42578125" style="8" bestFit="1" customWidth="1"/>
    <col min="13091" max="13107" width="15.140625" style="8" bestFit="1" customWidth="1"/>
    <col min="13108" max="13108" width="20.42578125" style="8" bestFit="1" customWidth="1"/>
    <col min="13109" max="13109" width="19.42578125" style="8" bestFit="1" customWidth="1"/>
    <col min="13110" max="13122" width="15.140625" style="8" bestFit="1" customWidth="1"/>
    <col min="13123" max="13312" width="9.140625" style="8"/>
    <col min="13313" max="13313" width="9.140625" style="8" customWidth="1"/>
    <col min="13314" max="13314" width="112.28515625" style="8" customWidth="1"/>
    <col min="13315" max="13315" width="19.7109375" style="8" customWidth="1"/>
    <col min="13316" max="13340" width="9.140625" style="8" customWidth="1"/>
    <col min="13341" max="13345" width="15.140625" style="8" bestFit="1" customWidth="1"/>
    <col min="13346" max="13346" width="19.42578125" style="8" bestFit="1" customWidth="1"/>
    <col min="13347" max="13363" width="15.140625" style="8" bestFit="1" customWidth="1"/>
    <col min="13364" max="13364" width="20.42578125" style="8" bestFit="1" customWidth="1"/>
    <col min="13365" max="13365" width="19.42578125" style="8" bestFit="1" customWidth="1"/>
    <col min="13366" max="13378" width="15.140625" style="8" bestFit="1" customWidth="1"/>
    <col min="13379" max="13568" width="9.140625" style="8"/>
    <col min="13569" max="13569" width="9.140625" style="8" customWidth="1"/>
    <col min="13570" max="13570" width="112.28515625" style="8" customWidth="1"/>
    <col min="13571" max="13571" width="19.7109375" style="8" customWidth="1"/>
    <col min="13572" max="13596" width="9.140625" style="8" customWidth="1"/>
    <col min="13597" max="13601" width="15.140625" style="8" bestFit="1" customWidth="1"/>
    <col min="13602" max="13602" width="19.42578125" style="8" bestFit="1" customWidth="1"/>
    <col min="13603" max="13619" width="15.140625" style="8" bestFit="1" customWidth="1"/>
    <col min="13620" max="13620" width="20.42578125" style="8" bestFit="1" customWidth="1"/>
    <col min="13621" max="13621" width="19.42578125" style="8" bestFit="1" customWidth="1"/>
    <col min="13622" max="13634" width="15.140625" style="8" bestFit="1" customWidth="1"/>
    <col min="13635" max="13824" width="9.140625" style="8"/>
    <col min="13825" max="13825" width="9.140625" style="8" customWidth="1"/>
    <col min="13826" max="13826" width="112.28515625" style="8" customWidth="1"/>
    <col min="13827" max="13827" width="19.7109375" style="8" customWidth="1"/>
    <col min="13828" max="13852" width="9.140625" style="8" customWidth="1"/>
    <col min="13853" max="13857" width="15.140625" style="8" bestFit="1" customWidth="1"/>
    <col min="13858" max="13858" width="19.42578125" style="8" bestFit="1" customWidth="1"/>
    <col min="13859" max="13875" width="15.140625" style="8" bestFit="1" customWidth="1"/>
    <col min="13876" max="13876" width="20.42578125" style="8" bestFit="1" customWidth="1"/>
    <col min="13877" max="13877" width="19.42578125" style="8" bestFit="1" customWidth="1"/>
    <col min="13878" max="13890" width="15.140625" style="8" bestFit="1" customWidth="1"/>
    <col min="13891" max="14080" width="9.140625" style="8"/>
    <col min="14081" max="14081" width="9.140625" style="8" customWidth="1"/>
    <col min="14082" max="14082" width="112.28515625" style="8" customWidth="1"/>
    <col min="14083" max="14083" width="19.7109375" style="8" customWidth="1"/>
    <col min="14084" max="14108" width="9.140625" style="8" customWidth="1"/>
    <col min="14109" max="14113" width="15.140625" style="8" bestFit="1" customWidth="1"/>
    <col min="14114" max="14114" width="19.42578125" style="8" bestFit="1" customWidth="1"/>
    <col min="14115" max="14131" width="15.140625" style="8" bestFit="1" customWidth="1"/>
    <col min="14132" max="14132" width="20.42578125" style="8" bestFit="1" customWidth="1"/>
    <col min="14133" max="14133" width="19.42578125" style="8" bestFit="1" customWidth="1"/>
    <col min="14134" max="14146" width="15.140625" style="8" bestFit="1" customWidth="1"/>
    <col min="14147" max="14336" width="9.140625" style="8"/>
    <col min="14337" max="14337" width="9.140625" style="8" customWidth="1"/>
    <col min="14338" max="14338" width="112.28515625" style="8" customWidth="1"/>
    <col min="14339" max="14339" width="19.7109375" style="8" customWidth="1"/>
    <col min="14340" max="14364" width="9.140625" style="8" customWidth="1"/>
    <col min="14365" max="14369" width="15.140625" style="8" bestFit="1" customWidth="1"/>
    <col min="14370" max="14370" width="19.42578125" style="8" bestFit="1" customWidth="1"/>
    <col min="14371" max="14387" width="15.140625" style="8" bestFit="1" customWidth="1"/>
    <col min="14388" max="14388" width="20.42578125" style="8" bestFit="1" customWidth="1"/>
    <col min="14389" max="14389" width="19.42578125" style="8" bestFit="1" customWidth="1"/>
    <col min="14390" max="14402" width="15.140625" style="8" bestFit="1" customWidth="1"/>
    <col min="14403" max="14592" width="9.140625" style="8"/>
    <col min="14593" max="14593" width="9.140625" style="8" customWidth="1"/>
    <col min="14594" max="14594" width="112.28515625" style="8" customWidth="1"/>
    <col min="14595" max="14595" width="19.7109375" style="8" customWidth="1"/>
    <col min="14596" max="14620" width="9.140625" style="8" customWidth="1"/>
    <col min="14621" max="14625" width="15.140625" style="8" bestFit="1" customWidth="1"/>
    <col min="14626" max="14626" width="19.42578125" style="8" bestFit="1" customWidth="1"/>
    <col min="14627" max="14643" width="15.140625" style="8" bestFit="1" customWidth="1"/>
    <col min="14644" max="14644" width="20.42578125" style="8" bestFit="1" customWidth="1"/>
    <col min="14645" max="14645" width="19.42578125" style="8" bestFit="1" customWidth="1"/>
    <col min="14646" max="14658" width="15.140625" style="8" bestFit="1" customWidth="1"/>
    <col min="14659" max="14848" width="9.140625" style="8"/>
    <col min="14849" max="14849" width="9.140625" style="8" customWidth="1"/>
    <col min="14850" max="14850" width="112.28515625" style="8" customWidth="1"/>
    <col min="14851" max="14851" width="19.7109375" style="8" customWidth="1"/>
    <col min="14852" max="14876" width="9.140625" style="8" customWidth="1"/>
    <col min="14877" max="14881" width="15.140625" style="8" bestFit="1" customWidth="1"/>
    <col min="14882" max="14882" width="19.42578125" style="8" bestFit="1" customWidth="1"/>
    <col min="14883" max="14899" width="15.140625" style="8" bestFit="1" customWidth="1"/>
    <col min="14900" max="14900" width="20.42578125" style="8" bestFit="1" customWidth="1"/>
    <col min="14901" max="14901" width="19.42578125" style="8" bestFit="1" customWidth="1"/>
    <col min="14902" max="14914" width="15.140625" style="8" bestFit="1" customWidth="1"/>
    <col min="14915" max="15104" width="9.140625" style="8"/>
    <col min="15105" max="15105" width="9.140625" style="8" customWidth="1"/>
    <col min="15106" max="15106" width="112.28515625" style="8" customWidth="1"/>
    <col min="15107" max="15107" width="19.7109375" style="8" customWidth="1"/>
    <col min="15108" max="15132" width="9.140625" style="8" customWidth="1"/>
    <col min="15133" max="15137" width="15.140625" style="8" bestFit="1" customWidth="1"/>
    <col min="15138" max="15138" width="19.42578125" style="8" bestFit="1" customWidth="1"/>
    <col min="15139" max="15155" width="15.140625" style="8" bestFit="1" customWidth="1"/>
    <col min="15156" max="15156" width="20.42578125" style="8" bestFit="1" customWidth="1"/>
    <col min="15157" max="15157" width="19.42578125" style="8" bestFit="1" customWidth="1"/>
    <col min="15158" max="15170" width="15.140625" style="8" bestFit="1" customWidth="1"/>
    <col min="15171" max="15360" width="9.140625" style="8"/>
    <col min="15361" max="15361" width="9.140625" style="8" customWidth="1"/>
    <col min="15362" max="15362" width="112.28515625" style="8" customWidth="1"/>
    <col min="15363" max="15363" width="19.7109375" style="8" customWidth="1"/>
    <col min="15364" max="15388" width="9.140625" style="8" customWidth="1"/>
    <col min="15389" max="15393" width="15.140625" style="8" bestFit="1" customWidth="1"/>
    <col min="15394" max="15394" width="19.42578125" style="8" bestFit="1" customWidth="1"/>
    <col min="15395" max="15411" width="15.140625" style="8" bestFit="1" customWidth="1"/>
    <col min="15412" max="15412" width="20.42578125" style="8" bestFit="1" customWidth="1"/>
    <col min="15413" max="15413" width="19.42578125" style="8" bestFit="1" customWidth="1"/>
    <col min="15414" max="15426" width="15.140625" style="8" bestFit="1" customWidth="1"/>
    <col min="15427" max="15616" width="9.140625" style="8"/>
    <col min="15617" max="15617" width="9.140625" style="8" customWidth="1"/>
    <col min="15618" max="15618" width="112.28515625" style="8" customWidth="1"/>
    <col min="15619" max="15619" width="19.7109375" style="8" customWidth="1"/>
    <col min="15620" max="15644" width="9.140625" style="8" customWidth="1"/>
    <col min="15645" max="15649" width="15.140625" style="8" bestFit="1" customWidth="1"/>
    <col min="15650" max="15650" width="19.42578125" style="8" bestFit="1" customWidth="1"/>
    <col min="15651" max="15667" width="15.140625" style="8" bestFit="1" customWidth="1"/>
    <col min="15668" max="15668" width="20.42578125" style="8" bestFit="1" customWidth="1"/>
    <col min="15669" max="15669" width="19.42578125" style="8" bestFit="1" customWidth="1"/>
    <col min="15670" max="15682" width="15.140625" style="8" bestFit="1" customWidth="1"/>
    <col min="15683" max="15872" width="9.140625" style="8"/>
    <col min="15873" max="15873" width="9.140625" style="8" customWidth="1"/>
    <col min="15874" max="15874" width="112.28515625" style="8" customWidth="1"/>
    <col min="15875" max="15875" width="19.7109375" style="8" customWidth="1"/>
    <col min="15876" max="15900" width="9.140625" style="8" customWidth="1"/>
    <col min="15901" max="15905" width="15.140625" style="8" bestFit="1" customWidth="1"/>
    <col min="15906" max="15906" width="19.42578125" style="8" bestFit="1" customWidth="1"/>
    <col min="15907" max="15923" width="15.140625" style="8" bestFit="1" customWidth="1"/>
    <col min="15924" max="15924" width="20.42578125" style="8" bestFit="1" customWidth="1"/>
    <col min="15925" max="15925" width="19.42578125" style="8" bestFit="1" customWidth="1"/>
    <col min="15926" max="15938" width="15.140625" style="8" bestFit="1" customWidth="1"/>
    <col min="15939" max="16128" width="9.140625" style="8"/>
    <col min="16129" max="16129" width="9.140625" style="8" customWidth="1"/>
    <col min="16130" max="16130" width="112.28515625" style="8" customWidth="1"/>
    <col min="16131" max="16131" width="19.7109375" style="8" customWidth="1"/>
    <col min="16132" max="16156" width="9.140625" style="8" customWidth="1"/>
    <col min="16157" max="16161" width="15.140625" style="8" bestFit="1" customWidth="1"/>
    <col min="16162" max="16162" width="19.42578125" style="8" bestFit="1" customWidth="1"/>
    <col min="16163" max="16179" width="15.140625" style="8" bestFit="1" customWidth="1"/>
    <col min="16180" max="16180" width="20.42578125" style="8" bestFit="1" customWidth="1"/>
    <col min="16181" max="16181" width="19.42578125" style="8" bestFit="1" customWidth="1"/>
    <col min="16182" max="16194" width="15.140625" style="8" bestFit="1" customWidth="1"/>
    <col min="16195" max="16384" width="9.140625" style="8"/>
  </cols>
  <sheetData>
    <row r="1" spans="1:66" s="1" customFormat="1" x14ac:dyDescent="0.2">
      <c r="A1" s="1" t="s">
        <v>0</v>
      </c>
      <c r="B1" s="1" t="s">
        <v>0</v>
      </c>
      <c r="C1" s="2" t="s">
        <v>1</v>
      </c>
      <c r="D1" s="1">
        <v>1</v>
      </c>
      <c r="E1" s="1">
        <v>2</v>
      </c>
      <c r="F1" s="1">
        <v>4</v>
      </c>
      <c r="G1" s="1">
        <v>6</v>
      </c>
      <c r="H1" s="1">
        <v>8</v>
      </c>
      <c r="I1" s="1">
        <v>10</v>
      </c>
      <c r="J1" s="1">
        <v>11</v>
      </c>
      <c r="K1" s="1">
        <v>12</v>
      </c>
      <c r="L1" s="1">
        <v>14</v>
      </c>
      <c r="M1" s="1">
        <v>15</v>
      </c>
      <c r="N1" s="1">
        <v>17</v>
      </c>
      <c r="O1" s="1">
        <v>19</v>
      </c>
      <c r="P1" s="1">
        <v>20</v>
      </c>
      <c r="Q1" s="1">
        <v>22</v>
      </c>
      <c r="R1" s="1">
        <v>24</v>
      </c>
      <c r="S1" s="1">
        <v>25</v>
      </c>
      <c r="T1" s="1">
        <v>26</v>
      </c>
      <c r="U1" s="1">
        <v>27</v>
      </c>
      <c r="V1" s="1">
        <v>30</v>
      </c>
      <c r="W1" s="1">
        <v>31</v>
      </c>
      <c r="X1" s="1">
        <v>33</v>
      </c>
      <c r="Y1" s="1">
        <v>34</v>
      </c>
      <c r="Z1" s="1">
        <v>35</v>
      </c>
      <c r="AA1" s="1">
        <v>36</v>
      </c>
      <c r="AB1" s="1">
        <v>37</v>
      </c>
      <c r="AC1" s="1">
        <v>38</v>
      </c>
      <c r="AD1" s="1">
        <v>40</v>
      </c>
      <c r="AE1" s="1">
        <v>42</v>
      </c>
      <c r="AF1" s="1">
        <v>44</v>
      </c>
      <c r="AG1" s="1">
        <v>45</v>
      </c>
      <c r="AH1" s="1">
        <v>46</v>
      </c>
      <c r="AI1" s="1">
        <v>48</v>
      </c>
      <c r="AJ1" s="1">
        <v>49</v>
      </c>
      <c r="AK1" s="1">
        <v>51</v>
      </c>
      <c r="AL1" s="1">
        <v>52</v>
      </c>
      <c r="AM1" s="1">
        <v>54</v>
      </c>
      <c r="AN1" s="1">
        <v>56</v>
      </c>
      <c r="AO1" s="1">
        <v>58</v>
      </c>
      <c r="AP1" s="1">
        <v>60</v>
      </c>
      <c r="AQ1" s="1">
        <v>62</v>
      </c>
      <c r="AR1" s="1">
        <v>64</v>
      </c>
      <c r="AS1" s="1">
        <v>66</v>
      </c>
      <c r="AT1" s="1">
        <v>67</v>
      </c>
      <c r="AU1" s="1">
        <v>68</v>
      </c>
      <c r="AV1" s="1">
        <v>70</v>
      </c>
      <c r="AW1" s="1">
        <v>72</v>
      </c>
      <c r="AX1" s="1">
        <v>74</v>
      </c>
      <c r="AY1" s="1">
        <v>75</v>
      </c>
      <c r="AZ1" s="1">
        <v>77</v>
      </c>
      <c r="BA1" s="1">
        <v>79</v>
      </c>
      <c r="BB1" s="1">
        <v>80</v>
      </c>
      <c r="BC1" s="1">
        <v>82</v>
      </c>
      <c r="BD1" s="1">
        <v>83</v>
      </c>
      <c r="BE1" s="1">
        <v>84</v>
      </c>
      <c r="BF1" s="1">
        <v>86</v>
      </c>
      <c r="BG1" s="1">
        <v>87</v>
      </c>
      <c r="BH1" s="1">
        <v>89</v>
      </c>
      <c r="BI1" s="1">
        <v>91</v>
      </c>
      <c r="BJ1" s="1">
        <v>92</v>
      </c>
      <c r="BK1" s="1">
        <v>93</v>
      </c>
      <c r="BL1" s="1">
        <v>94</v>
      </c>
      <c r="BM1" s="1">
        <v>95</v>
      </c>
      <c r="BN1" s="1">
        <v>96</v>
      </c>
    </row>
    <row r="2" spans="1:66" s="1" customFormat="1" x14ac:dyDescent="0.2">
      <c r="A2" s="1" t="s">
        <v>2</v>
      </c>
      <c r="B2" s="1" t="s">
        <v>2</v>
      </c>
      <c r="C2" s="2"/>
      <c r="D2" s="3" t="s">
        <v>3</v>
      </c>
      <c r="E2" s="3" t="s">
        <v>4</v>
      </c>
      <c r="F2" s="3" t="s">
        <v>5</v>
      </c>
      <c r="G2" s="3" t="s">
        <v>6</v>
      </c>
      <c r="H2" s="3" t="s">
        <v>7</v>
      </c>
      <c r="I2" s="3" t="s">
        <v>8</v>
      </c>
      <c r="J2" s="3" t="s">
        <v>9</v>
      </c>
      <c r="K2" s="3" t="s">
        <v>10</v>
      </c>
      <c r="L2" s="3" t="s">
        <v>11</v>
      </c>
      <c r="M2" s="3" t="s">
        <v>12</v>
      </c>
      <c r="N2" s="3" t="s">
        <v>13</v>
      </c>
      <c r="O2" s="3" t="s">
        <v>14</v>
      </c>
      <c r="P2" s="3" t="s">
        <v>15</v>
      </c>
      <c r="Q2" s="3" t="s">
        <v>16</v>
      </c>
      <c r="R2" s="1" t="s">
        <v>17</v>
      </c>
      <c r="S2" s="3" t="s">
        <v>18</v>
      </c>
      <c r="T2" s="3" t="s">
        <v>19</v>
      </c>
      <c r="U2" s="3" t="s">
        <v>20</v>
      </c>
      <c r="V2" s="3" t="s">
        <v>21</v>
      </c>
      <c r="W2" s="3" t="s">
        <v>22</v>
      </c>
      <c r="X2" s="3" t="s">
        <v>23</v>
      </c>
      <c r="Y2" s="3" t="s">
        <v>24</v>
      </c>
      <c r="Z2" s="3" t="s">
        <v>25</v>
      </c>
      <c r="AA2" s="3" t="s">
        <v>26</v>
      </c>
      <c r="AB2" s="3" t="s">
        <v>27</v>
      </c>
      <c r="AC2" s="3" t="s">
        <v>28</v>
      </c>
      <c r="AD2" s="3" t="s">
        <v>29</v>
      </c>
      <c r="AE2" s="3" t="s">
        <v>30</v>
      </c>
      <c r="AF2" s="3" t="s">
        <v>31</v>
      </c>
      <c r="AG2" s="3" t="s">
        <v>32</v>
      </c>
      <c r="AH2" s="3" t="s">
        <v>33</v>
      </c>
      <c r="AI2" s="3" t="s">
        <v>34</v>
      </c>
      <c r="AJ2" s="3" t="s">
        <v>35</v>
      </c>
      <c r="AK2" s="3" t="s">
        <v>36</v>
      </c>
      <c r="AL2" s="3" t="s">
        <v>37</v>
      </c>
      <c r="AM2" s="3" t="s">
        <v>38</v>
      </c>
      <c r="AN2" s="3" t="s">
        <v>39</v>
      </c>
      <c r="AO2" s="3" t="s">
        <v>40</v>
      </c>
      <c r="AP2" s="3" t="s">
        <v>41</v>
      </c>
      <c r="AQ2" s="3" t="s">
        <v>42</v>
      </c>
      <c r="AR2" s="3" t="s">
        <v>43</v>
      </c>
      <c r="AS2" s="3" t="s">
        <v>44</v>
      </c>
      <c r="AT2" s="3" t="s">
        <v>45</v>
      </c>
      <c r="AU2" s="3" t="s">
        <v>46</v>
      </c>
      <c r="AV2" s="3" t="s">
        <v>47</v>
      </c>
      <c r="AW2" s="3" t="s">
        <v>48</v>
      </c>
      <c r="AX2" s="3" t="s">
        <v>49</v>
      </c>
      <c r="AY2" s="3" t="s">
        <v>50</v>
      </c>
      <c r="AZ2" s="3" t="s">
        <v>51</v>
      </c>
      <c r="BA2" s="3" t="s">
        <v>52</v>
      </c>
      <c r="BB2" s="3" t="s">
        <v>53</v>
      </c>
      <c r="BC2" s="3" t="s">
        <v>54</v>
      </c>
      <c r="BD2" s="3" t="s">
        <v>55</v>
      </c>
      <c r="BE2" s="3" t="s">
        <v>56</v>
      </c>
      <c r="BF2" s="3" t="s">
        <v>57</v>
      </c>
      <c r="BG2" s="1" t="s">
        <v>58</v>
      </c>
      <c r="BH2" s="1" t="s">
        <v>59</v>
      </c>
      <c r="BI2" s="3" t="s">
        <v>60</v>
      </c>
      <c r="BJ2" s="3" t="s">
        <v>61</v>
      </c>
      <c r="BK2" s="3" t="s">
        <v>62</v>
      </c>
      <c r="BL2" s="3" t="s">
        <v>63</v>
      </c>
      <c r="BM2" s="3" t="s">
        <v>64</v>
      </c>
      <c r="BN2" s="3" t="s">
        <v>65</v>
      </c>
    </row>
    <row r="3" spans="1:66" s="7" customFormat="1" x14ac:dyDescent="0.2">
      <c r="A3" s="4" t="s">
        <v>66</v>
      </c>
      <c r="B3" s="4" t="s">
        <v>67</v>
      </c>
      <c r="C3" s="5" t="s">
        <v>68</v>
      </c>
      <c r="D3" s="6">
        <v>43.698696136474609</v>
      </c>
      <c r="E3" s="6">
        <v>44.741348266601563</v>
      </c>
      <c r="F3" s="6">
        <v>46.434219360351562</v>
      </c>
      <c r="G3" s="6">
        <v>45.168685913085938</v>
      </c>
      <c r="H3" s="6">
        <v>47.30126953125</v>
      </c>
      <c r="I3" s="6">
        <v>45.289119720458984</v>
      </c>
      <c r="J3" s="6">
        <v>44.615566253662109</v>
      </c>
      <c r="K3" s="6">
        <v>43.425796508789063</v>
      </c>
      <c r="L3" s="6">
        <v>45.219944000244141</v>
      </c>
      <c r="M3" s="6">
        <v>45.990535736083984</v>
      </c>
      <c r="N3" s="6">
        <v>46.592243194580078</v>
      </c>
      <c r="O3" s="6">
        <v>48.61993408203125</v>
      </c>
      <c r="P3" s="6">
        <v>44.604888916015625</v>
      </c>
      <c r="Q3" s="6">
        <v>53.295757293701172</v>
      </c>
      <c r="R3" s="6">
        <v>46.366626739501953</v>
      </c>
      <c r="S3" s="6">
        <v>44.894649505615234</v>
      </c>
      <c r="T3" s="6">
        <v>46.480800628662109</v>
      </c>
      <c r="U3" s="6">
        <v>47.471107482910156</v>
      </c>
      <c r="V3" s="6">
        <v>45.951416015625</v>
      </c>
      <c r="W3" s="6">
        <v>43.853614807128906</v>
      </c>
      <c r="X3" s="6">
        <v>44.254798889160156</v>
      </c>
      <c r="Y3" s="6">
        <v>45.572811126708984</v>
      </c>
      <c r="Z3" s="6">
        <v>45.804306030273438</v>
      </c>
      <c r="AA3" s="6">
        <v>47.046344757080078</v>
      </c>
      <c r="AB3" s="6">
        <v>44.781261444091797</v>
      </c>
      <c r="AC3" s="6">
        <v>46.345062255859375</v>
      </c>
      <c r="AD3" s="6">
        <v>45.811199188232422</v>
      </c>
      <c r="AE3" s="6">
        <v>47.428695678710938</v>
      </c>
      <c r="AF3" s="6">
        <v>47.466995239257812</v>
      </c>
      <c r="AG3" s="6">
        <v>47.400562286376953</v>
      </c>
      <c r="AH3" s="6">
        <v>47.539531707763672</v>
      </c>
      <c r="AI3" s="6">
        <v>44.341083526611328</v>
      </c>
      <c r="AJ3" s="6">
        <v>46.793346405029297</v>
      </c>
      <c r="AK3" s="6">
        <v>42.915149688720703</v>
      </c>
      <c r="AL3" s="6">
        <v>46.712261199951172</v>
      </c>
      <c r="AM3" s="6">
        <v>43.218708038330078</v>
      </c>
      <c r="AN3" s="6">
        <v>41.506137847900391</v>
      </c>
      <c r="AO3" s="6">
        <v>43.566440582275391</v>
      </c>
      <c r="AP3" s="6">
        <v>43.731697082519531</v>
      </c>
      <c r="AQ3" s="6">
        <v>43.245067596435547</v>
      </c>
      <c r="AR3" s="6">
        <v>44.175941467285156</v>
      </c>
      <c r="AS3" s="6">
        <v>43.611881256103516</v>
      </c>
      <c r="AT3" s="6">
        <v>43.472179412841797</v>
      </c>
      <c r="AU3" s="6">
        <v>40.096000671386719</v>
      </c>
      <c r="AV3" s="6">
        <v>44.466388702392578</v>
      </c>
      <c r="AW3" s="6">
        <v>43.720176696777344</v>
      </c>
      <c r="AX3" s="6">
        <v>43.129863739013672</v>
      </c>
      <c r="AY3" s="6">
        <v>44.662212371826172</v>
      </c>
      <c r="AZ3" s="6">
        <v>47.137699127197266</v>
      </c>
      <c r="BA3" s="6">
        <v>43.585006713867188</v>
      </c>
      <c r="BB3" s="6">
        <v>46.048519134521484</v>
      </c>
      <c r="BC3" s="6">
        <v>46.049930572509766</v>
      </c>
      <c r="BD3" s="6">
        <v>48.326095581054688</v>
      </c>
      <c r="BE3" s="6">
        <v>45.258693695068359</v>
      </c>
      <c r="BF3" s="6">
        <v>46.475032806396484</v>
      </c>
      <c r="BG3" s="6">
        <v>51.654998779296875</v>
      </c>
      <c r="BH3" s="6">
        <v>47.702362060546875</v>
      </c>
      <c r="BI3" s="6">
        <v>43.508838653564453</v>
      </c>
      <c r="BJ3" s="6">
        <v>46.282310485839844</v>
      </c>
      <c r="BK3" s="6">
        <v>46.423393249511719</v>
      </c>
      <c r="BL3" s="6">
        <v>42.992080688476562</v>
      </c>
      <c r="BM3" s="6">
        <v>43.505939483642578</v>
      </c>
      <c r="BN3" s="6">
        <v>45.905925750732422</v>
      </c>
    </row>
    <row r="4" spans="1:66" x14ac:dyDescent="0.2">
      <c r="A4" s="8" t="s">
        <v>69</v>
      </c>
      <c r="B4" s="8" t="s">
        <v>70</v>
      </c>
      <c r="C4" s="9"/>
      <c r="D4" s="10">
        <v>41.554595947265625</v>
      </c>
      <c r="E4" s="10">
        <v>43.999183654785156</v>
      </c>
      <c r="F4" s="10">
        <v>45.787891387939453</v>
      </c>
      <c r="G4" s="10">
        <v>44.710414886474609</v>
      </c>
      <c r="H4" s="10">
        <v>46.375816345214844</v>
      </c>
      <c r="I4" s="10">
        <v>42.900993347167969</v>
      </c>
      <c r="J4" s="10">
        <v>43.209339141845703</v>
      </c>
      <c r="K4" s="10">
        <v>42.834671020507812</v>
      </c>
      <c r="L4" s="10">
        <v>43.957778930664063</v>
      </c>
      <c r="M4" s="10">
        <v>43.835872650146484</v>
      </c>
      <c r="N4" s="10">
        <v>46.105430603027344</v>
      </c>
      <c r="O4" s="10">
        <v>46.030345916748047</v>
      </c>
      <c r="P4" s="10">
        <v>43.291122436523438</v>
      </c>
      <c r="Q4" s="10">
        <v>50.235500335693359</v>
      </c>
      <c r="R4" s="10">
        <v>45.711822509765625</v>
      </c>
      <c r="S4" s="10">
        <v>43.563159942626953</v>
      </c>
      <c r="T4" s="10">
        <v>45.958236694335937</v>
      </c>
      <c r="U4" s="10">
        <v>46.042156219482422</v>
      </c>
      <c r="V4" s="10">
        <v>44.747859954833984</v>
      </c>
      <c r="W4" s="10">
        <v>43.288459777832031</v>
      </c>
      <c r="X4" s="10">
        <v>43.463943481445313</v>
      </c>
      <c r="Y4" s="10">
        <v>44.369876861572266</v>
      </c>
      <c r="Z4" s="10">
        <v>45.065597534179688</v>
      </c>
      <c r="AA4" s="10">
        <v>46.299781799316406</v>
      </c>
      <c r="AB4" s="10">
        <v>44.042098999023438</v>
      </c>
      <c r="AC4" s="10">
        <v>45.099185943603516</v>
      </c>
      <c r="AD4" s="10">
        <v>44.521690368652344</v>
      </c>
      <c r="AE4" s="10">
        <v>46.977668762207031</v>
      </c>
      <c r="AF4" s="10">
        <v>46.827949523925781</v>
      </c>
      <c r="AG4" s="10">
        <v>45.830535888671875</v>
      </c>
      <c r="AH4" s="10">
        <v>46.794025421142578</v>
      </c>
      <c r="AI4" s="10">
        <v>43.310344696044922</v>
      </c>
      <c r="AJ4" s="10">
        <v>46.440509796142578</v>
      </c>
      <c r="AK4" s="10">
        <v>41.17462158203125</v>
      </c>
      <c r="AL4" s="10">
        <v>46.05126953125</v>
      </c>
      <c r="AM4" s="10">
        <v>41.156883239746094</v>
      </c>
      <c r="AN4" s="10">
        <v>40.584556579589844</v>
      </c>
      <c r="AO4" s="10">
        <v>40.827003479003906</v>
      </c>
      <c r="AP4" s="10">
        <v>42.224906921386719</v>
      </c>
      <c r="AQ4" s="10">
        <v>41.836963653564453</v>
      </c>
      <c r="AR4" s="10">
        <v>43.645835876464844</v>
      </c>
      <c r="AS4" s="10">
        <v>41.871387481689453</v>
      </c>
      <c r="AT4" s="10">
        <v>42.32330322265625</v>
      </c>
      <c r="AU4" s="10">
        <v>39.136161804199219</v>
      </c>
      <c r="AV4" s="10">
        <v>42.060756683349609</v>
      </c>
      <c r="AW4" s="10">
        <v>42.937652587890625</v>
      </c>
      <c r="AX4" s="10">
        <v>41.719856262207031</v>
      </c>
      <c r="AY4" s="10">
        <v>43.839008331298828</v>
      </c>
      <c r="AZ4" s="10">
        <v>46.231464385986328</v>
      </c>
      <c r="BA4" s="10">
        <v>42.649681091308594</v>
      </c>
      <c r="BB4" s="10">
        <v>44.305587768554688</v>
      </c>
      <c r="BC4" s="10">
        <v>45.546234130859375</v>
      </c>
      <c r="BD4" s="10">
        <v>47.762050628662109</v>
      </c>
      <c r="BE4" s="10">
        <v>44.727760314941406</v>
      </c>
      <c r="BF4" s="10">
        <v>44.652511596679687</v>
      </c>
      <c r="BG4" s="10">
        <v>49.733036041259766</v>
      </c>
      <c r="BH4" s="10">
        <v>46.767566680908203</v>
      </c>
      <c r="BI4" s="10">
        <v>41.626926422119141</v>
      </c>
      <c r="BJ4" s="10">
        <v>44.374843597412109</v>
      </c>
      <c r="BK4" s="10">
        <v>45.343753814697266</v>
      </c>
      <c r="BL4" s="10">
        <v>42.518939971923828</v>
      </c>
      <c r="BM4" s="10">
        <v>42.031406402587891</v>
      </c>
      <c r="BN4" s="10">
        <v>44.887912750244141</v>
      </c>
    </row>
    <row r="5" spans="1:66" x14ac:dyDescent="0.2">
      <c r="A5" s="8" t="s">
        <v>71</v>
      </c>
      <c r="B5" s="8" t="s">
        <v>72</v>
      </c>
      <c r="C5" s="9"/>
      <c r="D5" s="10">
        <v>45.842796325683594</v>
      </c>
      <c r="E5" s="10">
        <v>45.483512878417969</v>
      </c>
      <c r="F5" s="10">
        <v>47.080547332763672</v>
      </c>
      <c r="G5" s="10">
        <v>45.626956939697266</v>
      </c>
      <c r="H5" s="10">
        <v>48.226722717285156</v>
      </c>
      <c r="I5" s="10">
        <v>47.67724609375</v>
      </c>
      <c r="J5" s="10">
        <v>46.021793365478516</v>
      </c>
      <c r="K5" s="10">
        <v>44.016921997070313</v>
      </c>
      <c r="L5" s="10">
        <v>46.482109069824219</v>
      </c>
      <c r="M5" s="10">
        <v>48.145198822021484</v>
      </c>
      <c r="N5" s="10">
        <v>47.079055786132812</v>
      </c>
      <c r="O5" s="10">
        <v>51.209522247314453</v>
      </c>
      <c r="P5" s="10">
        <v>45.918655395507813</v>
      </c>
      <c r="Q5" s="10">
        <v>56.356014251708984</v>
      </c>
      <c r="R5" s="10">
        <v>47.021430969238281</v>
      </c>
      <c r="S5" s="10">
        <v>46.226139068603516</v>
      </c>
      <c r="T5" s="10">
        <v>47.003364562988281</v>
      </c>
      <c r="U5" s="10">
        <v>48.900058746337891</v>
      </c>
      <c r="V5" s="10">
        <v>47.154972076416016</v>
      </c>
      <c r="W5" s="10">
        <v>44.418769836425781</v>
      </c>
      <c r="X5" s="10">
        <v>45.045654296875</v>
      </c>
      <c r="Y5" s="10">
        <v>46.775745391845703</v>
      </c>
      <c r="Z5" s="10">
        <v>46.543014526367188</v>
      </c>
      <c r="AA5" s="10">
        <v>47.79290771484375</v>
      </c>
      <c r="AB5" s="10">
        <v>45.520423889160156</v>
      </c>
      <c r="AC5" s="10">
        <v>47.590938568115234</v>
      </c>
      <c r="AD5" s="10">
        <v>47.1007080078125</v>
      </c>
      <c r="AE5" s="10">
        <v>47.879722595214844</v>
      </c>
      <c r="AF5" s="10">
        <v>48.106040954589844</v>
      </c>
      <c r="AG5" s="10">
        <v>48.970588684082031</v>
      </c>
      <c r="AH5" s="10">
        <v>48.285037994384766</v>
      </c>
      <c r="AI5" s="10">
        <v>45.371822357177734</v>
      </c>
      <c r="AJ5" s="10">
        <v>47.146183013916016</v>
      </c>
      <c r="AK5" s="10">
        <v>44.655677795410156</v>
      </c>
      <c r="AL5" s="10">
        <v>47.373252868652344</v>
      </c>
      <c r="AM5" s="10">
        <v>45.280532836914063</v>
      </c>
      <c r="AN5" s="10">
        <v>42.427719116210938</v>
      </c>
      <c r="AO5" s="10">
        <v>46.305877685546875</v>
      </c>
      <c r="AP5" s="10">
        <v>45.238487243652344</v>
      </c>
      <c r="AQ5" s="10">
        <v>44.653171539306641</v>
      </c>
      <c r="AR5" s="10">
        <v>44.706047058105469</v>
      </c>
      <c r="AS5" s="10">
        <v>45.352375030517578</v>
      </c>
      <c r="AT5" s="10">
        <v>44.621055603027344</v>
      </c>
      <c r="AU5" s="10">
        <v>41.055839538574219</v>
      </c>
      <c r="AV5" s="10">
        <v>46.872020721435547</v>
      </c>
      <c r="AW5" s="10">
        <v>44.502700805664062</v>
      </c>
      <c r="AX5" s="10">
        <v>44.539871215820313</v>
      </c>
      <c r="AY5" s="10">
        <v>45.485416412353516</v>
      </c>
      <c r="AZ5" s="10">
        <v>48.043933868408203</v>
      </c>
      <c r="BA5" s="10">
        <v>44.520332336425781</v>
      </c>
      <c r="BB5" s="10">
        <v>47.791450500488281</v>
      </c>
      <c r="BC5" s="10">
        <v>46.553627014160156</v>
      </c>
      <c r="BD5" s="10">
        <v>48.890140533447266</v>
      </c>
      <c r="BE5" s="10">
        <v>45.789627075195312</v>
      </c>
      <c r="BF5" s="10">
        <v>48.297554016113281</v>
      </c>
      <c r="BG5" s="10">
        <v>53.576961517333984</v>
      </c>
      <c r="BH5" s="10">
        <v>48.637157440185547</v>
      </c>
      <c r="BI5" s="10">
        <v>45.390750885009766</v>
      </c>
      <c r="BJ5" s="10">
        <v>48.189777374267578</v>
      </c>
      <c r="BK5" s="10">
        <v>47.503032684326172</v>
      </c>
      <c r="BL5" s="10">
        <v>43.465221405029297</v>
      </c>
      <c r="BM5" s="10">
        <v>44.980472564697266</v>
      </c>
      <c r="BN5" s="10">
        <v>46.923938751220703</v>
      </c>
    </row>
    <row r="6" spans="1:66" x14ac:dyDescent="0.2">
      <c r="A6" s="8" t="s">
        <v>73</v>
      </c>
      <c r="B6" s="8" t="s">
        <v>74</v>
      </c>
      <c r="C6" s="9"/>
      <c r="D6" s="10">
        <v>1.3034307956695557</v>
      </c>
      <c r="E6" s="10">
        <v>0.45117425918579102</v>
      </c>
      <c r="F6" s="10">
        <v>0.39291274547576904</v>
      </c>
      <c r="G6" s="10">
        <v>0.27858978509902954</v>
      </c>
      <c r="H6" s="10">
        <v>0.56259655952453613</v>
      </c>
      <c r="I6" s="10">
        <v>1.4517793655395508</v>
      </c>
      <c r="J6" s="10">
        <v>0.85486841201782227</v>
      </c>
      <c r="K6" s="10">
        <v>0.35935452580451965</v>
      </c>
      <c r="L6" s="10">
        <v>0.76728904247283936</v>
      </c>
      <c r="M6" s="10">
        <v>1.3098539113998413</v>
      </c>
      <c r="N6" s="10">
        <v>0.29594096541404724</v>
      </c>
      <c r="O6" s="10">
        <v>1.5742518901824951</v>
      </c>
      <c r="P6" s="10">
        <v>0.79865854978561401</v>
      </c>
      <c r="Q6" s="10">
        <v>1.8603770732879639</v>
      </c>
      <c r="R6" s="10">
        <v>0.39806583523750305</v>
      </c>
      <c r="S6" s="10">
        <v>0.80943304300308228</v>
      </c>
      <c r="T6" s="10">
        <v>0.31767386198043823</v>
      </c>
      <c r="U6" s="10">
        <v>0.86868190765380859</v>
      </c>
      <c r="V6" s="10">
        <v>0.73166126012802124</v>
      </c>
      <c r="W6" s="10">
        <v>0.34356653690338135</v>
      </c>
      <c r="X6" s="10">
        <v>0.48077425360679626</v>
      </c>
      <c r="Y6" s="10">
        <v>0.73128199577331543</v>
      </c>
      <c r="Z6" s="10">
        <v>0.4490734338760376</v>
      </c>
      <c r="AA6" s="10">
        <v>0.45384633541107178</v>
      </c>
      <c r="AB6" s="10">
        <v>0.4493488073348999</v>
      </c>
      <c r="AC6" s="10">
        <v>0.75738704204559326</v>
      </c>
      <c r="AD6" s="10">
        <v>0.78391242027282715</v>
      </c>
      <c r="AE6" s="10">
        <v>0.2741858959197998</v>
      </c>
      <c r="AF6" s="10">
        <v>0.38848492503166199</v>
      </c>
      <c r="AG6" s="10">
        <v>0.95444291830062866</v>
      </c>
      <c r="AH6" s="10">
        <v>0.45320427417755127</v>
      </c>
      <c r="AI6" s="10">
        <v>0.62660324573516846</v>
      </c>
      <c r="AJ6" s="10">
        <v>0.21449492871761322</v>
      </c>
      <c r="AK6" s="10">
        <v>1.0580952167510986</v>
      </c>
      <c r="AL6" s="10">
        <v>0.40182819962501526</v>
      </c>
      <c r="AM6" s="10">
        <v>1.2534149885177612</v>
      </c>
      <c r="AN6" s="10">
        <v>0.56024307012557983</v>
      </c>
      <c r="AO6" s="10">
        <v>1.6653465032577515</v>
      </c>
      <c r="AP6" s="10">
        <v>0.91600137948989868</v>
      </c>
      <c r="AQ6" s="10">
        <v>0.85600811243057251</v>
      </c>
      <c r="AR6" s="10">
        <v>0.3222602903842926</v>
      </c>
      <c r="AS6" s="10">
        <v>1.0580728054046631</v>
      </c>
      <c r="AT6" s="10">
        <v>0.69841909408569336</v>
      </c>
      <c r="AU6" s="10">
        <v>0.58350133895874023</v>
      </c>
      <c r="AV6" s="10">
        <v>1.4624205827713013</v>
      </c>
      <c r="AW6" s="10">
        <v>0.47570949792861938</v>
      </c>
      <c r="AX6" s="10">
        <v>0.85716485977172852</v>
      </c>
      <c r="AY6" s="10">
        <v>0.50043845176696777</v>
      </c>
      <c r="AZ6" s="10">
        <v>0.55091524124145508</v>
      </c>
      <c r="BA6" s="10">
        <v>0.56859785318374634</v>
      </c>
      <c r="BB6" s="10">
        <v>1.0595545768737793</v>
      </c>
      <c r="BC6" s="10">
        <v>0.30620402097702026</v>
      </c>
      <c r="BD6" s="10">
        <v>0.34289145469665527</v>
      </c>
      <c r="BE6" s="10">
        <v>0.32276198267936707</v>
      </c>
      <c r="BF6" s="10">
        <v>1.107939600944519</v>
      </c>
      <c r="BG6" s="10">
        <v>1.1683917045593262</v>
      </c>
      <c r="BH6" s="10">
        <v>0.56827765703201294</v>
      </c>
      <c r="BI6" s="10">
        <v>1.144044041633606</v>
      </c>
      <c r="BJ6" s="10">
        <v>1.1595779657363892</v>
      </c>
      <c r="BK6" s="10">
        <v>0.6563296914100647</v>
      </c>
      <c r="BL6" s="10">
        <v>0.28763005137443542</v>
      </c>
      <c r="BM6" s="10">
        <v>0.89639222621917725</v>
      </c>
      <c r="BN6" s="10">
        <v>0.618865966796875</v>
      </c>
    </row>
    <row r="7" spans="1:66" s="11" customFormat="1" x14ac:dyDescent="0.2">
      <c r="A7" s="11" t="s">
        <v>75</v>
      </c>
      <c r="B7" s="11" t="s">
        <v>76</v>
      </c>
      <c r="C7" s="12" t="s">
        <v>68</v>
      </c>
      <c r="D7" s="13">
        <v>41.62860107421875</v>
      </c>
      <c r="E7" s="13">
        <v>42.675815582275391</v>
      </c>
      <c r="F7" s="13">
        <v>43.374542236328125</v>
      </c>
      <c r="G7" s="13">
        <v>42.722892761230469</v>
      </c>
      <c r="H7" s="13">
        <v>44.396041870117188</v>
      </c>
      <c r="I7" s="13">
        <v>42.950603485107422</v>
      </c>
      <c r="J7" s="13">
        <v>41.148929595947266</v>
      </c>
      <c r="K7" s="13">
        <v>40.859813690185547</v>
      </c>
      <c r="L7" s="13">
        <v>42.154098510742188</v>
      </c>
      <c r="M7" s="13">
        <v>43.113296508789063</v>
      </c>
      <c r="N7" s="13">
        <v>44.603706359863281</v>
      </c>
      <c r="O7" s="13">
        <v>46.47119140625</v>
      </c>
      <c r="P7" s="13">
        <v>42.373096466064453</v>
      </c>
      <c r="Q7" s="13">
        <v>48.811382293701172</v>
      </c>
      <c r="R7" s="13">
        <v>44.317180633544922</v>
      </c>
      <c r="S7" s="13">
        <v>42.340084075927734</v>
      </c>
      <c r="T7" s="13">
        <v>43.765903472900391</v>
      </c>
      <c r="U7" s="13">
        <v>45.3114013671875</v>
      </c>
      <c r="V7" s="13">
        <v>42.799381256103516</v>
      </c>
      <c r="W7" s="13">
        <v>42.293117523193359</v>
      </c>
      <c r="X7" s="13">
        <v>42.169815063476562</v>
      </c>
      <c r="Y7" s="13">
        <v>43.370655059814453</v>
      </c>
      <c r="Z7" s="13">
        <v>43.497554779052734</v>
      </c>
      <c r="AA7" s="13">
        <v>43.778327941894531</v>
      </c>
      <c r="AB7" s="13">
        <v>43.086582183837891</v>
      </c>
      <c r="AC7" s="13">
        <v>43.156471252441406</v>
      </c>
      <c r="AD7" s="13">
        <v>43.849246978759766</v>
      </c>
      <c r="AE7" s="13">
        <v>45.005245208740234</v>
      </c>
      <c r="AF7" s="13">
        <v>44.7086181640625</v>
      </c>
      <c r="AG7" s="13">
        <v>44.765632629394531</v>
      </c>
      <c r="AH7" s="13">
        <v>44.531463623046875</v>
      </c>
      <c r="AI7" s="13">
        <v>42.512538909912109</v>
      </c>
      <c r="AJ7" s="13">
        <v>43.262332916259766</v>
      </c>
      <c r="AK7" s="13">
        <v>40.091384887695312</v>
      </c>
      <c r="AL7" s="13">
        <v>43.249362945556641</v>
      </c>
      <c r="AM7" s="13">
        <v>40.191726684570313</v>
      </c>
      <c r="AN7" s="13">
        <v>39.140583038330078</v>
      </c>
      <c r="AO7" s="13">
        <v>40.746028900146484</v>
      </c>
      <c r="AP7" s="13">
        <v>40.978446960449219</v>
      </c>
      <c r="AQ7" s="13">
        <v>41.626956939697266</v>
      </c>
      <c r="AR7" s="13">
        <v>42.196727752685547</v>
      </c>
      <c r="AS7" s="13">
        <v>41.530010223388672</v>
      </c>
      <c r="AT7" s="13">
        <v>41.630466461181641</v>
      </c>
      <c r="AU7" s="13">
        <v>38.623188018798828</v>
      </c>
      <c r="AV7" s="13">
        <v>42.237991333007813</v>
      </c>
      <c r="AW7" s="13">
        <v>41.340854644775391</v>
      </c>
      <c r="AX7" s="13">
        <v>40.762382507324219</v>
      </c>
      <c r="AY7" s="13">
        <v>42.504528045654297</v>
      </c>
      <c r="AZ7" s="13">
        <v>44.456027984619141</v>
      </c>
      <c r="BA7" s="13">
        <v>41.984672546386719</v>
      </c>
      <c r="BB7" s="13">
        <v>42.675201416015625</v>
      </c>
      <c r="BC7" s="13">
        <v>42.295265197753906</v>
      </c>
      <c r="BD7" s="13">
        <v>44.629283905029297</v>
      </c>
      <c r="BE7" s="13">
        <v>42.28082275390625</v>
      </c>
      <c r="BF7" s="13">
        <v>43.199512481689453</v>
      </c>
      <c r="BG7" s="13">
        <v>46.961086273193359</v>
      </c>
      <c r="BH7" s="13">
        <v>43.852409362792969</v>
      </c>
      <c r="BI7" s="13">
        <v>40.803562164306641</v>
      </c>
      <c r="BJ7" s="13">
        <v>42.885498046875</v>
      </c>
      <c r="BK7" s="13">
        <v>43.076652526855469</v>
      </c>
      <c r="BL7" s="13">
        <v>39.476467132568359</v>
      </c>
      <c r="BM7" s="13">
        <v>40.913673400878906</v>
      </c>
      <c r="BN7" s="13">
        <v>42.773303985595703</v>
      </c>
    </row>
    <row r="8" spans="1:66" x14ac:dyDescent="0.2">
      <c r="A8" s="8" t="s">
        <v>77</v>
      </c>
      <c r="B8" s="8" t="s">
        <v>78</v>
      </c>
      <c r="C8" s="9"/>
      <c r="D8" s="10">
        <v>40.084907531738281</v>
      </c>
      <c r="E8" s="10">
        <v>42.272331237792969</v>
      </c>
      <c r="F8" s="10">
        <v>42.849441528320313</v>
      </c>
      <c r="G8" s="10">
        <v>42.336479187011719</v>
      </c>
      <c r="H8" s="10">
        <v>43.813629150390625</v>
      </c>
      <c r="I8" s="10">
        <v>41.238277435302734</v>
      </c>
      <c r="J8" s="10">
        <v>40.278419494628906</v>
      </c>
      <c r="K8" s="10">
        <v>40.14984130859375</v>
      </c>
      <c r="L8" s="10">
        <v>40.568744659423828</v>
      </c>
      <c r="M8" s="10">
        <v>41.156646728515625</v>
      </c>
      <c r="N8" s="10">
        <v>43.756801605224609</v>
      </c>
      <c r="O8" s="10">
        <v>44.088714599609375</v>
      </c>
      <c r="P8" s="10">
        <v>41.656993865966797</v>
      </c>
      <c r="Q8" s="10">
        <v>45.985004425048828</v>
      </c>
      <c r="R8" s="10">
        <v>43.519699096679688</v>
      </c>
      <c r="S8" s="10">
        <v>41.274494171142578</v>
      </c>
      <c r="T8" s="10">
        <v>43.393436431884766</v>
      </c>
      <c r="U8" s="10">
        <v>44.557693481445313</v>
      </c>
      <c r="V8" s="10">
        <v>42.004478454589844</v>
      </c>
      <c r="W8" s="10">
        <v>41.869575500488281</v>
      </c>
      <c r="X8" s="10">
        <v>41.257900238037109</v>
      </c>
      <c r="Y8" s="10">
        <v>42.059185028076172</v>
      </c>
      <c r="Z8" s="10">
        <v>42.949214935302734</v>
      </c>
      <c r="AA8" s="10">
        <v>43.419059753417969</v>
      </c>
      <c r="AB8" s="10">
        <v>42.666042327880859</v>
      </c>
      <c r="AC8" s="10">
        <v>42.154689788818359</v>
      </c>
      <c r="AD8" s="10">
        <v>42.734348297119141</v>
      </c>
      <c r="AE8" s="10">
        <v>44.443920135498047</v>
      </c>
      <c r="AF8" s="10">
        <v>44.106498718261719</v>
      </c>
      <c r="AG8" s="10">
        <v>43.103328704833984</v>
      </c>
      <c r="AH8" s="10">
        <v>44.109088897705078</v>
      </c>
      <c r="AI8" s="10">
        <v>41.637409210205078</v>
      </c>
      <c r="AJ8" s="10">
        <v>42.316524505615234</v>
      </c>
      <c r="AK8" s="10">
        <v>38.370040893554687</v>
      </c>
      <c r="AL8" s="10">
        <v>42.825382232666016</v>
      </c>
      <c r="AM8" s="10">
        <v>38.877590179443359</v>
      </c>
      <c r="AN8" s="10">
        <v>38.637016296386719</v>
      </c>
      <c r="AO8" s="10">
        <v>37.960628509521484</v>
      </c>
      <c r="AP8" s="10">
        <v>39.819187164306641</v>
      </c>
      <c r="AQ8" s="10">
        <v>40.857227325439453</v>
      </c>
      <c r="AR8" s="10">
        <v>41.589191436767578</v>
      </c>
      <c r="AS8" s="10">
        <v>40.542415618896484</v>
      </c>
      <c r="AT8" s="10">
        <v>41.221809387207031</v>
      </c>
      <c r="AU8" s="10">
        <v>38.009273529052734</v>
      </c>
      <c r="AV8" s="10">
        <v>40.148994445800781</v>
      </c>
      <c r="AW8" s="10">
        <v>40.324089050292969</v>
      </c>
      <c r="AX8" s="10">
        <v>39.677433013916016</v>
      </c>
      <c r="AY8" s="10">
        <v>41.914196014404297</v>
      </c>
      <c r="AZ8" s="10">
        <v>43.934669494628906</v>
      </c>
      <c r="BA8" s="10">
        <v>41.220680236816406</v>
      </c>
      <c r="BB8" s="10">
        <v>41.739151000976562</v>
      </c>
      <c r="BC8" s="10">
        <v>41.865550994873047</v>
      </c>
      <c r="BD8" s="10">
        <v>44.099216461181641</v>
      </c>
      <c r="BE8" s="10">
        <v>41.774757385253906</v>
      </c>
      <c r="BF8" s="10">
        <v>41.803451538085938</v>
      </c>
      <c r="BG8" s="10">
        <v>45.129871368408203</v>
      </c>
      <c r="BH8" s="10">
        <v>43.032806396484375</v>
      </c>
      <c r="BI8" s="10">
        <v>38.807476043701172</v>
      </c>
      <c r="BJ8" s="10">
        <v>41.098114013671875</v>
      </c>
      <c r="BK8" s="10">
        <v>42.132572174072266</v>
      </c>
      <c r="BL8" s="10">
        <v>38.891143798828125</v>
      </c>
      <c r="BM8" s="10">
        <v>40.291778564453125</v>
      </c>
      <c r="BN8" s="10">
        <v>42.3216552734375</v>
      </c>
    </row>
    <row r="9" spans="1:66" x14ac:dyDescent="0.2">
      <c r="A9" s="8" t="s">
        <v>79</v>
      </c>
      <c r="B9" s="8" t="s">
        <v>80</v>
      </c>
      <c r="C9" s="9"/>
      <c r="D9" s="10">
        <v>43.172294616699219</v>
      </c>
      <c r="E9" s="10">
        <v>43.079299926757813</v>
      </c>
      <c r="F9" s="10">
        <v>43.899642944335938</v>
      </c>
      <c r="G9" s="10">
        <v>43.109306335449219</v>
      </c>
      <c r="H9" s="10">
        <v>44.97845458984375</v>
      </c>
      <c r="I9" s="10">
        <v>44.662929534912109</v>
      </c>
      <c r="J9" s="10">
        <v>42.019439697265625</v>
      </c>
      <c r="K9" s="10">
        <v>41.569786071777344</v>
      </c>
      <c r="L9" s="10">
        <v>43.739452362060547</v>
      </c>
      <c r="M9" s="10">
        <v>45.0699462890625</v>
      </c>
      <c r="N9" s="10">
        <v>45.450611114501953</v>
      </c>
      <c r="O9" s="10">
        <v>48.853668212890625</v>
      </c>
      <c r="P9" s="10">
        <v>43.089199066162109</v>
      </c>
      <c r="Q9" s="10">
        <v>51.637760162353516</v>
      </c>
      <c r="R9" s="10">
        <v>45.114662170410156</v>
      </c>
      <c r="S9" s="10">
        <v>43.405673980712891</v>
      </c>
      <c r="T9" s="10">
        <v>44.138370513916016</v>
      </c>
      <c r="U9" s="10">
        <v>46.065109252929688</v>
      </c>
      <c r="V9" s="10">
        <v>43.594284057617188</v>
      </c>
      <c r="W9" s="10">
        <v>42.716659545898437</v>
      </c>
      <c r="X9" s="10">
        <v>43.081729888916016</v>
      </c>
      <c r="Y9" s="10">
        <v>44.682125091552734</v>
      </c>
      <c r="Z9" s="10">
        <v>44.045894622802734</v>
      </c>
      <c r="AA9" s="10">
        <v>44.137596130371094</v>
      </c>
      <c r="AB9" s="10">
        <v>43.507122039794922</v>
      </c>
      <c r="AC9" s="10">
        <v>44.158252716064453</v>
      </c>
      <c r="AD9" s="10">
        <v>44.964145660400391</v>
      </c>
      <c r="AE9" s="10">
        <v>45.566570281982422</v>
      </c>
      <c r="AF9" s="10">
        <v>45.310737609863281</v>
      </c>
      <c r="AG9" s="10">
        <v>46.427936553955078</v>
      </c>
      <c r="AH9" s="10">
        <v>44.953838348388672</v>
      </c>
      <c r="AI9" s="10">
        <v>43.387668609619141</v>
      </c>
      <c r="AJ9" s="10">
        <v>44.208141326904297</v>
      </c>
      <c r="AK9" s="10">
        <v>41.812728881835938</v>
      </c>
      <c r="AL9" s="10">
        <v>43.673343658447266</v>
      </c>
      <c r="AM9" s="10">
        <v>41.505863189697266</v>
      </c>
      <c r="AN9" s="10">
        <v>39.644149780273437</v>
      </c>
      <c r="AO9" s="10">
        <v>43.531429290771484</v>
      </c>
      <c r="AP9" s="10">
        <v>42.137706756591797</v>
      </c>
      <c r="AQ9" s="10">
        <v>42.396686553955078</v>
      </c>
      <c r="AR9" s="10">
        <v>42.804264068603516</v>
      </c>
      <c r="AS9" s="10">
        <v>42.517604827880859</v>
      </c>
      <c r="AT9" s="10">
        <v>42.03912353515625</v>
      </c>
      <c r="AU9" s="10">
        <v>39.237102508544922</v>
      </c>
      <c r="AV9" s="10">
        <v>44.326988220214844</v>
      </c>
      <c r="AW9" s="10">
        <v>42.357620239257813</v>
      </c>
      <c r="AX9" s="10">
        <v>41.847332000732422</v>
      </c>
      <c r="AY9" s="10">
        <v>43.094860076904297</v>
      </c>
      <c r="AZ9" s="10">
        <v>44.977386474609375</v>
      </c>
      <c r="BA9" s="10">
        <v>42.748664855957031</v>
      </c>
      <c r="BB9" s="10">
        <v>43.611251831054687</v>
      </c>
      <c r="BC9" s="10">
        <v>42.724979400634766</v>
      </c>
      <c r="BD9" s="10">
        <v>45.159351348876953</v>
      </c>
      <c r="BE9" s="10">
        <v>42.786888122558594</v>
      </c>
      <c r="BF9" s="10">
        <v>44.595573425292969</v>
      </c>
      <c r="BG9" s="10">
        <v>48.792301177978516</v>
      </c>
      <c r="BH9" s="10">
        <v>44.672012329101563</v>
      </c>
      <c r="BI9" s="10">
        <v>42.799648284912109</v>
      </c>
      <c r="BJ9" s="10">
        <v>44.672882080078125</v>
      </c>
      <c r="BK9" s="10">
        <v>44.020732879638672</v>
      </c>
      <c r="BL9" s="10">
        <v>40.061790466308594</v>
      </c>
      <c r="BM9" s="10">
        <v>41.535568237304688</v>
      </c>
      <c r="BN9" s="10">
        <v>43.224952697753906</v>
      </c>
    </row>
    <row r="10" spans="1:66" x14ac:dyDescent="0.2">
      <c r="A10" s="8" t="s">
        <v>81</v>
      </c>
      <c r="B10" s="8" t="s">
        <v>82</v>
      </c>
      <c r="C10" s="9"/>
      <c r="D10" s="10">
        <v>0.93843448162078857</v>
      </c>
      <c r="E10" s="10">
        <v>0.24528354406356812</v>
      </c>
      <c r="F10" s="10">
        <v>0.3192177414894104</v>
      </c>
      <c r="G10" s="10">
        <v>0.2349076122045517</v>
      </c>
      <c r="H10" s="10">
        <v>0.35405725240707397</v>
      </c>
      <c r="I10" s="10">
        <v>1.0409492254257202</v>
      </c>
      <c r="J10" s="10">
        <v>0.52919763326644897</v>
      </c>
      <c r="K10" s="10">
        <v>0.43160355091094971</v>
      </c>
      <c r="L10" s="10">
        <v>0.96376115083694458</v>
      </c>
      <c r="M10" s="10">
        <v>1.1894767284393311</v>
      </c>
      <c r="N10" s="10">
        <v>0.5148470401763916</v>
      </c>
      <c r="O10" s="10">
        <v>1.4483438730239868</v>
      </c>
      <c r="P10" s="10">
        <v>0.43532979488372803</v>
      </c>
      <c r="Q10" s="10">
        <v>1.7181984186172485</v>
      </c>
      <c r="R10" s="10">
        <v>0.48480090498924255</v>
      </c>
      <c r="S10" s="10">
        <v>0.64778852462768555</v>
      </c>
      <c r="T10" s="10">
        <v>0.22642752528190613</v>
      </c>
      <c r="U10" s="10">
        <v>0.45819050073623657</v>
      </c>
      <c r="V10" s="10">
        <v>0.48323264718055725</v>
      </c>
      <c r="W10" s="10">
        <v>0.25747683644294739</v>
      </c>
      <c r="X10" s="10">
        <v>0.55436646938323975</v>
      </c>
      <c r="Y10" s="10">
        <v>0.79726296663284302</v>
      </c>
      <c r="Z10" s="10">
        <v>0.33334410190582275</v>
      </c>
      <c r="AA10" s="10">
        <v>0.21840544044971466</v>
      </c>
      <c r="AB10" s="10">
        <v>0.25565201044082642</v>
      </c>
      <c r="AC10" s="10">
        <v>0.60899913311004639</v>
      </c>
      <c r="AD10" s="10">
        <v>0.67776364088058472</v>
      </c>
      <c r="AE10" s="10">
        <v>0.34123733639717102</v>
      </c>
      <c r="AF10" s="10">
        <v>0.36603748798370361</v>
      </c>
      <c r="AG10" s="10">
        <v>1.0105400085449219</v>
      </c>
      <c r="AH10" s="10">
        <v>0.25676867365837097</v>
      </c>
      <c r="AI10" s="10">
        <v>0.53200411796569824</v>
      </c>
      <c r="AJ10" s="10">
        <v>0.57497221231460571</v>
      </c>
      <c r="AK10" s="10">
        <v>1.0464320182800293</v>
      </c>
      <c r="AL10" s="10">
        <v>0.25774383544921875</v>
      </c>
      <c r="AM10" s="10">
        <v>0.79888302087783813</v>
      </c>
      <c r="AN10" s="10">
        <v>0.30612558126449585</v>
      </c>
      <c r="AO10" s="10">
        <v>1.6932872533798218</v>
      </c>
      <c r="AP10" s="10">
        <v>0.70473301410675049</v>
      </c>
      <c r="AQ10" s="10">
        <v>0.46793118119239807</v>
      </c>
      <c r="AR10" s="10">
        <v>0.36933088302612305</v>
      </c>
      <c r="AS10" s="10">
        <v>0.60037493705749512</v>
      </c>
      <c r="AT10" s="10">
        <v>0.24842989444732666</v>
      </c>
      <c r="AU10" s="10">
        <v>0.37320792675018311</v>
      </c>
      <c r="AV10" s="10">
        <v>1.2699347734451294</v>
      </c>
      <c r="AW10" s="10">
        <v>0.61810654401779175</v>
      </c>
      <c r="AX10" s="10">
        <v>0.65955829620361328</v>
      </c>
      <c r="AY10" s="10">
        <v>0.35887143015861511</v>
      </c>
      <c r="AZ10" s="10">
        <v>0.31694096326828003</v>
      </c>
      <c r="BA10" s="10">
        <v>0.46444281935691833</v>
      </c>
      <c r="BB10" s="10">
        <v>0.56903988122940063</v>
      </c>
      <c r="BC10" s="10">
        <v>0.26123002171516418</v>
      </c>
      <c r="BD10" s="10">
        <v>0.32223507761955261</v>
      </c>
      <c r="BE10" s="10">
        <v>0.30764469504356384</v>
      </c>
      <c r="BF10" s="10">
        <v>0.84868675470352173</v>
      </c>
      <c r="BG10" s="10">
        <v>1.1132229566574097</v>
      </c>
      <c r="BH10" s="10">
        <v>0.4982486367225647</v>
      </c>
      <c r="BI10" s="10">
        <v>1.2134521007537842</v>
      </c>
      <c r="BJ10" s="10">
        <v>1.0865782499313354</v>
      </c>
      <c r="BK10" s="10">
        <v>0.57392036914825439</v>
      </c>
      <c r="BL10" s="10">
        <v>0.35582667589187622</v>
      </c>
      <c r="BM10" s="10">
        <v>0.37805947661399841</v>
      </c>
      <c r="BN10" s="10">
        <v>0.27456504106521606</v>
      </c>
    </row>
    <row r="11" spans="1:66" s="14" customFormat="1" x14ac:dyDescent="0.2">
      <c r="A11" s="14" t="s">
        <v>83</v>
      </c>
      <c r="B11" s="15" t="s">
        <v>84</v>
      </c>
      <c r="C11" s="16" t="s">
        <v>85</v>
      </c>
      <c r="D11" s="15">
        <v>5.0589561462402344</v>
      </c>
      <c r="E11" s="15">
        <v>4.9710564613342285</v>
      </c>
      <c r="F11" s="15">
        <v>4.8916940689086914</v>
      </c>
      <c r="G11" s="15">
        <v>5.2224607467651367</v>
      </c>
      <c r="H11" s="15">
        <v>5.3114304542541504</v>
      </c>
      <c r="I11" s="15">
        <v>5.1493887901306152</v>
      </c>
      <c r="J11" s="15">
        <v>4.4220757484436035</v>
      </c>
      <c r="K11" s="15">
        <v>4.3525071144104004</v>
      </c>
      <c r="L11" s="15">
        <v>4.895169734954834</v>
      </c>
      <c r="M11" s="15">
        <v>4.8657431602478027</v>
      </c>
      <c r="N11" s="15">
        <v>5.7443380355834961</v>
      </c>
      <c r="O11" s="15">
        <v>6.2160964012145996</v>
      </c>
      <c r="P11" s="15">
        <v>4.9207086563110352</v>
      </c>
      <c r="Q11" s="15">
        <v>5.8052964210510254</v>
      </c>
      <c r="R11" s="15">
        <v>5.4794716835021973</v>
      </c>
      <c r="S11" s="15">
        <v>5.337979793548584</v>
      </c>
      <c r="T11" s="15">
        <v>5.4980106353759766</v>
      </c>
      <c r="U11" s="15">
        <v>5.423398494720459</v>
      </c>
      <c r="V11" s="15">
        <v>5.1564364433288574</v>
      </c>
      <c r="W11" s="15">
        <v>5.2730493545532227</v>
      </c>
      <c r="X11" s="15">
        <v>5.3108072280883789</v>
      </c>
      <c r="Y11" s="15">
        <v>5.2586016654968262</v>
      </c>
      <c r="Z11" s="15">
        <v>5.3656783103942871</v>
      </c>
      <c r="AA11" s="15">
        <v>4.9002714157104492</v>
      </c>
      <c r="AB11" s="15">
        <v>5.3755807876586914</v>
      </c>
      <c r="AC11" s="15">
        <v>4.8418607711791992</v>
      </c>
      <c r="AD11" s="15">
        <v>5.0934057235717773</v>
      </c>
      <c r="AE11" s="15">
        <v>5.6707577705383301</v>
      </c>
      <c r="AF11" s="15">
        <v>5.4829020500183105</v>
      </c>
      <c r="AG11" s="15">
        <v>5.477879524230957</v>
      </c>
      <c r="AH11" s="15">
        <v>5.0397887229919434</v>
      </c>
      <c r="AI11" s="15">
        <v>4.5040569305419922</v>
      </c>
      <c r="AJ11" s="15">
        <v>5.0062589645385742</v>
      </c>
      <c r="AK11" s="15">
        <v>4.3013348579406738</v>
      </c>
      <c r="AL11" s="15">
        <v>4.6966447830200195</v>
      </c>
      <c r="AM11" s="15">
        <v>4.1258053779602051</v>
      </c>
      <c r="AN11" s="15">
        <v>3.9952387809753418</v>
      </c>
      <c r="AO11" s="15">
        <v>4.8036913871765137</v>
      </c>
      <c r="AP11" s="15">
        <v>4.3395161628723145</v>
      </c>
      <c r="AQ11" s="15">
        <v>4.9301786422729492</v>
      </c>
      <c r="AR11" s="15">
        <v>4.8507518768310547</v>
      </c>
      <c r="AS11" s="15">
        <v>4.9595766067504883</v>
      </c>
      <c r="AT11" s="15">
        <v>4.9243245124816895</v>
      </c>
      <c r="AU11" s="15">
        <v>4.4323372840881348</v>
      </c>
      <c r="AV11" s="15">
        <v>4.7534656524658203</v>
      </c>
      <c r="AW11" s="15">
        <v>4.523719310760498</v>
      </c>
      <c r="AX11" s="15">
        <v>4.2901196479797363</v>
      </c>
      <c r="AY11" s="15">
        <v>4.646975040435791</v>
      </c>
      <c r="AZ11" s="15">
        <v>5.1675963401794434</v>
      </c>
      <c r="BA11" s="15">
        <v>4.4453120231628418</v>
      </c>
      <c r="BB11" s="15">
        <v>4.940986156463623</v>
      </c>
      <c r="BC11" s="15">
        <v>4.6747097969055176</v>
      </c>
      <c r="BD11" s="15">
        <v>4.8766570091247559</v>
      </c>
      <c r="BE11" s="15">
        <v>4.0577898025512695</v>
      </c>
      <c r="BF11" s="15">
        <v>4.178123950958252</v>
      </c>
      <c r="BG11" s="15">
        <v>4.720588207244873</v>
      </c>
      <c r="BH11" s="15">
        <v>4.6169886589050293</v>
      </c>
      <c r="BI11" s="15">
        <v>4.2544512748718262</v>
      </c>
      <c r="BJ11" s="15">
        <v>4.7111597061157227</v>
      </c>
      <c r="BK11" s="15">
        <v>4.4715018272399902</v>
      </c>
      <c r="BL11" s="15">
        <v>3.9460408687591553</v>
      </c>
      <c r="BM11" s="15">
        <v>4.2662520408630371</v>
      </c>
      <c r="BN11" s="15">
        <v>4.8391680717468262</v>
      </c>
    </row>
    <row r="12" spans="1:66" s="17" customFormat="1" x14ac:dyDescent="0.2">
      <c r="A12" s="17" t="s">
        <v>86</v>
      </c>
      <c r="B12" s="18" t="s">
        <v>87</v>
      </c>
      <c r="C12" s="19" t="s">
        <v>88</v>
      </c>
      <c r="D12" s="20">
        <v>0.7379792332649231</v>
      </c>
      <c r="E12" s="20">
        <v>0.82085281610488892</v>
      </c>
      <c r="F12" s="20">
        <v>0.81922262907028198</v>
      </c>
      <c r="G12" s="20">
        <v>0.79468774795532227</v>
      </c>
      <c r="H12" s="20">
        <v>0.86681872606277466</v>
      </c>
      <c r="I12" s="20">
        <v>0.81361973285675049</v>
      </c>
      <c r="J12" s="20">
        <v>0.65402019023895264</v>
      </c>
      <c r="K12" s="20">
        <v>0.64562326669692993</v>
      </c>
      <c r="L12" s="20">
        <v>0.64653193950653076</v>
      </c>
      <c r="M12" s="20">
        <v>0.70252698659896851</v>
      </c>
      <c r="N12" s="20">
        <v>0.87020373344421387</v>
      </c>
      <c r="O12" s="20">
        <v>1.0462090969085693</v>
      </c>
      <c r="P12" s="20">
        <v>0.87576085329055786</v>
      </c>
      <c r="Q12" s="20">
        <v>0.79960495233535767</v>
      </c>
      <c r="R12" s="20">
        <v>0.83001494407653809</v>
      </c>
      <c r="S12" s="20">
        <v>0.64696067571640015</v>
      </c>
      <c r="T12" s="20">
        <v>0.78388112783432007</v>
      </c>
      <c r="U12" s="20">
        <v>0.88892453908920288</v>
      </c>
      <c r="V12" s="20">
        <v>0.77987653017044067</v>
      </c>
      <c r="W12" s="20">
        <v>0.97920876741409302</v>
      </c>
      <c r="X12" s="20">
        <v>0.77106833457946777</v>
      </c>
      <c r="Y12" s="20">
        <v>0.75990116596221924</v>
      </c>
      <c r="Z12" s="20">
        <v>0.85736572742462158</v>
      </c>
      <c r="AA12" s="20">
        <v>0.68066412210464478</v>
      </c>
      <c r="AB12" s="20">
        <v>0.70462578535079956</v>
      </c>
      <c r="AC12" s="20">
        <v>0.77283155918121338</v>
      </c>
      <c r="AD12" s="20">
        <v>0.81316471099853516</v>
      </c>
      <c r="AE12" s="20">
        <v>0.87562406063079834</v>
      </c>
      <c r="AF12" s="20">
        <v>0.84148621559143066</v>
      </c>
      <c r="AG12" s="20">
        <v>0.81999629735946655</v>
      </c>
      <c r="AH12" s="20">
        <v>0.8066675066947937</v>
      </c>
      <c r="AI12" s="20">
        <v>0.86698973178863525</v>
      </c>
      <c r="AJ12" s="20">
        <v>0.90884405374526978</v>
      </c>
      <c r="AK12" s="20">
        <v>0.65957260131835938</v>
      </c>
      <c r="AL12" s="20">
        <v>0.67764633893966675</v>
      </c>
      <c r="AM12" s="20">
        <v>0.7006906270980835</v>
      </c>
      <c r="AN12" s="20">
        <v>0.64860671758651733</v>
      </c>
      <c r="AO12" s="20">
        <v>0.68335658311843872</v>
      </c>
      <c r="AP12" s="20">
        <v>0.7332187294960022</v>
      </c>
      <c r="AQ12" s="20">
        <v>0.82209032773971558</v>
      </c>
      <c r="AR12" s="20">
        <v>0.7398802638053894</v>
      </c>
      <c r="AS12" s="20">
        <v>0.82798522710800171</v>
      </c>
      <c r="AT12" s="20">
        <v>0.85764080286026001</v>
      </c>
      <c r="AU12" s="20">
        <v>0.67853081226348877</v>
      </c>
      <c r="AV12" s="20">
        <v>0.87312108278274536</v>
      </c>
      <c r="AW12" s="20">
        <v>0.7231629490852356</v>
      </c>
      <c r="AX12" s="20">
        <v>0.78461134433746338</v>
      </c>
      <c r="AY12" s="20">
        <v>0.76588255167007446</v>
      </c>
      <c r="AZ12" s="20">
        <v>0.80959790945053101</v>
      </c>
      <c r="BA12" s="20">
        <v>0.90176224708557129</v>
      </c>
      <c r="BB12" s="20">
        <v>0.76645100116729736</v>
      </c>
      <c r="BC12" s="20">
        <v>0.7161063551902771</v>
      </c>
      <c r="BD12" s="20">
        <v>0.94367575645446777</v>
      </c>
      <c r="BE12" s="20">
        <v>0.65946799516677856</v>
      </c>
      <c r="BF12" s="20">
        <v>0.70158421993255615</v>
      </c>
      <c r="BG12" s="20">
        <v>0.82851910591125488</v>
      </c>
      <c r="BH12" s="20">
        <v>0.70956331491470337</v>
      </c>
      <c r="BI12" s="20">
        <v>0.78952354192733765</v>
      </c>
      <c r="BJ12" s="20">
        <v>0.76650035381317139</v>
      </c>
      <c r="BK12" s="20">
        <v>0.75450360774993896</v>
      </c>
      <c r="BL12" s="20">
        <v>0.6258389949798584</v>
      </c>
      <c r="BM12" s="20">
        <v>0.6730191707611084</v>
      </c>
      <c r="BN12" s="20">
        <v>0.76519447565078735</v>
      </c>
    </row>
    <row r="13" spans="1:66" x14ac:dyDescent="0.2">
      <c r="A13" s="8" t="s">
        <v>86</v>
      </c>
      <c r="B13" s="21" t="s">
        <v>417</v>
      </c>
      <c r="C13" s="22" t="s">
        <v>90</v>
      </c>
      <c r="D13" s="23">
        <v>0.54100912809371948</v>
      </c>
      <c r="E13" s="23">
        <v>0.75309038162231445</v>
      </c>
      <c r="F13" s="23">
        <v>0.70811235904693604</v>
      </c>
      <c r="G13" s="23">
        <v>0.65307456254959106</v>
      </c>
      <c r="H13" s="23">
        <v>0.80271458625793457</v>
      </c>
      <c r="I13" s="23">
        <v>0.76358640193939209</v>
      </c>
      <c r="J13" s="23">
        <v>0.47757968306541443</v>
      </c>
      <c r="K13" s="23">
        <v>0.51572549343109131</v>
      </c>
      <c r="L13" s="23">
        <v>0.46722176671028137</v>
      </c>
      <c r="M13" s="23">
        <v>0.47944173216819763</v>
      </c>
      <c r="N13" s="23">
        <v>0.76583719253540039</v>
      </c>
      <c r="O13" s="23">
        <v>0.99819982051849365</v>
      </c>
      <c r="P13" s="23">
        <v>0.68884384632110596</v>
      </c>
      <c r="Q13" s="23">
        <v>0.81787973642349243</v>
      </c>
      <c r="R13" s="23">
        <v>0.72224301099777222</v>
      </c>
      <c r="S13" s="23">
        <v>0.41915309429168701</v>
      </c>
      <c r="T13" s="23">
        <v>0.67078655958175659</v>
      </c>
      <c r="U13" s="23">
        <v>0.78191065788269043</v>
      </c>
      <c r="V13" s="23">
        <v>0.69074660539627075</v>
      </c>
      <c r="W13" s="23">
        <v>0.75508105754852295</v>
      </c>
      <c r="X13" s="23">
        <v>0.50774502754211426</v>
      </c>
      <c r="Y13" s="23">
        <v>0.62823385000228882</v>
      </c>
      <c r="Z13" s="23">
        <v>0.72435688972473145</v>
      </c>
      <c r="AA13" s="23">
        <v>0.52281218767166138</v>
      </c>
      <c r="AB13" s="23">
        <v>0.5488399863243103</v>
      </c>
      <c r="AC13" s="23">
        <v>0.62035012245178223</v>
      </c>
      <c r="AD13" s="23">
        <v>0.68429970741271973</v>
      </c>
      <c r="AE13" s="23">
        <v>0.76577979326248169</v>
      </c>
      <c r="AF13" s="23">
        <v>0.71982795000076294</v>
      </c>
      <c r="AG13" s="23">
        <v>0.72423034906387329</v>
      </c>
      <c r="AH13" s="23">
        <v>0.66125631332397461</v>
      </c>
      <c r="AI13" s="23">
        <v>0.71136927604675293</v>
      </c>
      <c r="AJ13" s="23">
        <v>0.71944588422775269</v>
      </c>
      <c r="AK13" s="23">
        <v>0.51988106966018677</v>
      </c>
      <c r="AL13" s="23">
        <v>0.48802033066749573</v>
      </c>
      <c r="AM13" s="23">
        <v>0.57655298709869385</v>
      </c>
      <c r="AN13" s="23">
        <v>0.46683266758918762</v>
      </c>
      <c r="AO13" s="23">
        <v>0.47333946824073792</v>
      </c>
      <c r="AP13" s="23">
        <v>0.54208004474639893</v>
      </c>
      <c r="AQ13" s="23">
        <v>0.72489798069000244</v>
      </c>
      <c r="AR13" s="23">
        <v>0.60051929950714111</v>
      </c>
      <c r="AS13" s="23">
        <v>0.63826614618301392</v>
      </c>
      <c r="AT13" s="23">
        <v>0.75186455249786377</v>
      </c>
      <c r="AU13" s="23">
        <v>0.53813141584396362</v>
      </c>
      <c r="AV13" s="23">
        <v>0.69582754373550415</v>
      </c>
      <c r="AW13" s="23">
        <v>0.52874147891998291</v>
      </c>
      <c r="AX13" s="23">
        <v>0.64728939533233643</v>
      </c>
      <c r="AY13" s="23">
        <v>0.64394575357437134</v>
      </c>
      <c r="AZ13" s="23">
        <v>0.70826083421707153</v>
      </c>
      <c r="BA13" s="23">
        <v>0.79248589277267456</v>
      </c>
      <c r="BB13" s="23">
        <v>0.61069083213806152</v>
      </c>
      <c r="BC13" s="23">
        <v>0.52707904577255249</v>
      </c>
      <c r="BD13" s="23">
        <v>0.73203331232070923</v>
      </c>
      <c r="BE13" s="23">
        <v>0.56069213151931763</v>
      </c>
      <c r="BF13" s="23">
        <v>0.53047758340835571</v>
      </c>
      <c r="BG13" s="23">
        <v>0.69687479734420776</v>
      </c>
      <c r="BH13" s="23">
        <v>0.55570751428604126</v>
      </c>
      <c r="BI13" s="23">
        <v>0.57491052150726318</v>
      </c>
      <c r="BJ13" s="23">
        <v>0.53012740612030029</v>
      </c>
      <c r="BK13" s="23">
        <v>0.55738884210586548</v>
      </c>
      <c r="BL13" s="23">
        <v>0.42883354425430298</v>
      </c>
      <c r="BM13" s="23">
        <v>0.52244961261749268</v>
      </c>
      <c r="BN13" s="23">
        <v>0.63382142782211304</v>
      </c>
    </row>
    <row r="14" spans="1:66" x14ac:dyDescent="0.2">
      <c r="A14" s="8" t="s">
        <v>91</v>
      </c>
      <c r="B14" s="21" t="s">
        <v>418</v>
      </c>
      <c r="C14" s="22" t="s">
        <v>90</v>
      </c>
      <c r="D14" s="23">
        <v>0.1632547527551651</v>
      </c>
      <c r="E14" s="23">
        <v>0.13087953627109528</v>
      </c>
      <c r="F14" s="23">
        <v>0.15191946923732758</v>
      </c>
      <c r="G14" s="23">
        <v>0.15762963891029358</v>
      </c>
      <c r="H14" s="23">
        <v>0.14692601561546326</v>
      </c>
      <c r="I14" s="23">
        <v>0.11920209974050522</v>
      </c>
      <c r="J14" s="23">
        <v>0.12033920735120773</v>
      </c>
      <c r="K14" s="23">
        <v>9.3802347779273987E-2</v>
      </c>
      <c r="L14" s="23">
        <v>0.11886197328567505</v>
      </c>
      <c r="M14" s="23">
        <v>0.16252535581588745</v>
      </c>
      <c r="N14" s="23">
        <v>0.16837358474731445</v>
      </c>
      <c r="O14" s="23">
        <v>0.20864145457744598</v>
      </c>
      <c r="P14" s="23">
        <v>0.2118099182844162</v>
      </c>
      <c r="Q14" s="23">
        <v>7.9597868025302887E-2</v>
      </c>
      <c r="R14" s="23">
        <v>0.15444733202457428</v>
      </c>
      <c r="S14" s="23">
        <v>0.1432773768901825</v>
      </c>
      <c r="T14" s="23">
        <v>0.13916772603988647</v>
      </c>
      <c r="U14" s="23">
        <v>0.17697755992412567</v>
      </c>
      <c r="V14" s="23">
        <v>0.12562806904315948</v>
      </c>
      <c r="W14" s="23">
        <v>0.27064502239227295</v>
      </c>
      <c r="X14" s="23">
        <v>0.20929932594299316</v>
      </c>
      <c r="Y14" s="23">
        <v>0.13912858068943024</v>
      </c>
      <c r="Z14" s="23">
        <v>0.1777021735906601</v>
      </c>
      <c r="AA14" s="23">
        <v>0.12140646576881409</v>
      </c>
      <c r="AB14" s="23">
        <v>0.12969182431697845</v>
      </c>
      <c r="AC14" s="23">
        <v>0.15456411242485046</v>
      </c>
      <c r="AD14" s="23">
        <v>0.15844099223613739</v>
      </c>
      <c r="AE14" s="23">
        <v>0.17322039604187012</v>
      </c>
      <c r="AF14" s="23">
        <v>0.16585154831409454</v>
      </c>
      <c r="AG14" s="23">
        <v>0.1445481926202774</v>
      </c>
      <c r="AH14" s="23">
        <v>0.16418741643428802</v>
      </c>
      <c r="AI14" s="23">
        <v>0.19275066256523132</v>
      </c>
      <c r="AJ14" s="23">
        <v>0.22591619193553925</v>
      </c>
      <c r="AK14" s="23">
        <v>0.1041240319609642</v>
      </c>
      <c r="AL14" s="23">
        <v>0.13611990213394165</v>
      </c>
      <c r="AM14" s="23">
        <v>0.1123373806476593</v>
      </c>
      <c r="AN14" s="23">
        <v>0.12090075761079788</v>
      </c>
      <c r="AO14" s="23">
        <v>0.14853610098361969</v>
      </c>
      <c r="AP14" s="23">
        <v>0.15848775207996368</v>
      </c>
      <c r="AQ14" s="23">
        <v>0.14607575535774231</v>
      </c>
      <c r="AR14" s="23">
        <v>0.135189488530159</v>
      </c>
      <c r="AS14" s="23">
        <v>0.19463157653808594</v>
      </c>
      <c r="AT14" s="23">
        <v>0.16419288516044617</v>
      </c>
      <c r="AU14" s="23">
        <v>0.11185060441493988</v>
      </c>
      <c r="AV14" s="23">
        <v>0.20597167313098907</v>
      </c>
      <c r="AW14" s="23">
        <v>0.15621855854988098</v>
      </c>
      <c r="AX14" s="23">
        <v>0.15156541764736176</v>
      </c>
      <c r="AY14" s="23">
        <v>0.13658936321735382</v>
      </c>
      <c r="AZ14" s="23">
        <v>0.14328998327255249</v>
      </c>
      <c r="BA14" s="23">
        <v>0.18310126662254333</v>
      </c>
      <c r="BB14" s="23">
        <v>0.15372210741043091</v>
      </c>
      <c r="BC14" s="23">
        <v>0.15077720582485199</v>
      </c>
      <c r="BD14" s="23">
        <v>0.25058400630950928</v>
      </c>
      <c r="BE14" s="23">
        <v>8.3625495433807373E-2</v>
      </c>
      <c r="BF14" s="23">
        <v>0.13616941869258881</v>
      </c>
      <c r="BG14" s="23">
        <v>0.16580179333686829</v>
      </c>
      <c r="BH14" s="23">
        <v>0.1306469738483429</v>
      </c>
      <c r="BI14" s="23">
        <v>0.192121222615242</v>
      </c>
      <c r="BJ14" s="23">
        <v>0.1940477192401886</v>
      </c>
      <c r="BK14" s="23">
        <v>0.16975320875644684</v>
      </c>
      <c r="BL14" s="23">
        <v>0.1196623221039772</v>
      </c>
      <c r="BM14" s="23">
        <v>0.11479223519563675</v>
      </c>
      <c r="BN14" s="23">
        <v>0.1410398930311203</v>
      </c>
    </row>
    <row r="15" spans="1:66" s="17" customFormat="1" x14ac:dyDescent="0.2">
      <c r="A15" s="17" t="s">
        <v>93</v>
      </c>
      <c r="B15" s="18" t="s">
        <v>94</v>
      </c>
      <c r="C15" s="19" t="s">
        <v>88</v>
      </c>
      <c r="D15" s="20">
        <v>1.4999457597732544</v>
      </c>
      <c r="E15" s="20">
        <v>1.5462993383407593</v>
      </c>
      <c r="F15" s="20">
        <v>1.4684464931488037</v>
      </c>
      <c r="G15" s="20">
        <v>1.5564523935317993</v>
      </c>
      <c r="H15" s="20">
        <v>1.6174720525741577</v>
      </c>
      <c r="I15" s="20">
        <v>1.4906508922576904</v>
      </c>
      <c r="J15" s="20">
        <v>1.4790463447570801</v>
      </c>
      <c r="K15" s="20">
        <v>1.2897052764892578</v>
      </c>
      <c r="L15" s="20">
        <v>1.46608567237854</v>
      </c>
      <c r="M15" s="20">
        <v>1.5671190023422241</v>
      </c>
      <c r="N15" s="20">
        <v>1.7594016790390015</v>
      </c>
      <c r="O15" s="20">
        <v>1.8092275857925415</v>
      </c>
      <c r="P15" s="20">
        <v>1.4730631113052368</v>
      </c>
      <c r="Q15" s="20">
        <v>1.6225118637084961</v>
      </c>
      <c r="R15" s="20">
        <v>1.5476220846176147</v>
      </c>
      <c r="S15" s="20">
        <v>1.5851120948791504</v>
      </c>
      <c r="T15" s="20">
        <v>1.4961643218994141</v>
      </c>
      <c r="U15" s="20">
        <v>1.6172250509262085</v>
      </c>
      <c r="V15" s="20">
        <v>1.4611656665802002</v>
      </c>
      <c r="W15" s="20">
        <v>1.4814181327819824</v>
      </c>
      <c r="X15" s="20">
        <v>1.4257833957672119</v>
      </c>
      <c r="Y15" s="20">
        <v>1.4623717069625854</v>
      </c>
      <c r="Z15" s="20">
        <v>1.5100395679473877</v>
      </c>
      <c r="AA15" s="20">
        <v>1.493838906288147</v>
      </c>
      <c r="AB15" s="20">
        <v>1.4577559232711792</v>
      </c>
      <c r="AC15" s="20">
        <v>1.4821864366531372</v>
      </c>
      <c r="AD15" s="20">
        <v>1.4684805870056152</v>
      </c>
      <c r="AE15" s="20">
        <v>1.66749107837677</v>
      </c>
      <c r="AF15" s="20">
        <v>1.527635931968689</v>
      </c>
      <c r="AG15" s="20">
        <v>1.5674535036087036</v>
      </c>
      <c r="AH15" s="20">
        <v>1.4819326400756836</v>
      </c>
      <c r="AI15" s="20">
        <v>1.4196722507476807</v>
      </c>
      <c r="AJ15" s="20">
        <v>1.4895873069763184</v>
      </c>
      <c r="AK15" s="20">
        <v>1.3327075242996216</v>
      </c>
      <c r="AL15" s="20">
        <v>1.3736876249313354</v>
      </c>
      <c r="AM15" s="20">
        <v>1.2195078134536743</v>
      </c>
      <c r="AN15" s="20">
        <v>1.3635926246643066</v>
      </c>
      <c r="AO15" s="20">
        <v>1.3767420053482056</v>
      </c>
      <c r="AP15" s="20">
        <v>1.4243930578231812</v>
      </c>
      <c r="AQ15" s="20">
        <v>1.4805630445480347</v>
      </c>
      <c r="AR15" s="20">
        <v>1.4566715955734253</v>
      </c>
      <c r="AS15" s="20">
        <v>1.4301137924194336</v>
      </c>
      <c r="AT15" s="20">
        <v>1.5067026615142822</v>
      </c>
      <c r="AU15" s="20">
        <v>1.415336012840271</v>
      </c>
      <c r="AV15" s="20">
        <v>1.5551162958145142</v>
      </c>
      <c r="AW15" s="20">
        <v>1.3322969675064087</v>
      </c>
      <c r="AX15" s="20">
        <v>1.2638654708862305</v>
      </c>
      <c r="AY15" s="20">
        <v>1.4051570892333984</v>
      </c>
      <c r="AZ15" s="20">
        <v>1.4411467313766479</v>
      </c>
      <c r="BA15" s="20">
        <v>1.2940359115600586</v>
      </c>
      <c r="BB15" s="20">
        <v>1.2945630550384521</v>
      </c>
      <c r="BC15" s="20">
        <v>1.3267248868942261</v>
      </c>
      <c r="BD15" s="20">
        <v>1.4465435743331909</v>
      </c>
      <c r="BE15" s="20">
        <v>1.2326103448867798</v>
      </c>
      <c r="BF15" s="20">
        <v>1.318209171295166</v>
      </c>
      <c r="BG15" s="20">
        <v>1.3734900951385498</v>
      </c>
      <c r="BH15" s="20">
        <v>1.1915179491043091</v>
      </c>
      <c r="BI15" s="20">
        <v>1.3352187871932983</v>
      </c>
      <c r="BJ15" s="20">
        <v>1.3621723651885986</v>
      </c>
      <c r="BK15" s="20">
        <v>1.1993224620819092</v>
      </c>
      <c r="BL15" s="20">
        <v>1.2529783248901367</v>
      </c>
      <c r="BM15" s="20">
        <v>1.1730248928070068</v>
      </c>
      <c r="BN15" s="20">
        <v>1.2080916166305542</v>
      </c>
    </row>
    <row r="16" spans="1:66" x14ac:dyDescent="0.2">
      <c r="A16" s="8" t="s">
        <v>95</v>
      </c>
      <c r="B16" s="21" t="s">
        <v>96</v>
      </c>
      <c r="C16" s="22" t="s">
        <v>90</v>
      </c>
      <c r="D16" s="23">
        <v>0.54764586687088013</v>
      </c>
      <c r="E16" s="23">
        <v>0.53362536430358887</v>
      </c>
      <c r="F16" s="23">
        <v>0.61534672975540161</v>
      </c>
      <c r="G16" s="23">
        <v>0.66522771120071411</v>
      </c>
      <c r="H16" s="23">
        <v>0.6165621280670166</v>
      </c>
      <c r="I16" s="23">
        <v>0.61434078216552734</v>
      </c>
      <c r="J16" s="23">
        <v>0.5160137414932251</v>
      </c>
      <c r="K16" s="23">
        <v>0.401725172996521</v>
      </c>
      <c r="L16" s="23">
        <v>0.53256267309188843</v>
      </c>
      <c r="M16" s="23">
        <v>0.73576754331588745</v>
      </c>
      <c r="N16" s="23">
        <v>0.8206973671913147</v>
      </c>
      <c r="O16" s="23">
        <v>0.79375243186950684</v>
      </c>
      <c r="P16" s="23">
        <v>0.5969994068145752</v>
      </c>
      <c r="Q16" s="23">
        <v>0.6516488790512085</v>
      </c>
      <c r="R16" s="23">
        <v>0.52228236198425293</v>
      </c>
      <c r="S16" s="23">
        <v>0.7614821195602417</v>
      </c>
      <c r="T16" s="23">
        <v>0.74179893732070923</v>
      </c>
      <c r="U16" s="23">
        <v>0.73926997184753418</v>
      </c>
      <c r="V16" s="23">
        <v>0.60756725072860718</v>
      </c>
      <c r="W16" s="23">
        <v>0.55634474754333496</v>
      </c>
      <c r="X16" s="23">
        <v>0.59771758317947388</v>
      </c>
      <c r="Y16" s="23">
        <v>0.68870759010314941</v>
      </c>
      <c r="Z16" s="23">
        <v>0.64217543601989746</v>
      </c>
      <c r="AA16" s="23">
        <v>0.65831387042999268</v>
      </c>
      <c r="AB16" s="23">
        <v>0.67753458023071289</v>
      </c>
      <c r="AC16" s="23">
        <v>0.63365107774734497</v>
      </c>
      <c r="AD16" s="23">
        <v>0.59476101398468018</v>
      </c>
      <c r="AE16" s="23">
        <v>0.72359561920166016</v>
      </c>
      <c r="AF16" s="23">
        <v>0.71813458204269409</v>
      </c>
      <c r="AG16" s="23">
        <v>0.82638800144195557</v>
      </c>
      <c r="AH16" s="23">
        <v>0.62250912189483643</v>
      </c>
      <c r="AI16" s="23">
        <v>0.45045417547225952</v>
      </c>
      <c r="AJ16" s="23">
        <v>0.64944368600845337</v>
      </c>
      <c r="AK16" s="23">
        <v>0.5663381814956665</v>
      </c>
      <c r="AL16" s="23">
        <v>0.45814990997314453</v>
      </c>
      <c r="AM16" s="23">
        <v>0.34568452835083008</v>
      </c>
      <c r="AN16" s="23">
        <v>0.53660690784454346</v>
      </c>
      <c r="AO16" s="23">
        <v>0.39729312062263489</v>
      </c>
      <c r="AP16" s="23">
        <v>0.3714873194694519</v>
      </c>
      <c r="AQ16" s="23">
        <v>0.66692864894866943</v>
      </c>
      <c r="AR16" s="23">
        <v>0.57485568523406982</v>
      </c>
      <c r="AS16" s="23">
        <v>0.56202405691146851</v>
      </c>
      <c r="AT16" s="23">
        <v>0.70726561546325684</v>
      </c>
      <c r="AU16" s="23">
        <v>0.34430193901062012</v>
      </c>
      <c r="AV16" s="23">
        <v>0.64101696014404297</v>
      </c>
      <c r="AW16" s="23">
        <v>0.30756333470344543</v>
      </c>
      <c r="AX16" s="23">
        <v>0.34095379710197449</v>
      </c>
      <c r="AY16" s="23">
        <v>0.45650672912597656</v>
      </c>
      <c r="AZ16" s="23">
        <v>0.38546353578567505</v>
      </c>
      <c r="BA16" s="23">
        <v>0.26844194531440735</v>
      </c>
      <c r="BB16" s="23">
        <v>0.36754122376441956</v>
      </c>
      <c r="BC16" s="23">
        <v>0.21068039536476135</v>
      </c>
      <c r="BD16" s="23">
        <v>0.36869880557060242</v>
      </c>
      <c r="BE16" s="23">
        <v>0.25997459888458252</v>
      </c>
      <c r="BF16" s="23">
        <v>0.28942474722862244</v>
      </c>
      <c r="BG16" s="23">
        <v>0.33789137005805969</v>
      </c>
      <c r="BH16" s="23">
        <v>0.18293341994285583</v>
      </c>
      <c r="BI16" s="23">
        <v>0.26847419142723083</v>
      </c>
      <c r="BJ16" s="23">
        <v>0.32520407438278198</v>
      </c>
      <c r="BK16" s="23">
        <v>0.24564613401889801</v>
      </c>
      <c r="BL16" s="23">
        <v>0.37694776058197021</v>
      </c>
      <c r="BM16" s="23">
        <v>0.2678188681602478</v>
      </c>
      <c r="BN16" s="23">
        <v>0.31894540786743164</v>
      </c>
    </row>
    <row r="17" spans="1:66" x14ac:dyDescent="0.2">
      <c r="A17" s="8" t="s">
        <v>97</v>
      </c>
      <c r="B17" s="21" t="s">
        <v>98</v>
      </c>
      <c r="C17" s="22" t="s">
        <v>90</v>
      </c>
      <c r="D17" s="23">
        <v>0.1438785046339035</v>
      </c>
      <c r="E17" s="23">
        <v>0.22477342188358307</v>
      </c>
      <c r="F17" s="23">
        <v>0.12968485057353973</v>
      </c>
      <c r="G17" s="23">
        <v>0.13952861726284027</v>
      </c>
      <c r="H17" s="23">
        <v>0.38799098134040833</v>
      </c>
      <c r="I17" s="23">
        <v>0.12090175598859787</v>
      </c>
      <c r="J17" s="23">
        <v>0.16672772169113159</v>
      </c>
      <c r="K17" s="23">
        <v>9.4107739627361298E-2</v>
      </c>
      <c r="L17" s="23">
        <v>0.21054390072822571</v>
      </c>
      <c r="M17" s="23">
        <v>0.21679522097110748</v>
      </c>
      <c r="N17" s="23">
        <v>0.30635058879852295</v>
      </c>
      <c r="O17" s="23">
        <v>0.36341008543968201</v>
      </c>
      <c r="P17" s="23">
        <v>0.16478072106838226</v>
      </c>
      <c r="Q17" s="23">
        <v>0.21093671023845673</v>
      </c>
      <c r="R17" s="23">
        <v>0.31372526288032532</v>
      </c>
      <c r="S17" s="23">
        <v>0.23867696523666382</v>
      </c>
      <c r="T17" s="23">
        <v>0.28674417734146118</v>
      </c>
      <c r="U17" s="23">
        <v>0.25028118491172791</v>
      </c>
      <c r="V17" s="23">
        <v>0.20592747628688812</v>
      </c>
      <c r="W17" s="23">
        <v>0.22851963341236115</v>
      </c>
      <c r="X17" s="23">
        <v>0.18899869918823242</v>
      </c>
      <c r="Y17" s="23">
        <v>0.26483696699142456</v>
      </c>
      <c r="Z17" s="23">
        <v>0.26482442021369934</v>
      </c>
      <c r="AA17" s="23">
        <v>0.32189270853996277</v>
      </c>
      <c r="AB17" s="23">
        <v>0.19824953377246857</v>
      </c>
      <c r="AC17" s="23">
        <v>0.16104415059089661</v>
      </c>
      <c r="AD17" s="23">
        <v>0.27796605229377747</v>
      </c>
      <c r="AE17" s="23">
        <v>0.2832668125629425</v>
      </c>
      <c r="AF17" s="23">
        <v>0.10458975285291672</v>
      </c>
      <c r="AG17" s="23">
        <v>0.18914034962654114</v>
      </c>
      <c r="AH17" s="23">
        <v>0.2122001051902771</v>
      </c>
      <c r="AI17" s="23">
        <v>0.25214946269989014</v>
      </c>
      <c r="AJ17" s="23">
        <v>0.20762425661087036</v>
      </c>
      <c r="AK17" s="23">
        <v>0.10304489731788635</v>
      </c>
      <c r="AL17" s="23">
        <v>0.172193244099617</v>
      </c>
      <c r="AM17" s="23">
        <v>1.3822379522025585E-2</v>
      </c>
      <c r="AN17" s="23">
        <v>0.2000967264175415</v>
      </c>
      <c r="AO17" s="23">
        <v>7.7323667705059052E-2</v>
      </c>
      <c r="AP17" s="23">
        <v>0.13198915123939514</v>
      </c>
      <c r="AQ17" s="23">
        <v>0.18359597027301788</v>
      </c>
      <c r="AR17" s="23">
        <v>0.12299567461013794</v>
      </c>
      <c r="AS17" s="23">
        <v>0.1266886442899704</v>
      </c>
      <c r="AT17" s="23">
        <v>0.14159585535526276</v>
      </c>
      <c r="AU17" s="23">
        <v>0.10508250445127487</v>
      </c>
      <c r="AV17" s="23">
        <v>0.15558885037899017</v>
      </c>
      <c r="AW17" s="23">
        <v>6.5896362066268921E-2</v>
      </c>
      <c r="AX17" s="23">
        <v>0.11586452275514603</v>
      </c>
      <c r="AY17" s="23">
        <v>0.1052459254860878</v>
      </c>
      <c r="AZ17" s="23">
        <v>8.4043219685554504E-2</v>
      </c>
      <c r="BA17" s="23">
        <v>5.3480718284845352E-2</v>
      </c>
      <c r="BB17" s="23">
        <v>5.1034294068813324E-2</v>
      </c>
      <c r="BC17" s="23">
        <v>9.2974960803985596E-2</v>
      </c>
      <c r="BD17" s="23">
        <v>7.8468702733516693E-2</v>
      </c>
      <c r="BE17" s="23">
        <v>3.8428004831075668E-2</v>
      </c>
      <c r="BF17" s="23">
        <v>0.11734132468700409</v>
      </c>
      <c r="BG17" s="23">
        <v>0.13605388998985291</v>
      </c>
      <c r="BH17" s="23">
        <v>9.0317904949188232E-2</v>
      </c>
      <c r="BI17" s="23">
        <v>0.10879740864038467</v>
      </c>
      <c r="BJ17" s="23">
        <v>0.1301361471414566</v>
      </c>
      <c r="BK17" s="23">
        <v>7.8153297305107117E-2</v>
      </c>
      <c r="BL17" s="23">
        <v>0.14137792587280273</v>
      </c>
      <c r="BM17" s="23">
        <v>3.6719519644975662E-2</v>
      </c>
      <c r="BN17" s="23">
        <v>0.10630342364311218</v>
      </c>
    </row>
    <row r="18" spans="1:66" x14ac:dyDescent="0.2">
      <c r="A18" s="8" t="s">
        <v>99</v>
      </c>
      <c r="B18" s="21" t="s">
        <v>100</v>
      </c>
      <c r="C18" s="22" t="s">
        <v>90</v>
      </c>
      <c r="D18" s="23">
        <v>0.55248564481735229</v>
      </c>
      <c r="E18" s="23">
        <v>0.70764684677124023</v>
      </c>
      <c r="F18" s="23">
        <v>0.55361014604568481</v>
      </c>
      <c r="G18" s="23">
        <v>0.56916356086730957</v>
      </c>
      <c r="H18" s="23">
        <v>0.62616086006164551</v>
      </c>
      <c r="I18" s="23">
        <v>0.57878458499908447</v>
      </c>
      <c r="J18" s="23">
        <v>0.59396785497665405</v>
      </c>
      <c r="K18" s="23">
        <v>0.44633376598358154</v>
      </c>
      <c r="L18" s="23">
        <v>0.4856395423412323</v>
      </c>
      <c r="M18" s="23">
        <v>0.57744932174682617</v>
      </c>
      <c r="N18" s="23">
        <v>0.74417847394943237</v>
      </c>
      <c r="O18" s="23">
        <v>0.70206654071807861</v>
      </c>
      <c r="P18" s="23">
        <v>0.52702730894088745</v>
      </c>
      <c r="Q18" s="23">
        <v>0.58824586868286133</v>
      </c>
      <c r="R18" s="23">
        <v>0.47583764791488647</v>
      </c>
      <c r="S18" s="23">
        <v>0.60391056537628174</v>
      </c>
      <c r="T18" s="23">
        <v>0.47799921035766602</v>
      </c>
      <c r="U18" s="23">
        <v>0.57381618022918701</v>
      </c>
      <c r="V18" s="23">
        <v>0.47982332110404968</v>
      </c>
      <c r="W18" s="23">
        <v>0.52806770801544189</v>
      </c>
      <c r="X18" s="23">
        <v>0.36252209544181824</v>
      </c>
      <c r="Y18" s="23">
        <v>0.4949113130569458</v>
      </c>
      <c r="Z18" s="23">
        <v>0.4820883572101593</v>
      </c>
      <c r="AA18" s="23">
        <v>0.42107272148132324</v>
      </c>
      <c r="AB18" s="23">
        <v>0.34196993708610535</v>
      </c>
      <c r="AC18" s="23">
        <v>0.58577132225036621</v>
      </c>
      <c r="AD18" s="23">
        <v>0.52712494134902954</v>
      </c>
      <c r="AE18" s="23">
        <v>0.62204247713088989</v>
      </c>
      <c r="AF18" s="23">
        <v>0.49300879240036011</v>
      </c>
      <c r="AG18" s="23">
        <v>0.53447020053863525</v>
      </c>
      <c r="AH18" s="23">
        <v>0.47689518332481384</v>
      </c>
      <c r="AI18" s="23">
        <v>0.50749766826629639</v>
      </c>
      <c r="AJ18" s="23">
        <v>0.62711375951766968</v>
      </c>
      <c r="AK18" s="23">
        <v>0.5644037127494812</v>
      </c>
      <c r="AL18" s="23">
        <v>0.49463874101638794</v>
      </c>
      <c r="AM18" s="23">
        <v>0.46962526440620422</v>
      </c>
      <c r="AN18" s="23">
        <v>0.3838784396648407</v>
      </c>
      <c r="AO18" s="23">
        <v>0.51929610967636108</v>
      </c>
      <c r="AP18" s="23">
        <v>0.53957504034042358</v>
      </c>
      <c r="AQ18" s="23">
        <v>0.47365507483482361</v>
      </c>
      <c r="AR18" s="23">
        <v>0.5598328709602356</v>
      </c>
      <c r="AS18" s="23">
        <v>0.48322597146034241</v>
      </c>
      <c r="AT18" s="23">
        <v>0.52724248170852661</v>
      </c>
      <c r="AU18" s="23">
        <v>0.61397206783294678</v>
      </c>
      <c r="AV18" s="23">
        <v>0.62112903594970703</v>
      </c>
      <c r="AW18" s="23">
        <v>0.5397869348526001</v>
      </c>
      <c r="AX18" s="23">
        <v>0.3695063591003418</v>
      </c>
      <c r="AY18" s="23">
        <v>0.52268272638320923</v>
      </c>
      <c r="AZ18" s="23">
        <v>0.66919708251953125</v>
      </c>
      <c r="BA18" s="23">
        <v>0.55997365713119507</v>
      </c>
      <c r="BB18" s="23">
        <v>0.49866411089897156</v>
      </c>
      <c r="BC18" s="23">
        <v>0.55737090110778809</v>
      </c>
      <c r="BD18" s="23">
        <v>0.62419158220291138</v>
      </c>
      <c r="BE18" s="23">
        <v>0.58244448900222778</v>
      </c>
      <c r="BF18" s="23">
        <v>0.56054842472076416</v>
      </c>
      <c r="BG18" s="23">
        <v>0.48871886730194092</v>
      </c>
      <c r="BH18" s="23">
        <v>0.47514206171035767</v>
      </c>
      <c r="BI18" s="23">
        <v>0.61578226089477539</v>
      </c>
      <c r="BJ18" s="23">
        <v>0.50905263423919678</v>
      </c>
      <c r="BK18" s="23">
        <v>0.42647463083267212</v>
      </c>
      <c r="BL18" s="23">
        <v>0.50901663303375244</v>
      </c>
      <c r="BM18" s="23">
        <v>0.43241950869560242</v>
      </c>
      <c r="BN18" s="23">
        <v>0.39819484949111938</v>
      </c>
    </row>
    <row r="19" spans="1:66" x14ac:dyDescent="0.2">
      <c r="A19" s="8" t="s">
        <v>101</v>
      </c>
      <c r="B19" s="21" t="s">
        <v>102</v>
      </c>
      <c r="C19" s="22" t="s">
        <v>90</v>
      </c>
      <c r="D19" s="23">
        <v>0.47866380214691162</v>
      </c>
      <c r="E19" s="23">
        <v>0.46452388167381287</v>
      </c>
      <c r="F19" s="23">
        <v>0.63462376594543457</v>
      </c>
      <c r="G19" s="23">
        <v>0.50286179780960083</v>
      </c>
      <c r="H19" s="23">
        <v>0.55297303199768066</v>
      </c>
      <c r="I19" s="23">
        <v>0.50512051582336426</v>
      </c>
      <c r="J19" s="23">
        <v>0.43884417414665222</v>
      </c>
      <c r="K19" s="23">
        <v>0.36800888180732727</v>
      </c>
      <c r="L19" s="23">
        <v>0.5090293288230896</v>
      </c>
      <c r="M19" s="23">
        <v>0.47044369578361511</v>
      </c>
      <c r="N19" s="23">
        <v>0.61684668064117432</v>
      </c>
      <c r="O19" s="23">
        <v>0.64312034845352173</v>
      </c>
      <c r="P19" s="23">
        <v>0.46630126237869263</v>
      </c>
      <c r="Q19" s="23">
        <v>0.57598060369491577</v>
      </c>
      <c r="R19" s="23">
        <v>0.48711982369422913</v>
      </c>
      <c r="S19" s="23">
        <v>0.37671372294425964</v>
      </c>
      <c r="T19" s="23">
        <v>0.35208144783973694</v>
      </c>
      <c r="U19" s="23">
        <v>0.52811866998672485</v>
      </c>
      <c r="V19" s="23">
        <v>0.41652905941009521</v>
      </c>
      <c r="W19" s="23">
        <v>0.5311548113822937</v>
      </c>
      <c r="X19" s="23">
        <v>0.4458274245262146</v>
      </c>
      <c r="Y19" s="23">
        <v>0.31620463728904724</v>
      </c>
      <c r="Z19" s="23">
        <v>0.40007007122039795</v>
      </c>
      <c r="AA19" s="23">
        <v>0.33911716938018799</v>
      </c>
      <c r="AB19" s="23">
        <v>0.46374011039733887</v>
      </c>
      <c r="AC19" s="23">
        <v>0.46122437715530396</v>
      </c>
      <c r="AD19" s="23">
        <v>0.48449298739433289</v>
      </c>
      <c r="AE19" s="23">
        <v>0.62955623865127563</v>
      </c>
      <c r="AF19" s="23">
        <v>0.47866511344909668</v>
      </c>
      <c r="AG19" s="23">
        <v>0.45805776119232178</v>
      </c>
      <c r="AH19" s="23">
        <v>0.46599918603897095</v>
      </c>
      <c r="AI19" s="23">
        <v>0.43753033876419067</v>
      </c>
      <c r="AJ19" s="23">
        <v>0.48494130373001099</v>
      </c>
      <c r="AK19" s="23">
        <v>0.33286985754966736</v>
      </c>
      <c r="AL19" s="23">
        <v>0.47897037863731384</v>
      </c>
      <c r="AM19" s="23">
        <v>0.3405173122882843</v>
      </c>
      <c r="AN19" s="23">
        <v>0.4565761387348175</v>
      </c>
      <c r="AO19" s="23">
        <v>0.54995018243789673</v>
      </c>
      <c r="AP19" s="23">
        <v>0.50982367992401123</v>
      </c>
      <c r="AQ19" s="23">
        <v>0.60637116432189941</v>
      </c>
      <c r="AR19" s="23">
        <v>0.46381062269210815</v>
      </c>
      <c r="AS19" s="23">
        <v>0.53038543462753296</v>
      </c>
      <c r="AT19" s="23">
        <v>0.48713487386703491</v>
      </c>
      <c r="AU19" s="23">
        <v>0.50172597169876099</v>
      </c>
      <c r="AV19" s="23">
        <v>0.56407201290130615</v>
      </c>
      <c r="AW19" s="23">
        <v>0.56472581624984741</v>
      </c>
      <c r="AX19" s="23">
        <v>0.4203755259513855</v>
      </c>
      <c r="AY19" s="23">
        <v>0.48829647898674011</v>
      </c>
      <c r="AZ19" s="23">
        <v>0.52843022346496582</v>
      </c>
      <c r="BA19" s="23">
        <v>0.48858720064163208</v>
      </c>
      <c r="BB19" s="23">
        <v>0.44104862213134766</v>
      </c>
      <c r="BC19" s="23">
        <v>0.44363853335380554</v>
      </c>
      <c r="BD19" s="23">
        <v>0.54740113019943237</v>
      </c>
      <c r="BE19" s="23">
        <v>0.31328195333480835</v>
      </c>
      <c r="BF19" s="23">
        <v>0.39943328499794006</v>
      </c>
      <c r="BG19" s="23">
        <v>0.45073491334915161</v>
      </c>
      <c r="BH19" s="23">
        <v>0.34826350212097168</v>
      </c>
      <c r="BI19" s="23">
        <v>0.38193848729133606</v>
      </c>
      <c r="BJ19" s="23">
        <v>0.43459698557853699</v>
      </c>
      <c r="BK19" s="23">
        <v>0.35246545076370239</v>
      </c>
      <c r="BL19" s="23">
        <v>0.27451229095458984</v>
      </c>
      <c r="BM19" s="23">
        <v>0.27118575572967529</v>
      </c>
      <c r="BN19" s="23">
        <v>0.34394937753677368</v>
      </c>
    </row>
    <row r="20" spans="1:66" x14ac:dyDescent="0.2">
      <c r="A20" s="8" t="s">
        <v>103</v>
      </c>
      <c r="B20" s="21" t="s">
        <v>104</v>
      </c>
      <c r="C20" s="22" t="s">
        <v>90</v>
      </c>
      <c r="D20" s="23">
        <v>0.90495002269744873</v>
      </c>
      <c r="E20" s="23">
        <v>0.81871980428695679</v>
      </c>
      <c r="F20" s="23">
        <v>0.6771702766418457</v>
      </c>
      <c r="G20" s="23">
        <v>0.92691653966903687</v>
      </c>
      <c r="H20" s="23">
        <v>0.91180026531219482</v>
      </c>
      <c r="I20" s="23">
        <v>0.90484553575515747</v>
      </c>
      <c r="J20" s="23">
        <v>0.85125172138214111</v>
      </c>
      <c r="K20" s="23">
        <v>0.87620478868484497</v>
      </c>
      <c r="L20" s="23">
        <v>0.84196209907531738</v>
      </c>
      <c r="M20" s="23">
        <v>0.85721254348754883</v>
      </c>
      <c r="N20" s="23">
        <v>0.97351795434951782</v>
      </c>
      <c r="O20" s="23">
        <v>0.96936357021331787</v>
      </c>
      <c r="P20" s="23">
        <v>0.79799467325210571</v>
      </c>
      <c r="Q20" s="23">
        <v>0.96775853633880615</v>
      </c>
      <c r="R20" s="23">
        <v>0.96458005905151367</v>
      </c>
      <c r="S20" s="23">
        <v>0.91478079557418823</v>
      </c>
      <c r="T20" s="23">
        <v>0.92149674892425537</v>
      </c>
      <c r="U20" s="23">
        <v>0.89235174655914307</v>
      </c>
      <c r="V20" s="23">
        <v>0.84779709577560425</v>
      </c>
      <c r="W20" s="23">
        <v>0.83103489875793457</v>
      </c>
      <c r="X20" s="23">
        <v>0.86642420291900635</v>
      </c>
      <c r="Y20" s="23">
        <v>0.94404852390289307</v>
      </c>
      <c r="Z20" s="23">
        <v>0.88187360763549805</v>
      </c>
      <c r="AA20" s="23">
        <v>0.93581455945968628</v>
      </c>
      <c r="AB20" s="23">
        <v>0.89440298080444336</v>
      </c>
      <c r="AC20" s="23">
        <v>0.87790310382843018</v>
      </c>
      <c r="AD20" s="23">
        <v>0.9213903546333313</v>
      </c>
      <c r="AE20" s="23">
        <v>0.93031489849090576</v>
      </c>
      <c r="AF20" s="23">
        <v>0.96375399827957153</v>
      </c>
      <c r="AG20" s="23">
        <v>0.91044366359710693</v>
      </c>
      <c r="AH20" s="23">
        <v>0.89610671997070313</v>
      </c>
      <c r="AI20" s="23">
        <v>0.86145526170730591</v>
      </c>
      <c r="AJ20" s="23">
        <v>0.83054757118225098</v>
      </c>
      <c r="AK20" s="23">
        <v>0.79066067934036255</v>
      </c>
      <c r="AL20" s="23">
        <v>0.89932775497436523</v>
      </c>
      <c r="AM20" s="23">
        <v>0.79040133953094482</v>
      </c>
      <c r="AN20" s="23">
        <v>0.80502027273178101</v>
      </c>
      <c r="AO20" s="23">
        <v>0.78238016366958618</v>
      </c>
      <c r="AP20" s="23">
        <v>0.87541002035140991</v>
      </c>
      <c r="AQ20" s="23">
        <v>0.8230704665184021</v>
      </c>
      <c r="AR20" s="23">
        <v>0.80929392576217651</v>
      </c>
      <c r="AS20" s="23">
        <v>0.83543574810028076</v>
      </c>
      <c r="AT20" s="23">
        <v>0.8385155200958252</v>
      </c>
      <c r="AU20" s="23">
        <v>0.78159552812576294</v>
      </c>
      <c r="AV20" s="23">
        <v>0.92015290260314941</v>
      </c>
      <c r="AW20" s="23">
        <v>0.77138161659240723</v>
      </c>
      <c r="AX20" s="23">
        <v>0.82901769876480103</v>
      </c>
      <c r="AY20" s="23">
        <v>0.88074541091918945</v>
      </c>
      <c r="AZ20" s="23">
        <v>0.81552600860595703</v>
      </c>
      <c r="BA20" s="23">
        <v>0.70926821231842041</v>
      </c>
      <c r="BB20" s="23">
        <v>0.89234703779220581</v>
      </c>
      <c r="BC20" s="23">
        <v>0.88227462768554688</v>
      </c>
      <c r="BD20" s="23">
        <v>0.74336040019989014</v>
      </c>
      <c r="BE20" s="23">
        <v>0.82551348209381104</v>
      </c>
      <c r="BF20" s="23">
        <v>0.74952900409698486</v>
      </c>
      <c r="BG20" s="23">
        <v>0.79962998628616333</v>
      </c>
      <c r="BH20" s="23">
        <v>0.74510788917541504</v>
      </c>
      <c r="BI20" s="23">
        <v>0.76797908544540405</v>
      </c>
      <c r="BJ20" s="23">
        <v>0.88089710474014282</v>
      </c>
      <c r="BK20" s="23">
        <v>0.79390043020248413</v>
      </c>
      <c r="BL20" s="23">
        <v>0.71131026744842529</v>
      </c>
      <c r="BM20" s="23">
        <v>0.80778205394744873</v>
      </c>
      <c r="BN20" s="23">
        <v>0.82276046276092529</v>
      </c>
    </row>
    <row r="21" spans="1:66" x14ac:dyDescent="0.2">
      <c r="A21" s="8" t="s">
        <v>105</v>
      </c>
      <c r="B21" s="21" t="s">
        <v>106</v>
      </c>
      <c r="C21" s="22" t="s">
        <v>90</v>
      </c>
      <c r="D21" s="23">
        <v>0.65472227334976196</v>
      </c>
      <c r="E21" s="23">
        <v>0.79014110565185547</v>
      </c>
      <c r="F21" s="23">
        <v>0.62169748544692993</v>
      </c>
      <c r="G21" s="23">
        <v>0.70048606395721436</v>
      </c>
      <c r="H21" s="23">
        <v>0.56824564933776855</v>
      </c>
      <c r="I21" s="23">
        <v>0.5482032299041748</v>
      </c>
      <c r="J21" s="23">
        <v>0.63636738061904907</v>
      </c>
      <c r="K21" s="23">
        <v>0.51894211769104004</v>
      </c>
      <c r="L21" s="23">
        <v>0.64470416307449341</v>
      </c>
      <c r="M21" s="23">
        <v>0.62198907136917114</v>
      </c>
      <c r="N21" s="23">
        <v>0.6202770471572876</v>
      </c>
      <c r="O21" s="23">
        <v>0.71325945854187012</v>
      </c>
      <c r="P21" s="23">
        <v>0.69872605800628662</v>
      </c>
      <c r="Q21" s="23">
        <v>0.67014479637145996</v>
      </c>
      <c r="R21" s="23">
        <v>0.60682785511016846</v>
      </c>
      <c r="S21" s="23">
        <v>0.64917588233947754</v>
      </c>
      <c r="T21" s="23">
        <v>0.52326971292495728</v>
      </c>
      <c r="U21" s="23">
        <v>0.57392072677612305</v>
      </c>
      <c r="V21" s="23">
        <v>0.66488927602767944</v>
      </c>
      <c r="W21" s="23">
        <v>0.59504175186157227</v>
      </c>
      <c r="X21" s="23">
        <v>0.62880361080169678</v>
      </c>
      <c r="Y21" s="23">
        <v>0.55130016803741455</v>
      </c>
      <c r="Z21" s="23">
        <v>0.55454367399215698</v>
      </c>
      <c r="AA21" s="23">
        <v>0.57958793640136719</v>
      </c>
      <c r="AB21" s="23">
        <v>0.57811027765274048</v>
      </c>
      <c r="AC21" s="23">
        <v>0.58941680192947388</v>
      </c>
      <c r="AD21" s="23">
        <v>0.44410064816474915</v>
      </c>
      <c r="AE21" s="23">
        <v>0.66477608680725098</v>
      </c>
      <c r="AF21" s="23">
        <v>0.65365993976593018</v>
      </c>
      <c r="AG21" s="23">
        <v>0.63707053661346436</v>
      </c>
      <c r="AH21" s="23">
        <v>0.58128869533538818</v>
      </c>
      <c r="AI21" s="23">
        <v>0.61011093854904175</v>
      </c>
      <c r="AJ21" s="23">
        <v>0.52219539880752563</v>
      </c>
      <c r="AK21" s="23">
        <v>0.56179744005203247</v>
      </c>
      <c r="AL21" s="23">
        <v>0.43689274787902832</v>
      </c>
      <c r="AM21" s="23">
        <v>0.56550347805023193</v>
      </c>
      <c r="AN21" s="23">
        <v>0.56929528713226318</v>
      </c>
      <c r="AO21" s="23">
        <v>0.69063681364059448</v>
      </c>
      <c r="AP21" s="23">
        <v>0.73539847135543823</v>
      </c>
      <c r="AQ21" s="23">
        <v>0.57761698961257935</v>
      </c>
      <c r="AR21" s="23">
        <v>0.65997809171676636</v>
      </c>
      <c r="AS21" s="23">
        <v>0.60516661405563354</v>
      </c>
      <c r="AT21" s="23">
        <v>0.6284300684928894</v>
      </c>
      <c r="AU21" s="23">
        <v>0.7159767746925354</v>
      </c>
      <c r="AV21" s="23">
        <v>0.61956900358200073</v>
      </c>
      <c r="AW21" s="23">
        <v>0.62123072147369385</v>
      </c>
      <c r="AX21" s="23">
        <v>0.61828368902206421</v>
      </c>
      <c r="AY21" s="23">
        <v>0.64256101846694946</v>
      </c>
      <c r="AZ21" s="23">
        <v>0.73359888792037964</v>
      </c>
      <c r="BA21" s="23">
        <v>0.74396592378616333</v>
      </c>
      <c r="BB21" s="23">
        <v>0.54333055019378662</v>
      </c>
      <c r="BC21" s="23">
        <v>0.64283889532089233</v>
      </c>
      <c r="BD21" s="23">
        <v>0.83541560173034668</v>
      </c>
      <c r="BE21" s="23">
        <v>0.65762215852737427</v>
      </c>
      <c r="BF21" s="23">
        <v>0.70580846071243286</v>
      </c>
      <c r="BG21" s="23">
        <v>0.69532132148742676</v>
      </c>
      <c r="BH21" s="23">
        <v>0.66908907890319824</v>
      </c>
      <c r="BI21" s="23">
        <v>0.71516227722167969</v>
      </c>
      <c r="BJ21" s="23">
        <v>0.70554834604263306</v>
      </c>
      <c r="BK21" s="23">
        <v>0.61308795213699341</v>
      </c>
      <c r="BL21" s="23">
        <v>0.64630788564682007</v>
      </c>
      <c r="BM21" s="23">
        <v>0.61127382516860962</v>
      </c>
      <c r="BN21" s="23">
        <v>0.54864686727523804</v>
      </c>
    </row>
    <row r="22" spans="1:66" s="17" customFormat="1" x14ac:dyDescent="0.2">
      <c r="A22" s="17" t="s">
        <v>107</v>
      </c>
      <c r="B22" s="18" t="s">
        <v>108</v>
      </c>
      <c r="C22" s="19" t="s">
        <v>88</v>
      </c>
      <c r="D22" s="20">
        <v>1.6635787487030029</v>
      </c>
      <c r="E22" s="20">
        <v>1.5992721319198608</v>
      </c>
      <c r="F22" s="20">
        <v>1.5614902973175049</v>
      </c>
      <c r="G22" s="20">
        <v>1.5604307651519775</v>
      </c>
      <c r="H22" s="20">
        <v>1.6775552034378052</v>
      </c>
      <c r="I22" s="20">
        <v>1.651115894317627</v>
      </c>
      <c r="J22" s="20">
        <v>1.5704810619354248</v>
      </c>
      <c r="K22" s="20">
        <v>1.5996096134185791</v>
      </c>
      <c r="L22" s="20">
        <v>1.7183629274368286</v>
      </c>
      <c r="M22" s="20">
        <v>1.5063635110855103</v>
      </c>
      <c r="N22" s="20">
        <v>1.8970767259597778</v>
      </c>
      <c r="O22" s="20">
        <v>1.7463873624801636</v>
      </c>
      <c r="P22" s="20">
        <v>1.6104902029037476</v>
      </c>
      <c r="Q22" s="20">
        <v>1.828366756439209</v>
      </c>
      <c r="R22" s="20">
        <v>1.7419987916946411</v>
      </c>
      <c r="S22" s="20">
        <v>1.6749801635742187</v>
      </c>
      <c r="T22" s="20">
        <v>1.6682777404785156</v>
      </c>
      <c r="U22" s="20">
        <v>1.6148682832717896</v>
      </c>
      <c r="V22" s="20">
        <v>1.5627431869506836</v>
      </c>
      <c r="W22" s="20">
        <v>1.5279312133789063</v>
      </c>
      <c r="X22" s="20">
        <v>1.6449992656707764</v>
      </c>
      <c r="Y22" s="20">
        <v>1.7753633260726929</v>
      </c>
      <c r="Z22" s="20">
        <v>1.6391187906265259</v>
      </c>
      <c r="AA22" s="20">
        <v>1.6064610481262207</v>
      </c>
      <c r="AB22" s="20">
        <v>1.7167665958404541</v>
      </c>
      <c r="AC22" s="20">
        <v>1.6112654209136963</v>
      </c>
      <c r="AD22" s="20">
        <v>1.7295547723770142</v>
      </c>
      <c r="AE22" s="20">
        <v>1.6644235849380493</v>
      </c>
      <c r="AF22" s="20">
        <v>1.7183489799499512</v>
      </c>
      <c r="AG22" s="20">
        <v>1.5983343124389648</v>
      </c>
      <c r="AH22" s="20">
        <v>1.6949584484100342</v>
      </c>
      <c r="AI22" s="20">
        <v>1.5381274223327637</v>
      </c>
      <c r="AJ22" s="20">
        <v>1.5206624269485474</v>
      </c>
      <c r="AK22" s="20">
        <v>1.5366681814193726</v>
      </c>
      <c r="AL22" s="20">
        <v>1.5090154409408569</v>
      </c>
      <c r="AM22" s="20">
        <v>1.2899008989334106</v>
      </c>
      <c r="AN22" s="20">
        <v>1.3040120601654053</v>
      </c>
      <c r="AO22" s="20">
        <v>1.374248743057251</v>
      </c>
      <c r="AP22" s="20">
        <v>1.2951345443725586</v>
      </c>
      <c r="AQ22" s="20">
        <v>1.4835959672927856</v>
      </c>
      <c r="AR22" s="20">
        <v>1.5592992305755615</v>
      </c>
      <c r="AS22" s="20">
        <v>1.619168758392334</v>
      </c>
      <c r="AT22" s="20">
        <v>1.5235594511032104</v>
      </c>
      <c r="AU22" s="20">
        <v>1.3845041990280151</v>
      </c>
      <c r="AV22" s="20">
        <v>1.5708656311035156</v>
      </c>
      <c r="AW22" s="20">
        <v>1.4743913412094116</v>
      </c>
      <c r="AX22" s="20">
        <v>1.4240403175354004</v>
      </c>
      <c r="AY22" s="20">
        <v>1.5388058423995972</v>
      </c>
      <c r="AZ22" s="20">
        <v>1.5624383687973022</v>
      </c>
      <c r="BA22" s="20">
        <v>1.3848062753677368</v>
      </c>
      <c r="BB22" s="20">
        <v>1.4198859930038452</v>
      </c>
      <c r="BC22" s="20">
        <v>1.5565804243087769</v>
      </c>
      <c r="BD22" s="20">
        <v>1.4397947788238525</v>
      </c>
      <c r="BE22" s="20">
        <v>1.2240912914276123</v>
      </c>
      <c r="BF22" s="20">
        <v>1.1116749048233032</v>
      </c>
      <c r="BG22" s="20">
        <v>1.3447949886322021</v>
      </c>
      <c r="BH22" s="20">
        <v>1.3036516904830933</v>
      </c>
      <c r="BI22" s="20">
        <v>1.3478274345397949</v>
      </c>
      <c r="BJ22" s="20">
        <v>1.2662684917449951</v>
      </c>
      <c r="BK22" s="20">
        <v>1.339712381362915</v>
      </c>
      <c r="BL22" s="20">
        <v>1.0525349378585815</v>
      </c>
      <c r="BM22" s="20">
        <v>1.3463485240936279</v>
      </c>
      <c r="BN22" s="20">
        <v>1.5067518949508667</v>
      </c>
    </row>
    <row r="23" spans="1:66" x14ac:dyDescent="0.2">
      <c r="A23" s="8" t="s">
        <v>109</v>
      </c>
      <c r="B23" s="21" t="s">
        <v>110</v>
      </c>
      <c r="C23" s="22" t="s">
        <v>90</v>
      </c>
      <c r="D23" s="23">
        <v>0.60972976684570313</v>
      </c>
      <c r="E23" s="23">
        <v>0.56108802556991577</v>
      </c>
      <c r="F23" s="23">
        <v>0.5334244966506958</v>
      </c>
      <c r="G23" s="23">
        <v>0.57129514217376709</v>
      </c>
      <c r="H23" s="23">
        <v>0.67879766225814819</v>
      </c>
      <c r="I23" s="23">
        <v>0.53833842277526855</v>
      </c>
      <c r="J23" s="23">
        <v>0.49391812086105347</v>
      </c>
      <c r="K23" s="23">
        <v>0.47624802589416504</v>
      </c>
      <c r="L23" s="23">
        <v>0.66796720027923584</v>
      </c>
      <c r="M23" s="23">
        <v>0.54885685443878174</v>
      </c>
      <c r="N23" s="23">
        <v>0.86617553234100342</v>
      </c>
      <c r="O23" s="23">
        <v>0.65020281076431274</v>
      </c>
      <c r="P23" s="23">
        <v>0.58862215280532837</v>
      </c>
      <c r="Q23" s="23">
        <v>0.7649807333946228</v>
      </c>
      <c r="R23" s="23">
        <v>0.63076490163803101</v>
      </c>
      <c r="S23" s="23">
        <v>0.63229924440383911</v>
      </c>
      <c r="T23" s="23">
        <v>0.57927095890045166</v>
      </c>
      <c r="U23" s="23">
        <v>0.61024916172027588</v>
      </c>
      <c r="V23" s="23">
        <v>0.58075964450836182</v>
      </c>
      <c r="W23" s="23">
        <v>0.50817406177520752</v>
      </c>
      <c r="X23" s="23">
        <v>0.52881783246994019</v>
      </c>
      <c r="Y23" s="23">
        <v>0.75782293081283569</v>
      </c>
      <c r="Z23" s="23">
        <v>0.55742454528808594</v>
      </c>
      <c r="AA23" s="23">
        <v>0.53016567230224609</v>
      </c>
      <c r="AB23" s="23">
        <v>0.68544483184814453</v>
      </c>
      <c r="AC23" s="23">
        <v>0.48970851302146912</v>
      </c>
      <c r="AD23" s="23">
        <v>0.6574973464012146</v>
      </c>
      <c r="AE23" s="23">
        <v>0.65299814939498901</v>
      </c>
      <c r="AF23" s="23">
        <v>0.71650171279907227</v>
      </c>
      <c r="AG23" s="23">
        <v>0.64481651782989502</v>
      </c>
      <c r="AH23" s="23">
        <v>0.64573556184768677</v>
      </c>
      <c r="AI23" s="23">
        <v>0.56864619255065918</v>
      </c>
      <c r="AJ23" s="23">
        <v>0.53872883319854736</v>
      </c>
      <c r="AK23" s="23">
        <v>0.44416001439094543</v>
      </c>
      <c r="AL23" s="23">
        <v>0.46699360013008118</v>
      </c>
      <c r="AM23" s="23">
        <v>0.33268427848815918</v>
      </c>
      <c r="AN23" s="23">
        <v>0.34656351804733276</v>
      </c>
      <c r="AO23" s="23">
        <v>0.50775706768035889</v>
      </c>
      <c r="AP23" s="23">
        <v>0.37955453991889954</v>
      </c>
      <c r="AQ23" s="23">
        <v>0.47931972146034241</v>
      </c>
      <c r="AR23" s="23">
        <v>0.47073352336883545</v>
      </c>
      <c r="AS23" s="23">
        <v>0.5297279953956604</v>
      </c>
      <c r="AT23" s="23">
        <v>0.43556207418441772</v>
      </c>
      <c r="AU23" s="23">
        <v>0.31143185496330261</v>
      </c>
      <c r="AV23" s="23">
        <v>0.51916408538818359</v>
      </c>
      <c r="AW23" s="23">
        <v>0.49121746420860291</v>
      </c>
      <c r="AX23" s="23">
        <v>0.52349185943603516</v>
      </c>
      <c r="AY23" s="23">
        <v>0.50644797086715698</v>
      </c>
      <c r="AZ23" s="23">
        <v>0.46223115921020508</v>
      </c>
      <c r="BA23" s="23">
        <v>0.31771093606948853</v>
      </c>
      <c r="BB23" s="23">
        <v>0.70981210470199585</v>
      </c>
      <c r="BC23" s="23">
        <v>0.6324770450592041</v>
      </c>
      <c r="BD23" s="23">
        <v>0.46984249353408813</v>
      </c>
      <c r="BE23" s="23">
        <v>0.3778667151927948</v>
      </c>
      <c r="BF23" s="23">
        <v>0.29760536551475525</v>
      </c>
      <c r="BG23" s="23">
        <v>0.46556574106216431</v>
      </c>
      <c r="BH23" s="23">
        <v>0.36319682002067566</v>
      </c>
      <c r="BI23" s="23">
        <v>0.39041253924369812</v>
      </c>
      <c r="BJ23" s="23">
        <v>0.38542506098747253</v>
      </c>
      <c r="BK23" s="23">
        <v>0.38135930895805359</v>
      </c>
      <c r="BL23" s="23">
        <v>0.19708168506622314</v>
      </c>
      <c r="BM23" s="23">
        <v>0.54204094409942627</v>
      </c>
      <c r="BN23" s="23">
        <v>0.34749323129653931</v>
      </c>
    </row>
    <row r="24" spans="1:66" x14ac:dyDescent="0.2">
      <c r="A24" s="8" t="s">
        <v>111</v>
      </c>
      <c r="B24" s="21" t="s">
        <v>112</v>
      </c>
      <c r="C24" s="22" t="s">
        <v>90</v>
      </c>
      <c r="D24" s="23">
        <v>0.70956593751907349</v>
      </c>
      <c r="E24" s="23">
        <v>0.59541767835617065</v>
      </c>
      <c r="F24" s="23">
        <v>0.61651235818862915</v>
      </c>
      <c r="G24" s="23">
        <v>0.63205945491790771</v>
      </c>
      <c r="H24" s="23">
        <v>0.81184619665145874</v>
      </c>
      <c r="I24" s="23">
        <v>0.66374361515045166</v>
      </c>
      <c r="J24" s="23">
        <v>0.55783802270889282</v>
      </c>
      <c r="K24" s="23">
        <v>0.64200395345687866</v>
      </c>
      <c r="L24" s="23">
        <v>0.74469035863876343</v>
      </c>
      <c r="M24" s="23">
        <v>0.6497684121131897</v>
      </c>
      <c r="N24" s="23">
        <v>0.8992806077003479</v>
      </c>
      <c r="O24" s="23">
        <v>0.75477838516235352</v>
      </c>
      <c r="P24" s="23">
        <v>0.67663723230361938</v>
      </c>
      <c r="Q24" s="23">
        <v>0.80488556623458862</v>
      </c>
      <c r="R24" s="23">
        <v>0.85751509666442871</v>
      </c>
      <c r="S24" s="23">
        <v>0.80971455574035645</v>
      </c>
      <c r="T24" s="23">
        <v>0.77846360206604004</v>
      </c>
      <c r="U24" s="23">
        <v>0.76346457004547119</v>
      </c>
      <c r="V24" s="23">
        <v>0.69259858131408691</v>
      </c>
      <c r="W24" s="23">
        <v>0.60017693042755127</v>
      </c>
      <c r="X24" s="23">
        <v>0.63734602928161621</v>
      </c>
      <c r="Y24" s="23">
        <v>0.93034827709197998</v>
      </c>
      <c r="Z24" s="23">
        <v>0.60496008396148682</v>
      </c>
      <c r="AA24" s="23">
        <v>0.59449636936187744</v>
      </c>
      <c r="AB24" s="23">
        <v>0.73124611377716064</v>
      </c>
      <c r="AC24" s="23">
        <v>0.55222475528717041</v>
      </c>
      <c r="AD24" s="23">
        <v>0.73492991924285889</v>
      </c>
      <c r="AE24" s="23">
        <v>0.78168576955795288</v>
      </c>
      <c r="AF24" s="23">
        <v>0.92498975992202759</v>
      </c>
      <c r="AG24" s="23">
        <v>0.78364545106887817</v>
      </c>
      <c r="AH24" s="23">
        <v>0.70989131927490234</v>
      </c>
      <c r="AI24" s="23">
        <v>0.64201265573501587</v>
      </c>
      <c r="AJ24" s="23">
        <v>0.59427326917648315</v>
      </c>
      <c r="AK24" s="23">
        <v>0.48839208483695984</v>
      </c>
      <c r="AL24" s="23">
        <v>0.48703822493553162</v>
      </c>
      <c r="AM24" s="23">
        <v>0.36894309520721436</v>
      </c>
      <c r="AN24" s="23">
        <v>0.46252503991127014</v>
      </c>
      <c r="AO24" s="23">
        <v>0.51051211357116699</v>
      </c>
      <c r="AP24" s="23">
        <v>0.42084532976150513</v>
      </c>
      <c r="AQ24" s="23">
        <v>0.51221978664398193</v>
      </c>
      <c r="AR24" s="23">
        <v>0.53902590274810791</v>
      </c>
      <c r="AS24" s="23">
        <v>0.56433701515197754</v>
      </c>
      <c r="AT24" s="23">
        <v>0.50701868534088135</v>
      </c>
      <c r="AU24" s="23">
        <v>0.42635980248451233</v>
      </c>
      <c r="AV24" s="23">
        <v>0.59950822591781616</v>
      </c>
      <c r="AW24" s="23">
        <v>0.49473181366920471</v>
      </c>
      <c r="AX24" s="23">
        <v>0.56125277280807495</v>
      </c>
      <c r="AY24" s="23">
        <v>0.62409836053848267</v>
      </c>
      <c r="AZ24" s="23">
        <v>0.47207152843475342</v>
      </c>
      <c r="BA24" s="23">
        <v>0.33687099814414978</v>
      </c>
      <c r="BB24" s="23">
        <v>0.79521787166595459</v>
      </c>
      <c r="BC24" s="23">
        <v>0.64809143543243408</v>
      </c>
      <c r="BD24" s="23">
        <v>0.44445300102233887</v>
      </c>
      <c r="BE24" s="23">
        <v>0.40695998072624207</v>
      </c>
      <c r="BF24" s="23">
        <v>0.31729233264923096</v>
      </c>
      <c r="BG24" s="23">
        <v>0.48247489333152771</v>
      </c>
      <c r="BH24" s="23">
        <v>0.41858777403831482</v>
      </c>
      <c r="BI24" s="23">
        <v>0.40368783473968506</v>
      </c>
      <c r="BJ24" s="23">
        <v>0.40754878520965576</v>
      </c>
      <c r="BK24" s="23">
        <v>0.39353939890861511</v>
      </c>
      <c r="BL24" s="23">
        <v>0.22508548200130463</v>
      </c>
      <c r="BM24" s="23">
        <v>0.61540317535400391</v>
      </c>
      <c r="BN24" s="23">
        <v>0.37976223230361938</v>
      </c>
    </row>
    <row r="25" spans="1:66" x14ac:dyDescent="0.2">
      <c r="A25" s="8" t="s">
        <v>113</v>
      </c>
      <c r="B25" s="21" t="s">
        <v>114</v>
      </c>
      <c r="C25" s="22" t="s">
        <v>90</v>
      </c>
      <c r="D25" s="23">
        <v>0.82370805740356445</v>
      </c>
      <c r="E25" s="23">
        <v>0.54690170288085938</v>
      </c>
      <c r="F25" s="23">
        <v>0.55570119619369507</v>
      </c>
      <c r="G25" s="23">
        <v>0.55216145515441895</v>
      </c>
      <c r="H25" s="23">
        <v>0.45821574330329895</v>
      </c>
      <c r="I25" s="23">
        <v>0.67286932468414307</v>
      </c>
      <c r="J25" s="23">
        <v>0.62383526563644409</v>
      </c>
      <c r="K25" s="23">
        <v>0.55441009998321533</v>
      </c>
      <c r="L25" s="23">
        <v>0.6670764684677124</v>
      </c>
      <c r="M25" s="23">
        <v>0.23444220423698425</v>
      </c>
      <c r="N25" s="23">
        <v>0.71300274133682251</v>
      </c>
      <c r="O25" s="23">
        <v>0.7525409460067749</v>
      </c>
      <c r="P25" s="23">
        <v>0.47798407077789307</v>
      </c>
      <c r="Q25" s="23">
        <v>0.68563741445541382</v>
      </c>
      <c r="R25" s="23">
        <v>0.86607968807220459</v>
      </c>
      <c r="S25" s="23">
        <v>0.40770268440246582</v>
      </c>
      <c r="T25" s="23">
        <v>0.63776010274887085</v>
      </c>
      <c r="U25" s="23">
        <v>0.95739895105361938</v>
      </c>
      <c r="V25" s="23">
        <v>0.98092430830001831</v>
      </c>
      <c r="W25" s="23">
        <v>0.50151151418685913</v>
      </c>
      <c r="X25" s="23">
        <v>0.91068398952484131</v>
      </c>
      <c r="Y25" s="23">
        <v>0.97954541444778442</v>
      </c>
      <c r="Z25" s="23">
        <v>0.75450050830841064</v>
      </c>
      <c r="AA25" s="23">
        <v>0.62918317317962646</v>
      </c>
      <c r="AB25" s="23">
        <v>0.61448633670806885</v>
      </c>
      <c r="AC25" s="23">
        <v>0.80164271593093872</v>
      </c>
      <c r="AD25" s="23">
        <v>0.70771312713623047</v>
      </c>
      <c r="AE25" s="23">
        <v>0.70574951171875</v>
      </c>
      <c r="AF25" s="23">
        <v>0.80341506004333496</v>
      </c>
      <c r="AG25" s="23">
        <v>0.88988232612609863</v>
      </c>
      <c r="AH25" s="23">
        <v>0.85735899209976196</v>
      </c>
      <c r="AI25" s="23">
        <v>0.22643615305423737</v>
      </c>
      <c r="AJ25" s="23">
        <v>0.92172050476074219</v>
      </c>
      <c r="AK25" s="23">
        <v>0.74347901344299316</v>
      </c>
      <c r="AL25" s="23">
        <v>0.93012988567352295</v>
      </c>
      <c r="AM25" s="23">
        <v>0.99460494518280029</v>
      </c>
      <c r="AN25" s="23">
        <v>0.90176564455032349</v>
      </c>
      <c r="AO25" s="23">
        <v>0.92217123508453369</v>
      </c>
      <c r="AP25" s="23">
        <v>0.9774443507194519</v>
      </c>
      <c r="AQ25" s="23">
        <v>0.52859443426132202</v>
      </c>
      <c r="AR25" s="23">
        <v>0.57067137956619263</v>
      </c>
      <c r="AS25" s="23">
        <v>0.65212881565093994</v>
      </c>
      <c r="AT25" s="23">
        <v>0.48097109794616699</v>
      </c>
      <c r="AU25" s="23">
        <v>0.34046390652656555</v>
      </c>
      <c r="AV25" s="23">
        <v>0.67397356033325195</v>
      </c>
      <c r="AW25" s="23">
        <v>0.88767439126968384</v>
      </c>
      <c r="AX25" s="23">
        <v>0.99568158388137817</v>
      </c>
      <c r="AY25" s="23">
        <v>0.94243192672729492</v>
      </c>
      <c r="AZ25" s="23">
        <v>0.93687653541564941</v>
      </c>
      <c r="BA25" s="23">
        <v>0.60369038581848145</v>
      </c>
      <c r="BB25" s="23">
        <v>1</v>
      </c>
      <c r="BC25" s="23">
        <v>0.98315161466598511</v>
      </c>
      <c r="BD25" s="23">
        <v>0.95787888765335083</v>
      </c>
      <c r="BE25" s="23">
        <v>0.99470317363739014</v>
      </c>
      <c r="BF25" s="23">
        <v>1</v>
      </c>
      <c r="BG25" s="23">
        <v>0.9978451132774353</v>
      </c>
      <c r="BH25" s="23">
        <v>0.93467074632644653</v>
      </c>
      <c r="BI25" s="23">
        <v>0.92182999849319458</v>
      </c>
      <c r="BJ25" s="23">
        <v>0.96949553489685059</v>
      </c>
      <c r="BK25" s="23">
        <v>0.95769131183624268</v>
      </c>
      <c r="BL25" s="23">
        <v>1</v>
      </c>
      <c r="BM25" s="23">
        <v>1</v>
      </c>
      <c r="BN25" s="23">
        <v>0.82708007097244263</v>
      </c>
    </row>
    <row r="26" spans="1:66" x14ac:dyDescent="0.2">
      <c r="A26" s="8" t="s">
        <v>115</v>
      </c>
      <c r="B26" s="21" t="s">
        <v>116</v>
      </c>
      <c r="C26" s="22" t="s">
        <v>90</v>
      </c>
      <c r="D26" s="23">
        <v>0.85754889249801636</v>
      </c>
      <c r="E26" s="23">
        <v>1</v>
      </c>
      <c r="F26" s="23">
        <v>0.95814478397369385</v>
      </c>
      <c r="G26" s="23">
        <v>0.90878725051879883</v>
      </c>
      <c r="H26" s="23">
        <v>0.97533959150314331</v>
      </c>
      <c r="I26" s="23">
        <v>0.93815290927886963</v>
      </c>
      <c r="J26" s="23">
        <v>0.88031399250030518</v>
      </c>
      <c r="K26" s="23">
        <v>0.98428630828857422</v>
      </c>
      <c r="L26" s="23">
        <v>0.92607694864273071</v>
      </c>
      <c r="M26" s="23">
        <v>0.96555882692337036</v>
      </c>
      <c r="N26" s="23">
        <v>0.97888243198394775</v>
      </c>
      <c r="O26" s="23">
        <v>0.95382165908813477</v>
      </c>
      <c r="P26" s="23">
        <v>0.95620447397232056</v>
      </c>
      <c r="Q26" s="23">
        <v>0.95694547891616821</v>
      </c>
      <c r="R26" s="23">
        <v>0.81822317838668823</v>
      </c>
      <c r="S26" s="23">
        <v>0.91331714391708374</v>
      </c>
      <c r="T26" s="23">
        <v>0.91404944658279419</v>
      </c>
      <c r="U26" s="23">
        <v>0.71650099754333496</v>
      </c>
      <c r="V26" s="23">
        <v>0.72213143110275269</v>
      </c>
      <c r="W26" s="23">
        <v>0.92737829685211182</v>
      </c>
      <c r="X26" s="23">
        <v>0.80912327766418457</v>
      </c>
      <c r="Y26" s="23">
        <v>0.70655417442321777</v>
      </c>
      <c r="Z26" s="23">
        <v>0.98372882604598999</v>
      </c>
      <c r="AA26" s="23">
        <v>0.98419827222824097</v>
      </c>
      <c r="AB26" s="23">
        <v>0.91990828514099121</v>
      </c>
      <c r="AC26" s="23">
        <v>0.85066187381744385</v>
      </c>
      <c r="AD26" s="23">
        <v>0.93875819444656372</v>
      </c>
      <c r="AE26" s="23">
        <v>0.91522657871246338</v>
      </c>
      <c r="AF26" s="23">
        <v>0.88062506914138794</v>
      </c>
      <c r="AG26" s="23">
        <v>0.75555479526519775</v>
      </c>
      <c r="AH26" s="23">
        <v>0.84641963243484497</v>
      </c>
      <c r="AI26" s="23">
        <v>0.94475400447845459</v>
      </c>
      <c r="AJ26" s="23">
        <v>0.74917739629745483</v>
      </c>
      <c r="AK26" s="23">
        <v>0.87598133087158203</v>
      </c>
      <c r="AL26" s="23">
        <v>0.68839567899703979</v>
      </c>
      <c r="AM26" s="23">
        <v>0.76546353101730347</v>
      </c>
      <c r="AN26" s="23">
        <v>0.70179814100265503</v>
      </c>
      <c r="AO26" s="23">
        <v>0.60855746269226074</v>
      </c>
      <c r="AP26" s="23">
        <v>0.62478178739547729</v>
      </c>
      <c r="AQ26" s="23">
        <v>0.93960797786712646</v>
      </c>
      <c r="AR26" s="23">
        <v>0.86765134334564209</v>
      </c>
      <c r="AS26" s="23">
        <v>0.99434942007064819</v>
      </c>
      <c r="AT26" s="23">
        <v>0.96292990446090698</v>
      </c>
      <c r="AU26" s="23">
        <v>0.8142625093460083</v>
      </c>
      <c r="AV26" s="23">
        <v>0.82770603895187378</v>
      </c>
      <c r="AW26" s="23">
        <v>0.63034993410110474</v>
      </c>
      <c r="AX26" s="23">
        <v>0.46800300478935242</v>
      </c>
      <c r="AY26" s="23">
        <v>0.67341357469558716</v>
      </c>
      <c r="AZ26" s="23">
        <v>0.74562394618988037</v>
      </c>
      <c r="BA26" s="23">
        <v>0.72993403673171997</v>
      </c>
      <c r="BB26" s="23">
        <v>0.49944591522216797</v>
      </c>
      <c r="BC26" s="23">
        <v>0.74971544742584229</v>
      </c>
      <c r="BD26" s="23">
        <v>0.72582721710205078</v>
      </c>
      <c r="BE26" s="23">
        <v>0.4552949070930481</v>
      </c>
      <c r="BF26" s="23">
        <v>0.65269929170608521</v>
      </c>
      <c r="BG26" s="23">
        <v>0.76082420349121094</v>
      </c>
      <c r="BH26" s="23">
        <v>0.64963036775588989</v>
      </c>
      <c r="BI26" s="23">
        <v>0.59394961595535278</v>
      </c>
      <c r="BJ26" s="23">
        <v>0.55311042070388794</v>
      </c>
      <c r="BK26" s="23">
        <v>0.65343689918518066</v>
      </c>
      <c r="BL26" s="23">
        <v>0.63368970155715942</v>
      </c>
      <c r="BM26" s="23">
        <v>0.60208678245544434</v>
      </c>
      <c r="BN26" s="23">
        <v>0.82435309886932373</v>
      </c>
    </row>
    <row r="27" spans="1:66" x14ac:dyDescent="0.2">
      <c r="A27" s="8" t="s">
        <v>117</v>
      </c>
      <c r="B27" s="21" t="s">
        <v>118</v>
      </c>
      <c r="C27" s="22" t="s">
        <v>90</v>
      </c>
      <c r="D27" s="23">
        <v>0.40485885739326477</v>
      </c>
      <c r="E27" s="23">
        <v>0.10564517229795456</v>
      </c>
      <c r="F27" s="23">
        <v>0.19481955468654633</v>
      </c>
      <c r="G27" s="23">
        <v>0.2121550589799881</v>
      </c>
      <c r="H27" s="23">
        <v>0.14088024199008942</v>
      </c>
      <c r="I27" s="23">
        <v>0.10050347447395325</v>
      </c>
      <c r="J27" s="23">
        <v>0.17313623428344727</v>
      </c>
      <c r="K27" s="23">
        <v>0.24179950356483459</v>
      </c>
      <c r="L27" s="23">
        <v>0.19236460328102112</v>
      </c>
      <c r="M27" s="23">
        <v>9.611029177904129E-2</v>
      </c>
      <c r="N27" s="23">
        <v>0.18199390172958374</v>
      </c>
      <c r="O27" s="23">
        <v>0.2190432995557785</v>
      </c>
      <c r="P27" s="23">
        <v>0.11584601551294327</v>
      </c>
      <c r="Q27" s="23">
        <v>6.7711532115936279E-2</v>
      </c>
      <c r="R27" s="23">
        <v>0.3760109543800354</v>
      </c>
      <c r="S27" s="23">
        <v>5.5662207305431366E-2</v>
      </c>
      <c r="T27" s="23">
        <v>0.14398938417434692</v>
      </c>
      <c r="U27" s="23">
        <v>0.60506331920623779</v>
      </c>
      <c r="V27" s="23">
        <v>0.64198154211044312</v>
      </c>
      <c r="W27" s="23">
        <v>0.12587727606296539</v>
      </c>
      <c r="X27" s="23">
        <v>0.42860960960388184</v>
      </c>
      <c r="Y27" s="23">
        <v>0.71534055471420288</v>
      </c>
      <c r="Z27" s="23">
        <v>0.10050401091575623</v>
      </c>
      <c r="AA27" s="23">
        <v>0.11743899434804916</v>
      </c>
      <c r="AB27" s="23">
        <v>0.10514482110738754</v>
      </c>
      <c r="AC27" s="23">
        <v>0.11949100345373154</v>
      </c>
      <c r="AD27" s="23">
        <v>0.21379472315311432</v>
      </c>
      <c r="AE27" s="23">
        <v>0.33643051981925964</v>
      </c>
      <c r="AF27" s="23">
        <v>0.46958288550376892</v>
      </c>
      <c r="AG27" s="23">
        <v>0.39522808790206909</v>
      </c>
      <c r="AH27" s="23">
        <v>0.37727218866348267</v>
      </c>
      <c r="AI27" s="23">
        <v>2.6240134611725807E-2</v>
      </c>
      <c r="AJ27" s="23">
        <v>0.30948570370674133</v>
      </c>
      <c r="AK27" s="23">
        <v>0.21100550889968872</v>
      </c>
      <c r="AL27" s="23">
        <v>0.39448469877243042</v>
      </c>
      <c r="AM27" s="23">
        <v>0.9008336067199707</v>
      </c>
      <c r="AN27" s="23">
        <v>0.67677015066146851</v>
      </c>
      <c r="AO27" s="23">
        <v>0.54109930992126465</v>
      </c>
      <c r="AP27" s="23">
        <v>0.80029207468032837</v>
      </c>
      <c r="AQ27" s="23">
        <v>9.7932294011116028E-2</v>
      </c>
      <c r="AR27" s="23">
        <v>3.0420323833823204E-2</v>
      </c>
      <c r="AS27" s="23">
        <v>0.13702435791492462</v>
      </c>
      <c r="AT27" s="23">
        <v>0.11187790334224701</v>
      </c>
      <c r="AU27" s="23">
        <v>0.101930171251297</v>
      </c>
      <c r="AV27" s="23">
        <v>0.21733663976192474</v>
      </c>
      <c r="AW27" s="23">
        <v>0.43616044521331787</v>
      </c>
      <c r="AX27" s="23">
        <v>0.69091850519180298</v>
      </c>
      <c r="AY27" s="23">
        <v>0.37275040149688721</v>
      </c>
      <c r="AZ27" s="23">
        <v>0.26664265990257263</v>
      </c>
      <c r="BA27" s="23">
        <v>0.10741861164569855</v>
      </c>
      <c r="BB27" s="23">
        <v>1</v>
      </c>
      <c r="BC27" s="23">
        <v>0.82344824075698853</v>
      </c>
      <c r="BD27" s="23">
        <v>0.58799535036087036</v>
      </c>
      <c r="BE27" s="23">
        <v>0.92651349306106567</v>
      </c>
      <c r="BF27" s="23">
        <v>1</v>
      </c>
      <c r="BG27" s="23">
        <v>0.97019022703170776</v>
      </c>
      <c r="BH27" s="23">
        <v>0.63096243143081665</v>
      </c>
      <c r="BI27" s="23">
        <v>0.24257038533687592</v>
      </c>
      <c r="BJ27" s="23">
        <v>0.72726273536682129</v>
      </c>
      <c r="BK27" s="23">
        <v>0.68653041124343872</v>
      </c>
      <c r="BL27" s="23">
        <v>1</v>
      </c>
      <c r="BM27" s="23">
        <v>1</v>
      </c>
      <c r="BN27" s="23">
        <v>0.14071632921695709</v>
      </c>
    </row>
    <row r="28" spans="1:66" x14ac:dyDescent="0.2">
      <c r="A28" s="8" t="s">
        <v>119</v>
      </c>
      <c r="B28" s="21" t="s">
        <v>120</v>
      </c>
      <c r="C28" s="22" t="s">
        <v>90</v>
      </c>
      <c r="D28" s="23">
        <v>0.94859421253204346</v>
      </c>
      <c r="E28" s="23">
        <v>0.95872092247009277</v>
      </c>
      <c r="F28" s="23">
        <v>0.95842844247817993</v>
      </c>
      <c r="G28" s="23">
        <v>1</v>
      </c>
      <c r="H28" s="23">
        <v>0.9707069993019104</v>
      </c>
      <c r="I28" s="23">
        <v>0.93345588445663452</v>
      </c>
      <c r="J28" s="23">
        <v>0.81706917285919189</v>
      </c>
      <c r="K28" s="23">
        <v>0.80861258506774902</v>
      </c>
      <c r="L28" s="23">
        <v>0.9473649263381958</v>
      </c>
      <c r="M28" s="23">
        <v>0.95834797620773315</v>
      </c>
      <c r="N28" s="23">
        <v>0.88289183378219604</v>
      </c>
      <c r="O28" s="23">
        <v>0.94617599248886108</v>
      </c>
      <c r="P28" s="23">
        <v>0.94689333438873291</v>
      </c>
      <c r="Q28" s="23">
        <v>0.93537241220474243</v>
      </c>
      <c r="R28" s="23">
        <v>0.94824510812759399</v>
      </c>
      <c r="S28" s="23">
        <v>0.9205927848815918</v>
      </c>
      <c r="T28" s="23">
        <v>0.97828048467636108</v>
      </c>
      <c r="U28" s="23">
        <v>0.93677550554275513</v>
      </c>
      <c r="V28" s="23">
        <v>0.98829734325408936</v>
      </c>
      <c r="W28" s="23">
        <v>0.98938262462615967</v>
      </c>
      <c r="X28" s="23">
        <v>0.84555262327194214</v>
      </c>
      <c r="Y28" s="23">
        <v>0.92788434028625488</v>
      </c>
      <c r="Z28" s="23">
        <v>0.9598575234413147</v>
      </c>
      <c r="AA28" s="23">
        <v>0.94730961322784424</v>
      </c>
      <c r="AB28" s="23">
        <v>0.94381254911422729</v>
      </c>
      <c r="AC28" s="23">
        <v>0.89826387166976929</v>
      </c>
      <c r="AD28" s="23">
        <v>0.90399068593978882</v>
      </c>
      <c r="AE28" s="23">
        <v>0.97164571285247803</v>
      </c>
      <c r="AF28" s="23">
        <v>0.98902487754821777</v>
      </c>
      <c r="AG28" s="23">
        <v>0.94040238857269287</v>
      </c>
      <c r="AH28" s="23">
        <v>0.91514313220977783</v>
      </c>
      <c r="AI28" s="23">
        <v>0.93565338850021362</v>
      </c>
      <c r="AJ28" s="23">
        <v>0.98156112432479858</v>
      </c>
      <c r="AK28" s="23">
        <v>0.96595793962478638</v>
      </c>
      <c r="AL28" s="23">
        <v>0.88341063261032104</v>
      </c>
      <c r="AM28" s="23">
        <v>0.93833869695663452</v>
      </c>
      <c r="AN28" s="23">
        <v>0.85599023103713989</v>
      </c>
      <c r="AO28" s="23">
        <v>0.96093094348907471</v>
      </c>
      <c r="AP28" s="23">
        <v>0.87052702903747559</v>
      </c>
      <c r="AQ28" s="23">
        <v>0.97108149528503418</v>
      </c>
      <c r="AR28" s="23">
        <v>0.91244059801101685</v>
      </c>
      <c r="AS28" s="23">
        <v>0.93873542547225952</v>
      </c>
      <c r="AT28" s="23">
        <v>0.88653349876403809</v>
      </c>
      <c r="AU28" s="23">
        <v>0.76305991411209106</v>
      </c>
      <c r="AV28" s="23">
        <v>0.89017832279205322</v>
      </c>
      <c r="AW28" s="23">
        <v>0.92827260494232178</v>
      </c>
      <c r="AX28" s="23">
        <v>0.93291342258453369</v>
      </c>
      <c r="AY28" s="23">
        <v>0.9111180305480957</v>
      </c>
      <c r="AZ28" s="23">
        <v>0.98626899719238281</v>
      </c>
      <c r="BA28" s="23">
        <v>0.83438199758529663</v>
      </c>
      <c r="BB28" s="23">
        <v>0.88193255662918091</v>
      </c>
      <c r="BC28" s="23">
        <v>0.94351184368133545</v>
      </c>
      <c r="BD28" s="23">
        <v>0.98555892705917358</v>
      </c>
      <c r="BE28" s="23">
        <v>0.90569543838500977</v>
      </c>
      <c r="BF28" s="23">
        <v>0.91353684663772583</v>
      </c>
      <c r="BG28" s="23">
        <v>0.88834381103515625</v>
      </c>
      <c r="BH28" s="23">
        <v>0.85840141773223877</v>
      </c>
      <c r="BI28" s="23">
        <v>0.99009943008422852</v>
      </c>
      <c r="BJ28" s="23">
        <v>0.90607142448425293</v>
      </c>
      <c r="BK28" s="23">
        <v>0.96014702320098877</v>
      </c>
      <c r="BL28" s="23">
        <v>0.8943789005279541</v>
      </c>
      <c r="BM28" s="23">
        <v>0.84784364700317383</v>
      </c>
      <c r="BN28" s="23">
        <v>0.86579161882400513</v>
      </c>
    </row>
    <row r="29" spans="1:66" s="17" customFormat="1" x14ac:dyDescent="0.2">
      <c r="A29" s="17" t="s">
        <v>121</v>
      </c>
      <c r="B29" s="18" t="s">
        <v>122</v>
      </c>
      <c r="C29" s="19" t="s">
        <v>88</v>
      </c>
      <c r="D29" s="20">
        <v>1.1574523448944092</v>
      </c>
      <c r="E29" s="20">
        <v>1.0046321153640747</v>
      </c>
      <c r="F29" s="20">
        <v>1.0425347089767456</v>
      </c>
      <c r="G29" s="20">
        <v>1.310889720916748</v>
      </c>
      <c r="H29" s="20">
        <v>1.1495845317840576</v>
      </c>
      <c r="I29" s="20">
        <v>1.1940021514892578</v>
      </c>
      <c r="J29" s="20">
        <v>0.71852803230285645</v>
      </c>
      <c r="K29" s="20">
        <v>0.81756901741027832</v>
      </c>
      <c r="L29" s="20">
        <v>1.0641891956329346</v>
      </c>
      <c r="M29" s="20">
        <v>1.0897338390350342</v>
      </c>
      <c r="N29" s="20">
        <v>1.2176558971405029</v>
      </c>
      <c r="O29" s="20">
        <v>1.6142727136611938</v>
      </c>
      <c r="P29" s="20">
        <v>0.96139466762542725</v>
      </c>
      <c r="Q29" s="20">
        <v>1.5548131465911865</v>
      </c>
      <c r="R29" s="20">
        <v>1.3598356246948242</v>
      </c>
      <c r="S29" s="20">
        <v>1.4309271574020386</v>
      </c>
      <c r="T29" s="20">
        <v>1.5496872663497925</v>
      </c>
      <c r="U29" s="20">
        <v>1.3023806810379028</v>
      </c>
      <c r="V29" s="20">
        <v>1.3526508808135986</v>
      </c>
      <c r="W29" s="20">
        <v>1.2844914197921753</v>
      </c>
      <c r="X29" s="20">
        <v>1.468956470489502</v>
      </c>
      <c r="Y29" s="20">
        <v>1.2609657049179077</v>
      </c>
      <c r="Z29" s="20">
        <v>1.3591541051864624</v>
      </c>
      <c r="AA29" s="20">
        <v>1.1193073987960815</v>
      </c>
      <c r="AB29" s="20">
        <v>1.4964323043823242</v>
      </c>
      <c r="AC29" s="20">
        <v>0.97557723522186279</v>
      </c>
      <c r="AD29" s="20">
        <v>1.0822057723999023</v>
      </c>
      <c r="AE29" s="20">
        <v>1.4632190465927124</v>
      </c>
      <c r="AF29" s="20">
        <v>1.3954308032989502</v>
      </c>
      <c r="AG29" s="20">
        <v>1.4920953512191772</v>
      </c>
      <c r="AH29" s="20">
        <v>1.0562301874160767</v>
      </c>
      <c r="AI29" s="20">
        <v>0.6792675256729126</v>
      </c>
      <c r="AJ29" s="20">
        <v>1.0871649980545044</v>
      </c>
      <c r="AK29" s="20">
        <v>0.77238637208938599</v>
      </c>
      <c r="AL29" s="20">
        <v>1.1362954378128052</v>
      </c>
      <c r="AM29" s="20">
        <v>0.91570621728897095</v>
      </c>
      <c r="AN29" s="20">
        <v>0.67902743816375732</v>
      </c>
      <c r="AO29" s="20">
        <v>1.3693439960479736</v>
      </c>
      <c r="AP29" s="20">
        <v>0.88676995038986206</v>
      </c>
      <c r="AQ29" s="20">
        <v>1.1439290046691895</v>
      </c>
      <c r="AR29" s="20">
        <v>1.0949007272720337</v>
      </c>
      <c r="AS29" s="20">
        <v>1.0823087692260742</v>
      </c>
      <c r="AT29" s="20">
        <v>1.0364216566085815</v>
      </c>
      <c r="AU29" s="20">
        <v>0.95396602153778076</v>
      </c>
      <c r="AV29" s="20">
        <v>0.75436288118362427</v>
      </c>
      <c r="AW29" s="20">
        <v>0.99386781454086304</v>
      </c>
      <c r="AX29" s="20">
        <v>0.81760245561599731</v>
      </c>
      <c r="AY29" s="20">
        <v>0.93712973594665527</v>
      </c>
      <c r="AZ29" s="20">
        <v>1.3544135093688965</v>
      </c>
      <c r="BA29" s="20">
        <v>0.86470746994018555</v>
      </c>
      <c r="BB29" s="20">
        <v>1.4600861072540283</v>
      </c>
      <c r="BC29" s="20">
        <v>1.0752984285354614</v>
      </c>
      <c r="BD29" s="20">
        <v>1.0466426610946655</v>
      </c>
      <c r="BE29" s="20">
        <v>0.9416201114654541</v>
      </c>
      <c r="BF29" s="20">
        <v>1.0466558933258057</v>
      </c>
      <c r="BG29" s="20">
        <v>1.1737841367721558</v>
      </c>
      <c r="BH29" s="20">
        <v>1.4122557640075684</v>
      </c>
      <c r="BI29" s="20">
        <v>0.78188133239746094</v>
      </c>
      <c r="BJ29" s="20">
        <v>1.3162186145782471</v>
      </c>
      <c r="BK29" s="20">
        <v>1.1779634952545166</v>
      </c>
      <c r="BL29" s="20">
        <v>1.0146884918212891</v>
      </c>
      <c r="BM29" s="20">
        <v>1.0738592147827148</v>
      </c>
      <c r="BN29" s="20">
        <v>1.3591301441192627</v>
      </c>
    </row>
    <row r="30" spans="1:66" x14ac:dyDescent="0.2">
      <c r="A30" s="8" t="s">
        <v>123</v>
      </c>
      <c r="B30" s="21" t="s">
        <v>124</v>
      </c>
      <c r="C30" s="22" t="s">
        <v>90</v>
      </c>
      <c r="D30" s="23">
        <v>0.61062359809875488</v>
      </c>
      <c r="E30" s="23">
        <v>0.27237176895141602</v>
      </c>
      <c r="F30" s="23">
        <v>0.25625202059745789</v>
      </c>
      <c r="G30" s="23">
        <v>0.31761857867240906</v>
      </c>
      <c r="H30" s="23">
        <v>0.38141721487045288</v>
      </c>
      <c r="I30" s="23">
        <v>0.36258125305175781</v>
      </c>
      <c r="J30" s="23">
        <v>0.17310735583305359</v>
      </c>
      <c r="K30" s="23">
        <v>0.20630523562431335</v>
      </c>
      <c r="L30" s="23">
        <v>0.40327715873718262</v>
      </c>
      <c r="M30" s="23">
        <v>0.24138087034225464</v>
      </c>
      <c r="N30" s="23">
        <v>0.41463226079940796</v>
      </c>
      <c r="O30" s="23">
        <v>0.65359383821487427</v>
      </c>
      <c r="P30" s="23">
        <v>0.27079972624778748</v>
      </c>
      <c r="Q30" s="23">
        <v>0.71981674432754517</v>
      </c>
      <c r="R30" s="23">
        <v>0.70638871192932129</v>
      </c>
      <c r="S30" s="23">
        <v>0.61772310733795166</v>
      </c>
      <c r="T30" s="23">
        <v>0.6598738431930542</v>
      </c>
      <c r="U30" s="23">
        <v>0.65897029638290405</v>
      </c>
      <c r="V30" s="23">
        <v>0.57507777214050293</v>
      </c>
      <c r="W30" s="23">
        <v>0.50771564245223999</v>
      </c>
      <c r="X30" s="23">
        <v>0.72838205099105835</v>
      </c>
      <c r="Y30" s="23">
        <v>0.49894240498542786</v>
      </c>
      <c r="Z30" s="23">
        <v>0.46528446674346924</v>
      </c>
      <c r="AA30" s="23">
        <v>0.42190387845039368</v>
      </c>
      <c r="AB30" s="23">
        <v>0.90578454732894897</v>
      </c>
      <c r="AC30" s="23">
        <v>0.31575816869735718</v>
      </c>
      <c r="AD30" s="23">
        <v>0.39354220032691956</v>
      </c>
      <c r="AE30" s="23">
        <v>0.57226043939590454</v>
      </c>
      <c r="AF30" s="23">
        <v>0.4150702953338623</v>
      </c>
      <c r="AG30" s="23">
        <v>0.68433481454849243</v>
      </c>
      <c r="AH30" s="23">
        <v>0.33164605498313904</v>
      </c>
      <c r="AI30" s="23">
        <v>0.21919742226600647</v>
      </c>
      <c r="AJ30" s="23">
        <v>0.48757061362266541</v>
      </c>
      <c r="AK30" s="23">
        <v>0.1806718111038208</v>
      </c>
      <c r="AL30" s="23">
        <v>0.48044109344482422</v>
      </c>
      <c r="AM30" s="23">
        <v>0.29327017068862915</v>
      </c>
      <c r="AN30" s="23">
        <v>0.29981794953346252</v>
      </c>
      <c r="AO30" s="23">
        <v>0.50437182188034058</v>
      </c>
      <c r="AP30" s="23">
        <v>0.28336387872695923</v>
      </c>
      <c r="AQ30" s="23">
        <v>0.38947078585624695</v>
      </c>
      <c r="AR30" s="23">
        <v>0.32554921507835388</v>
      </c>
      <c r="AS30" s="23">
        <v>0.2285187691450119</v>
      </c>
      <c r="AT30" s="23">
        <v>0.27678436040878296</v>
      </c>
      <c r="AU30" s="23">
        <v>0.27742797136306763</v>
      </c>
      <c r="AV30" s="23">
        <v>9.4987019896507263E-2</v>
      </c>
      <c r="AW30" s="23">
        <v>0.33509433269500732</v>
      </c>
      <c r="AX30" s="23">
        <v>0.4008917510509491</v>
      </c>
      <c r="AY30" s="23">
        <v>0.3701511025428772</v>
      </c>
      <c r="AZ30" s="23">
        <v>0.64805901050567627</v>
      </c>
      <c r="BA30" s="23">
        <v>0.3292534351348877</v>
      </c>
      <c r="BB30" s="23">
        <v>0.72724002599716187</v>
      </c>
      <c r="BC30" s="23">
        <v>0.32399234175682068</v>
      </c>
      <c r="BD30" s="23">
        <v>0.55912590026855469</v>
      </c>
      <c r="BE30" s="23">
        <v>0.44045901298522949</v>
      </c>
      <c r="BF30" s="23">
        <v>0.41449007391929626</v>
      </c>
      <c r="BG30" s="23">
        <v>0.63245862722396851</v>
      </c>
      <c r="BH30" s="23">
        <v>0.69592678546905518</v>
      </c>
      <c r="BI30" s="23">
        <v>0.37934204936027527</v>
      </c>
      <c r="BJ30" s="23">
        <v>0.63405948877334595</v>
      </c>
      <c r="BK30" s="23">
        <v>0.4790671169757843</v>
      </c>
      <c r="BL30" s="23">
        <v>0.43324339389801025</v>
      </c>
      <c r="BM30" s="23">
        <v>0.4860997200012207</v>
      </c>
      <c r="BN30" s="23">
        <v>0.58823198080062866</v>
      </c>
    </row>
    <row r="31" spans="1:66" x14ac:dyDescent="0.2">
      <c r="A31" s="8" t="s">
        <v>125</v>
      </c>
      <c r="B31" s="21" t="s">
        <v>126</v>
      </c>
      <c r="C31" s="22" t="s">
        <v>90</v>
      </c>
      <c r="D31" s="23">
        <v>0.30769965052604675</v>
      </c>
      <c r="E31" s="23">
        <v>0.45606189966201782</v>
      </c>
      <c r="F31" s="23">
        <v>0.39905893802642822</v>
      </c>
      <c r="G31" s="23">
        <v>0.69797879457473755</v>
      </c>
      <c r="H31" s="23">
        <v>0.39643508195877075</v>
      </c>
      <c r="I31" s="23">
        <v>0.55369454622268677</v>
      </c>
      <c r="J31" s="23">
        <v>7.7543333172798157E-2</v>
      </c>
      <c r="K31" s="23">
        <v>0.12290184944868088</v>
      </c>
      <c r="L31" s="23">
        <v>0.26603332161903381</v>
      </c>
      <c r="M31" s="23">
        <v>0.52461129426956177</v>
      </c>
      <c r="N31" s="23">
        <v>0.46582496166229248</v>
      </c>
      <c r="O31" s="23">
        <v>0.65959334373474121</v>
      </c>
      <c r="P31" s="23">
        <v>0.33116406202316284</v>
      </c>
      <c r="Q31" s="23">
        <v>0.51909279823303223</v>
      </c>
      <c r="R31" s="23">
        <v>0.43413630127906799</v>
      </c>
      <c r="S31" s="23">
        <v>0.47885039448738098</v>
      </c>
      <c r="T31" s="23">
        <v>0.68641698360443115</v>
      </c>
      <c r="U31" s="23">
        <v>0.43206793069839478</v>
      </c>
      <c r="V31" s="23">
        <v>0.42959025502204895</v>
      </c>
      <c r="W31" s="23">
        <v>0.4891076385974884</v>
      </c>
      <c r="X31" s="23">
        <v>0.59330761432647705</v>
      </c>
      <c r="Y31" s="23">
        <v>0.37426105141639709</v>
      </c>
      <c r="Z31" s="23">
        <v>0.54985171556472778</v>
      </c>
      <c r="AA31" s="23">
        <v>0.37761086225509644</v>
      </c>
      <c r="AB31" s="23">
        <v>0.55432838201522827</v>
      </c>
      <c r="AC31" s="23">
        <v>0.30491319298744202</v>
      </c>
      <c r="AD31" s="23">
        <v>0.35010790824890137</v>
      </c>
      <c r="AE31" s="23">
        <v>0.56086510419845581</v>
      </c>
      <c r="AF31" s="23">
        <v>0.62941449880599976</v>
      </c>
      <c r="AG31" s="23">
        <v>0.6033179759979248</v>
      </c>
      <c r="AH31" s="23">
        <v>0.3070158064365387</v>
      </c>
      <c r="AI31" s="23">
        <v>0.2243310958147049</v>
      </c>
      <c r="AJ31" s="23">
        <v>0.36245885491371155</v>
      </c>
      <c r="AK31" s="23">
        <v>0.1928606778383255</v>
      </c>
      <c r="AL31" s="23">
        <v>0.40531885623931885</v>
      </c>
      <c r="AM31" s="23">
        <v>0.3401787281036377</v>
      </c>
      <c r="AN31" s="23">
        <v>0.15922001004219055</v>
      </c>
      <c r="AO31" s="23">
        <v>0.57121521234512329</v>
      </c>
      <c r="AP31" s="23">
        <v>0.11953359842300415</v>
      </c>
      <c r="AQ31" s="23">
        <v>0.60804373025894165</v>
      </c>
      <c r="AR31" s="23">
        <v>0.50113189220428467</v>
      </c>
      <c r="AS31" s="23">
        <v>0.53314518928527832</v>
      </c>
      <c r="AT31" s="23">
        <v>0.46184262633323669</v>
      </c>
      <c r="AU31" s="23">
        <v>0.23269124329090118</v>
      </c>
      <c r="AV31" s="23">
        <v>0.28629621863365173</v>
      </c>
      <c r="AW31" s="23">
        <v>0.26701205968856812</v>
      </c>
      <c r="AX31" s="23">
        <v>0.15257358551025391</v>
      </c>
      <c r="AY31" s="23">
        <v>0.2468981146812439</v>
      </c>
      <c r="AZ31" s="23">
        <v>0.51459383964538574</v>
      </c>
      <c r="BA31" s="23">
        <v>0.2920849621295929</v>
      </c>
      <c r="BB31" s="23">
        <v>0.57794678211212158</v>
      </c>
      <c r="BC31" s="23">
        <v>0.33229365944862366</v>
      </c>
      <c r="BD31" s="23">
        <v>0.17045958340167999</v>
      </c>
      <c r="BE31" s="23">
        <v>0.18047252297401428</v>
      </c>
      <c r="BF31" s="23">
        <v>0.42342549562454224</v>
      </c>
      <c r="BG31" s="23">
        <v>0.29711180925369263</v>
      </c>
      <c r="BH31" s="23">
        <v>0.44316896796226501</v>
      </c>
      <c r="BI31" s="23">
        <v>0.18744967877864838</v>
      </c>
      <c r="BJ31" s="23">
        <v>0.49419459700584412</v>
      </c>
      <c r="BK31" s="23">
        <v>0.24006681144237518</v>
      </c>
      <c r="BL31" s="23">
        <v>0.34430992603302002</v>
      </c>
      <c r="BM31" s="23">
        <v>0.24084974825382233</v>
      </c>
      <c r="BN31" s="23">
        <v>0.43079504370689392</v>
      </c>
    </row>
    <row r="32" spans="1:66" x14ac:dyDescent="0.2">
      <c r="A32" s="8" t="s">
        <v>127</v>
      </c>
      <c r="B32" s="21" t="s">
        <v>128</v>
      </c>
      <c r="C32" s="22" t="s">
        <v>90</v>
      </c>
      <c r="D32" s="23">
        <v>0.79812967777252197</v>
      </c>
      <c r="E32" s="23">
        <v>0.75966733694076538</v>
      </c>
      <c r="F32" s="23">
        <v>0.7613949179649353</v>
      </c>
      <c r="G32" s="23">
        <v>0.8109506368637085</v>
      </c>
      <c r="H32" s="23">
        <v>0.85190904140472412</v>
      </c>
      <c r="I32" s="23">
        <v>0.81109511852264404</v>
      </c>
      <c r="J32" s="23">
        <v>0.50873059034347534</v>
      </c>
      <c r="K32" s="23">
        <v>0.62911808490753174</v>
      </c>
      <c r="L32" s="23">
        <v>0.7839658260345459</v>
      </c>
      <c r="M32" s="23">
        <v>0.8751760721206665</v>
      </c>
      <c r="N32" s="23">
        <v>0.8531835675239563</v>
      </c>
      <c r="O32" s="23">
        <v>0.84529000520706177</v>
      </c>
      <c r="P32" s="23">
        <v>0.83610790967941284</v>
      </c>
      <c r="Q32" s="23">
        <v>0.88700228929519653</v>
      </c>
      <c r="R32" s="23">
        <v>0.92363762855529785</v>
      </c>
      <c r="S32" s="23">
        <v>0.88609510660171509</v>
      </c>
      <c r="T32" s="23">
        <v>0.74794989824295044</v>
      </c>
      <c r="U32" s="23">
        <v>0.81063896417617798</v>
      </c>
      <c r="V32" s="23">
        <v>0.95482772588729858</v>
      </c>
      <c r="W32" s="23">
        <v>0.86030346155166626</v>
      </c>
      <c r="X32" s="23">
        <v>0.82866251468658447</v>
      </c>
      <c r="Y32" s="23">
        <v>0.79108917713165283</v>
      </c>
      <c r="Z32" s="23">
        <v>0.85799318552017212</v>
      </c>
      <c r="AA32" s="23">
        <v>0.84176784753799438</v>
      </c>
      <c r="AB32" s="23">
        <v>0.90188503265380859</v>
      </c>
      <c r="AC32" s="23">
        <v>0.91355383396148682</v>
      </c>
      <c r="AD32" s="23">
        <v>0.72538661956787109</v>
      </c>
      <c r="AE32" s="23">
        <v>0.87239837646484375</v>
      </c>
      <c r="AF32" s="23">
        <v>0.89764165878295898</v>
      </c>
      <c r="AG32" s="23">
        <v>0.81814473867416382</v>
      </c>
      <c r="AH32" s="23">
        <v>0.87191176414489746</v>
      </c>
      <c r="AI32" s="23">
        <v>0.52744978666305542</v>
      </c>
      <c r="AJ32" s="23">
        <v>0.7073824405670166</v>
      </c>
      <c r="AK32" s="23">
        <v>0.91113412380218506</v>
      </c>
      <c r="AL32" s="23">
        <v>0.74956554174423218</v>
      </c>
      <c r="AM32" s="23">
        <v>0.85915124416351318</v>
      </c>
      <c r="AN32" s="23">
        <v>0.56991106271743774</v>
      </c>
      <c r="AO32" s="23">
        <v>0.88994240760803223</v>
      </c>
      <c r="AP32" s="23">
        <v>0.76020079851150513</v>
      </c>
      <c r="AQ32" s="23">
        <v>0.87383085489273071</v>
      </c>
      <c r="AR32" s="23">
        <v>0.74070096015930176</v>
      </c>
      <c r="AS32" s="23">
        <v>0.90511089563369751</v>
      </c>
      <c r="AT32" s="23">
        <v>0.75055497884750366</v>
      </c>
      <c r="AU32" s="23">
        <v>0.60794776678085327</v>
      </c>
      <c r="AV32" s="23">
        <v>0.670521080493927</v>
      </c>
      <c r="AW32" s="23">
        <v>0.74555677175521851</v>
      </c>
      <c r="AX32" s="23">
        <v>0.44318166375160217</v>
      </c>
      <c r="AY32" s="23">
        <v>0.83392763137817383</v>
      </c>
      <c r="AZ32" s="23">
        <v>0.8471837043762207</v>
      </c>
      <c r="BA32" s="23">
        <v>0.68032962083816528</v>
      </c>
      <c r="BB32" s="23">
        <v>0.86320000886917114</v>
      </c>
      <c r="BC32" s="23">
        <v>0.70773237943649292</v>
      </c>
      <c r="BD32" s="23">
        <v>0.82212609052658081</v>
      </c>
      <c r="BE32" s="23">
        <v>0.58948147296905518</v>
      </c>
      <c r="BF32" s="23">
        <v>0.73162204027175903</v>
      </c>
      <c r="BG32" s="23">
        <v>0.81044185161590576</v>
      </c>
      <c r="BH32" s="23">
        <v>0.78173243999481201</v>
      </c>
      <c r="BI32" s="23">
        <v>0.67750775814056396</v>
      </c>
      <c r="BJ32" s="23">
        <v>0.80172842741012573</v>
      </c>
      <c r="BK32" s="23">
        <v>0.71767085790634155</v>
      </c>
      <c r="BL32" s="23">
        <v>0.51848220825195313</v>
      </c>
      <c r="BM32" s="23">
        <v>0.73402494192123413</v>
      </c>
      <c r="BN32" s="23">
        <v>0.70690387487411499</v>
      </c>
    </row>
    <row r="33" spans="1:66" x14ac:dyDescent="0.2">
      <c r="A33" s="8" t="s">
        <v>129</v>
      </c>
      <c r="B33" s="21" t="s">
        <v>130</v>
      </c>
      <c r="C33" s="22" t="s">
        <v>90</v>
      </c>
      <c r="D33" s="23">
        <v>0.63383954763412476</v>
      </c>
      <c r="E33" s="23">
        <v>0.5373268723487854</v>
      </c>
      <c r="F33" s="23">
        <v>0.59192901849746704</v>
      </c>
      <c r="G33" s="23">
        <v>0.65540587902069092</v>
      </c>
      <c r="H33" s="23">
        <v>0.75085622072219849</v>
      </c>
      <c r="I33" s="23">
        <v>0.70469009876251221</v>
      </c>
      <c r="J33" s="23">
        <v>0.27000832557678223</v>
      </c>
      <c r="K33" s="23">
        <v>0.50429463386535645</v>
      </c>
      <c r="L33" s="23">
        <v>0.70253992080688477</v>
      </c>
      <c r="M33" s="23">
        <v>0.77699238061904907</v>
      </c>
      <c r="N33" s="23">
        <v>0.60678160190582275</v>
      </c>
      <c r="O33" s="23">
        <v>0.77931654453277588</v>
      </c>
      <c r="P33" s="23">
        <v>0.60011452436447144</v>
      </c>
      <c r="Q33" s="23">
        <v>0.79011017084121704</v>
      </c>
      <c r="R33" s="23">
        <v>0.8196290135383606</v>
      </c>
      <c r="S33" s="23">
        <v>0.79654264450073242</v>
      </c>
      <c r="T33" s="23">
        <v>0.69082033634185791</v>
      </c>
      <c r="U33" s="23">
        <v>0.47463542222976685</v>
      </c>
      <c r="V33" s="23">
        <v>0.66570156812667847</v>
      </c>
      <c r="W33" s="23">
        <v>0.54490780830383301</v>
      </c>
      <c r="X33" s="23">
        <v>0.67760539054870605</v>
      </c>
      <c r="Y33" s="23">
        <v>0.68855661153793335</v>
      </c>
      <c r="Z33" s="23">
        <v>0.70588624477386475</v>
      </c>
      <c r="AA33" s="23">
        <v>0.62680751085281372</v>
      </c>
      <c r="AB33" s="23">
        <v>0.74225372076034546</v>
      </c>
      <c r="AC33" s="23">
        <v>0.64614617824554443</v>
      </c>
      <c r="AD33" s="23">
        <v>0.63828259706497192</v>
      </c>
      <c r="AE33" s="23">
        <v>0.74296468496322632</v>
      </c>
      <c r="AF33" s="23">
        <v>0.81005680561065674</v>
      </c>
      <c r="AG33" s="23">
        <v>0.66350412368774414</v>
      </c>
      <c r="AH33" s="23">
        <v>0.67478483915328979</v>
      </c>
      <c r="AI33" s="23">
        <v>0.28889837861061096</v>
      </c>
      <c r="AJ33" s="23">
        <v>0.48378843069076538</v>
      </c>
      <c r="AK33" s="23">
        <v>0.69844180345535278</v>
      </c>
      <c r="AL33" s="23">
        <v>0.51548886299133301</v>
      </c>
      <c r="AM33" s="23">
        <v>0.56774687767028809</v>
      </c>
      <c r="AN33" s="23">
        <v>0.3220270574092865</v>
      </c>
      <c r="AO33" s="23">
        <v>0.60795092582702637</v>
      </c>
      <c r="AP33" s="23">
        <v>0.57012307643890381</v>
      </c>
      <c r="AQ33" s="23">
        <v>0.65164071321487427</v>
      </c>
      <c r="AR33" s="23">
        <v>0.53512710332870483</v>
      </c>
      <c r="AS33" s="23">
        <v>0.63272243738174438</v>
      </c>
      <c r="AT33" s="23">
        <v>0.59264683723449707</v>
      </c>
      <c r="AU33" s="23">
        <v>0.47930905222892761</v>
      </c>
      <c r="AV33" s="23">
        <v>0.38119691610336304</v>
      </c>
      <c r="AW33" s="23">
        <v>0.42045173048973083</v>
      </c>
      <c r="AX33" s="23">
        <v>0.26666983962059021</v>
      </c>
      <c r="AY33" s="23">
        <v>0.62913721799850464</v>
      </c>
      <c r="AZ33" s="23">
        <v>0.59366756677627563</v>
      </c>
      <c r="BA33" s="23">
        <v>0.48610305786132813</v>
      </c>
      <c r="BB33" s="23">
        <v>0.58912539482116699</v>
      </c>
      <c r="BC33" s="23">
        <v>0.47854089736938477</v>
      </c>
      <c r="BD33" s="23">
        <v>0.67896503210067749</v>
      </c>
      <c r="BE33" s="23">
        <v>0.44460323452949524</v>
      </c>
      <c r="BF33" s="23">
        <v>0.45477119088172913</v>
      </c>
      <c r="BG33" s="23">
        <v>0.68881303071975708</v>
      </c>
      <c r="BH33" s="23">
        <v>0.66448169946670532</v>
      </c>
      <c r="BI33" s="23">
        <v>0.24276253581047058</v>
      </c>
      <c r="BJ33" s="23">
        <v>0.51987940073013306</v>
      </c>
      <c r="BK33" s="23">
        <v>0.5076330304145813</v>
      </c>
      <c r="BL33" s="23">
        <v>0.45022311806678772</v>
      </c>
      <c r="BM33" s="23">
        <v>0.60904037952423096</v>
      </c>
      <c r="BN33" s="23">
        <v>0.66796886920928955</v>
      </c>
    </row>
    <row r="34" spans="1:66" x14ac:dyDescent="0.2">
      <c r="A34" s="8" t="s">
        <v>131</v>
      </c>
      <c r="B34" s="21" t="s">
        <v>132</v>
      </c>
      <c r="C34" s="22" t="s">
        <v>90</v>
      </c>
      <c r="D34" s="23">
        <v>0.37616807222366333</v>
      </c>
      <c r="E34" s="23">
        <v>0.30400815606117249</v>
      </c>
      <c r="F34" s="23">
        <v>0.44842672348022461</v>
      </c>
      <c r="G34" s="23">
        <v>0.41477632522583008</v>
      </c>
      <c r="H34" s="23">
        <v>0.4676317572593689</v>
      </c>
      <c r="I34" s="23">
        <v>0.38294342160224915</v>
      </c>
      <c r="J34" s="23">
        <v>0.21676775813102722</v>
      </c>
      <c r="K34" s="23">
        <v>0.33112180233001709</v>
      </c>
      <c r="L34" s="23">
        <v>0.43447935581207275</v>
      </c>
      <c r="M34" s="23">
        <v>0.3718007504940033</v>
      </c>
      <c r="N34" s="23">
        <v>0.35468235611915588</v>
      </c>
      <c r="O34" s="23">
        <v>0.55297571420669556</v>
      </c>
      <c r="P34" s="23">
        <v>0.35629865527153015</v>
      </c>
      <c r="Q34" s="23">
        <v>0.53452098369598389</v>
      </c>
      <c r="R34" s="23">
        <v>0.33302149176597595</v>
      </c>
      <c r="S34" s="23">
        <v>0.47613757848739624</v>
      </c>
      <c r="T34" s="23">
        <v>0.55985456705093384</v>
      </c>
      <c r="U34" s="23">
        <v>0.24993367493152618</v>
      </c>
      <c r="V34" s="23">
        <v>0.46216055750846863</v>
      </c>
      <c r="W34" s="23">
        <v>0.3319963812828064</v>
      </c>
      <c r="X34" s="23">
        <v>0.41751846671104431</v>
      </c>
      <c r="Y34" s="23">
        <v>0.45437505841255188</v>
      </c>
      <c r="Z34" s="23">
        <v>0.53520643711090088</v>
      </c>
      <c r="AA34" s="23">
        <v>0.40968409180641174</v>
      </c>
      <c r="AB34" s="23">
        <v>0.26280012726783752</v>
      </c>
      <c r="AC34" s="23">
        <v>0.3367590606212616</v>
      </c>
      <c r="AD34" s="23">
        <v>0.35330858826637268</v>
      </c>
      <c r="AE34" s="23">
        <v>0.50353795289993286</v>
      </c>
      <c r="AF34" s="23">
        <v>0.39333486557006836</v>
      </c>
      <c r="AG34" s="23">
        <v>0.40168744325637817</v>
      </c>
      <c r="AH34" s="23">
        <v>0.46584555506706238</v>
      </c>
      <c r="AI34" s="23">
        <v>0.10790455341339111</v>
      </c>
      <c r="AJ34" s="23">
        <v>0.20692259073257446</v>
      </c>
      <c r="AK34" s="23">
        <v>0.36403793096542358</v>
      </c>
      <c r="AL34" s="23">
        <v>0.3657662570476532</v>
      </c>
      <c r="AM34" s="23">
        <v>0.3076985776424408</v>
      </c>
      <c r="AN34" s="23">
        <v>0.11777254939079285</v>
      </c>
      <c r="AO34" s="23">
        <v>0.5685422420501709</v>
      </c>
      <c r="AP34" s="23">
        <v>0.31628811359405518</v>
      </c>
      <c r="AQ34" s="23">
        <v>0.31526347994804382</v>
      </c>
      <c r="AR34" s="23">
        <v>0.22408175468444824</v>
      </c>
      <c r="AS34" s="23">
        <v>0.33502820134162903</v>
      </c>
      <c r="AT34" s="23">
        <v>0.35234624147415161</v>
      </c>
      <c r="AU34" s="23">
        <v>0.30070796608924866</v>
      </c>
      <c r="AV34" s="23">
        <v>0.30669951438903809</v>
      </c>
      <c r="AW34" s="23">
        <v>0.33820834755897522</v>
      </c>
      <c r="AX34" s="23">
        <v>0.14076979458332062</v>
      </c>
      <c r="AY34" s="23">
        <v>0.33398744463920593</v>
      </c>
      <c r="AZ34" s="23">
        <v>0.44351527094841003</v>
      </c>
      <c r="BA34" s="23">
        <v>0.28551021218299866</v>
      </c>
      <c r="BB34" s="23">
        <v>0.48797723650932312</v>
      </c>
      <c r="BC34" s="23">
        <v>0.49288055300712585</v>
      </c>
      <c r="BD34" s="23">
        <v>0.35235115885734558</v>
      </c>
      <c r="BE34" s="23">
        <v>0.35988703370094299</v>
      </c>
      <c r="BF34" s="23">
        <v>0.30463400483131409</v>
      </c>
      <c r="BG34" s="23">
        <v>0.33088460564613342</v>
      </c>
      <c r="BH34" s="23">
        <v>0.39370360970497131</v>
      </c>
      <c r="BI34" s="23">
        <v>0.19461661577224731</v>
      </c>
      <c r="BJ34" s="23">
        <v>0.26678678393363953</v>
      </c>
      <c r="BK34" s="23">
        <v>0.39592507481575012</v>
      </c>
      <c r="BL34" s="23">
        <v>0.22476038336753845</v>
      </c>
      <c r="BM34" s="23">
        <v>0.34430134296417236</v>
      </c>
      <c r="BN34" s="23">
        <v>0.49981552362442017</v>
      </c>
    </row>
    <row r="35" spans="1:66" s="14" customFormat="1" x14ac:dyDescent="0.2">
      <c r="A35" s="14" t="s">
        <v>133</v>
      </c>
      <c r="B35" s="15" t="s">
        <v>134</v>
      </c>
      <c r="C35" s="16" t="s">
        <v>85</v>
      </c>
      <c r="D35" s="15">
        <v>5.2440967559814453</v>
      </c>
      <c r="E35" s="15">
        <v>5.4360084533691406</v>
      </c>
      <c r="F35" s="15">
        <v>5.4994692802429199</v>
      </c>
      <c r="G35" s="15">
        <v>5.591954231262207</v>
      </c>
      <c r="H35" s="15">
        <v>5.8487086296081543</v>
      </c>
      <c r="I35" s="15">
        <v>5.6090922355651855</v>
      </c>
      <c r="J35" s="15">
        <v>5.2464022636413574</v>
      </c>
      <c r="K35" s="15">
        <v>5.0286049842834473</v>
      </c>
      <c r="L35" s="15">
        <v>5.3512148857116699</v>
      </c>
      <c r="M35" s="15">
        <v>5.7192649841308594</v>
      </c>
      <c r="N35" s="15">
        <v>5.8985366821289062</v>
      </c>
      <c r="O35" s="15">
        <v>6.3215227127075195</v>
      </c>
      <c r="P35" s="15">
        <v>5.2829961776733398</v>
      </c>
      <c r="Q35" s="15">
        <v>6.4987683296203613</v>
      </c>
      <c r="R35" s="15">
        <v>5.5091743469238281</v>
      </c>
      <c r="S35" s="15">
        <v>5.351771354675293</v>
      </c>
      <c r="T35" s="15">
        <v>5.3912472724914551</v>
      </c>
      <c r="U35" s="15">
        <v>5.8967537879943848</v>
      </c>
      <c r="V35" s="15">
        <v>5.4309282302856445</v>
      </c>
      <c r="W35" s="15">
        <v>5.4602818489074707</v>
      </c>
      <c r="X35" s="15">
        <v>5.1910800933837891</v>
      </c>
      <c r="Y35" s="15">
        <v>5.5086460113525391</v>
      </c>
      <c r="Z35" s="15">
        <v>5.4541792869567871</v>
      </c>
      <c r="AA35" s="15">
        <v>5.8641486167907715</v>
      </c>
      <c r="AB35" s="15">
        <v>5.5079207420349121</v>
      </c>
      <c r="AC35" s="15">
        <v>5.4362139701843262</v>
      </c>
      <c r="AD35" s="15">
        <v>5.5551643371582031</v>
      </c>
      <c r="AE35" s="15">
        <v>5.7738385200500488</v>
      </c>
      <c r="AF35" s="15">
        <v>5.6654872894287109</v>
      </c>
      <c r="AG35" s="15">
        <v>5.4466733932495117</v>
      </c>
      <c r="AH35" s="15">
        <v>5.4676313400268555</v>
      </c>
      <c r="AI35" s="15">
        <v>5.0354776382446289</v>
      </c>
      <c r="AJ35" s="15">
        <v>5.1356244087219238</v>
      </c>
      <c r="AK35" s="15">
        <v>4.9196038246154785</v>
      </c>
      <c r="AL35" s="15">
        <v>5.5209007263183594</v>
      </c>
      <c r="AM35" s="15">
        <v>5.0405149459838867</v>
      </c>
      <c r="AN35" s="15">
        <v>4.5377483367919922</v>
      </c>
      <c r="AO35" s="15">
        <v>5.1384339332580566</v>
      </c>
      <c r="AP35" s="15">
        <v>5.0686964988708496</v>
      </c>
      <c r="AQ35" s="15">
        <v>5.1857786178588867</v>
      </c>
      <c r="AR35" s="15">
        <v>5.0652651786804199</v>
      </c>
      <c r="AS35" s="15">
        <v>5.3445782661437988</v>
      </c>
      <c r="AT35" s="15">
        <v>4.9492225646972656</v>
      </c>
      <c r="AU35" s="15">
        <v>4.687401294708252</v>
      </c>
      <c r="AV35" s="15">
        <v>5.5002870559692383</v>
      </c>
      <c r="AW35" s="15">
        <v>5.0588469505310059</v>
      </c>
      <c r="AX35" s="15">
        <v>5.0888528823852539</v>
      </c>
      <c r="AY35" s="15">
        <v>5.212557315826416</v>
      </c>
      <c r="AZ35" s="15">
        <v>5.7979259490966797</v>
      </c>
      <c r="BA35" s="15">
        <v>5.3815932273864746</v>
      </c>
      <c r="BB35" s="15">
        <v>5.0712442398071289</v>
      </c>
      <c r="BC35" s="15">
        <v>5.2978582382202148</v>
      </c>
      <c r="BD35" s="15">
        <v>5.6192026138305664</v>
      </c>
      <c r="BE35" s="15">
        <v>4.6967320442199707</v>
      </c>
      <c r="BF35" s="15">
        <v>4.8717541694641113</v>
      </c>
      <c r="BG35" s="15">
        <v>5.9054241180419922</v>
      </c>
      <c r="BH35" s="15">
        <v>5.114229679107666</v>
      </c>
      <c r="BI35" s="15">
        <v>4.8103957176208496</v>
      </c>
      <c r="BJ35" s="15">
        <v>5.3548851013183594</v>
      </c>
      <c r="BK35" s="15">
        <v>5.1811871528625488</v>
      </c>
      <c r="BL35" s="15">
        <v>4.4894556999206543</v>
      </c>
      <c r="BM35" s="15">
        <v>4.7717757225036621</v>
      </c>
      <c r="BN35" s="15">
        <v>5.3528060913085937</v>
      </c>
    </row>
    <row r="36" spans="1:66" s="24" customFormat="1" x14ac:dyDescent="0.2">
      <c r="A36" s="18" t="s">
        <v>135</v>
      </c>
      <c r="B36" s="18" t="s">
        <v>419</v>
      </c>
      <c r="C36" s="19" t="s">
        <v>88</v>
      </c>
      <c r="D36" s="20">
        <v>0.76429259777069092</v>
      </c>
      <c r="E36" s="20">
        <v>1.0196520090103149</v>
      </c>
      <c r="F36" s="20">
        <v>0.93327212333679199</v>
      </c>
      <c r="G36" s="20">
        <v>0.84412652254104614</v>
      </c>
      <c r="H36" s="20">
        <v>0.874317467212677</v>
      </c>
      <c r="I36" s="20">
        <v>0.95386111736297607</v>
      </c>
      <c r="J36" s="20">
        <v>0.80642956495285034</v>
      </c>
      <c r="K36" s="20">
        <v>0.87164652347564697</v>
      </c>
      <c r="L36" s="20">
        <v>0.74358290433883667</v>
      </c>
      <c r="M36" s="20">
        <v>0.86713194847106934</v>
      </c>
      <c r="N36" s="20">
        <v>0.95293474197387695</v>
      </c>
      <c r="O36" s="20">
        <v>1.0386970043182373</v>
      </c>
      <c r="P36" s="20">
        <v>0.79941123723983765</v>
      </c>
      <c r="Q36" s="20">
        <v>0.84813964366912842</v>
      </c>
      <c r="R36" s="20">
        <v>0.86631190776824951</v>
      </c>
      <c r="S36" s="20">
        <v>0.70851552486419678</v>
      </c>
      <c r="T36" s="20">
        <v>0.80738520622253418</v>
      </c>
      <c r="U36" s="20">
        <v>1.0181206464767456</v>
      </c>
      <c r="V36" s="20">
        <v>0.75756001472473145</v>
      </c>
      <c r="W36" s="20">
        <v>0.76330769062042236</v>
      </c>
      <c r="X36" s="20">
        <v>0.81020534038543701</v>
      </c>
      <c r="Y36" s="20">
        <v>0.87314367294311523</v>
      </c>
      <c r="Z36" s="20">
        <v>0.7788081169128418</v>
      </c>
      <c r="AA36" s="20">
        <v>0.76193749904632568</v>
      </c>
      <c r="AB36" s="20">
        <v>0.85612028837203979</v>
      </c>
      <c r="AC36" s="20">
        <v>0.74597370624542236</v>
      </c>
      <c r="AD36" s="20">
        <v>0.87134647369384766</v>
      </c>
      <c r="AE36" s="20">
        <v>0.89899218082427979</v>
      </c>
      <c r="AF36" s="20">
        <v>0.8532755970954895</v>
      </c>
      <c r="AG36" s="20">
        <v>0.88469779491424561</v>
      </c>
      <c r="AH36" s="20">
        <v>0.84052360057830811</v>
      </c>
      <c r="AI36" s="20">
        <v>0.92619311809539795</v>
      </c>
      <c r="AJ36" s="20">
        <v>0.89229530096054077</v>
      </c>
      <c r="AK36" s="20">
        <v>0.81675344705581665</v>
      </c>
      <c r="AL36" s="20">
        <v>0.76079565286636353</v>
      </c>
      <c r="AM36" s="20">
        <v>0.795643150806427</v>
      </c>
      <c r="AN36" s="20">
        <v>0.78832483291625977</v>
      </c>
      <c r="AO36" s="20">
        <v>0.8002898097038269</v>
      </c>
      <c r="AP36" s="20">
        <v>0.72418367862701416</v>
      </c>
      <c r="AQ36" s="20">
        <v>0.84989231824874878</v>
      </c>
      <c r="AR36" s="20">
        <v>0.80408859252929688</v>
      </c>
      <c r="AS36" s="20">
        <v>0.83060139417648315</v>
      </c>
      <c r="AT36" s="20">
        <v>0.84744554758071899</v>
      </c>
      <c r="AU36" s="20">
        <v>0.80580085515975952</v>
      </c>
      <c r="AV36" s="20">
        <v>0.82555365562438965</v>
      </c>
      <c r="AW36" s="20">
        <v>0.77435463666915894</v>
      </c>
      <c r="AX36" s="20">
        <v>0.87432140111923218</v>
      </c>
      <c r="AY36" s="20">
        <v>0.79363340139389038</v>
      </c>
      <c r="AZ36" s="20">
        <v>0.84303289651870728</v>
      </c>
      <c r="BA36" s="20">
        <v>0.83624935150146484</v>
      </c>
      <c r="BB36" s="20">
        <v>0.7235264778137207</v>
      </c>
      <c r="BC36" s="20">
        <v>0.76767051219940186</v>
      </c>
      <c r="BD36" s="20">
        <v>0.84136456251144409</v>
      </c>
      <c r="BE36" s="20">
        <v>0.78702706098556519</v>
      </c>
      <c r="BF36" s="20">
        <v>0.78593152761459351</v>
      </c>
      <c r="BG36" s="20">
        <v>0.88150995969772339</v>
      </c>
      <c r="BH36" s="20">
        <v>0.68809127807617188</v>
      </c>
      <c r="BI36" s="20">
        <v>0.74091142416000366</v>
      </c>
      <c r="BJ36" s="20">
        <v>0.78314942121505737</v>
      </c>
      <c r="BK36" s="20">
        <v>0.79321688413619995</v>
      </c>
      <c r="BL36" s="20">
        <v>0.78729021549224854</v>
      </c>
      <c r="BM36" s="20">
        <v>0.80540204048156738</v>
      </c>
      <c r="BN36" s="20">
        <v>0.79374223947525024</v>
      </c>
    </row>
    <row r="37" spans="1:66" x14ac:dyDescent="0.2">
      <c r="A37" s="8" t="s">
        <v>137</v>
      </c>
      <c r="B37" s="21" t="s">
        <v>138</v>
      </c>
      <c r="C37" s="22" t="s">
        <v>90</v>
      </c>
      <c r="D37" s="23">
        <v>0.10392375290393829</v>
      </c>
      <c r="E37" s="23">
        <v>0.26772060990333557</v>
      </c>
      <c r="F37" s="23">
        <v>0.23079241812229156</v>
      </c>
      <c r="G37" s="23">
        <v>0.16453398764133453</v>
      </c>
      <c r="H37" s="23">
        <v>0.17193368077278137</v>
      </c>
      <c r="I37" s="23">
        <v>0.23110806941986084</v>
      </c>
      <c r="J37" s="23">
        <v>0.14692012965679169</v>
      </c>
      <c r="K37" s="23">
        <v>0.17831625044345856</v>
      </c>
      <c r="L37" s="23">
        <v>0.10133299976587296</v>
      </c>
      <c r="M37" s="23">
        <v>0.16626428067684174</v>
      </c>
      <c r="N37" s="23">
        <v>0.23146690428256989</v>
      </c>
      <c r="O37" s="23">
        <v>0.29457956552505493</v>
      </c>
      <c r="P37" s="23">
        <v>0.13546912372112274</v>
      </c>
      <c r="Q37" s="23">
        <v>0.15446750819683075</v>
      </c>
      <c r="R37" s="23">
        <v>0.17616952955722809</v>
      </c>
      <c r="S37" s="23">
        <v>7.3267407715320587E-2</v>
      </c>
      <c r="T37" s="23">
        <v>0.13101498782634735</v>
      </c>
      <c r="U37" s="23">
        <v>0.28452378511428833</v>
      </c>
      <c r="V37" s="23">
        <v>8.9535541832447052E-2</v>
      </c>
      <c r="W37" s="23">
        <v>0.10704506933689117</v>
      </c>
      <c r="X37" s="23">
        <v>0.15395425260066986</v>
      </c>
      <c r="Y37" s="23">
        <v>0.1786969006061554</v>
      </c>
      <c r="Z37" s="23">
        <v>0.12503217160701752</v>
      </c>
      <c r="AA37" s="23">
        <v>9.439290314912796E-2</v>
      </c>
      <c r="AB37" s="23">
        <v>0.16256618499755859</v>
      </c>
      <c r="AC37" s="23">
        <v>9.1779172420501709E-2</v>
      </c>
      <c r="AD37" s="23">
        <v>0.17249061167240143</v>
      </c>
      <c r="AE37" s="23">
        <v>0.20901037752628326</v>
      </c>
      <c r="AF37" s="23">
        <v>0.2012450248003006</v>
      </c>
      <c r="AG37" s="23">
        <v>0.19610694050788879</v>
      </c>
      <c r="AH37" s="23">
        <v>0.15444739162921906</v>
      </c>
      <c r="AI37" s="23">
        <v>0.23108917474746704</v>
      </c>
      <c r="AJ37" s="23">
        <v>0.19705469906330109</v>
      </c>
      <c r="AK37" s="23">
        <v>0.15598352253437042</v>
      </c>
      <c r="AL37" s="23">
        <v>0.11437545716762543</v>
      </c>
      <c r="AM37" s="23">
        <v>0.11832753568887711</v>
      </c>
      <c r="AN37" s="23">
        <v>0.12593705952167511</v>
      </c>
      <c r="AO37" s="23">
        <v>0.12843024730682373</v>
      </c>
      <c r="AP37" s="23">
        <v>9.666530042886734E-2</v>
      </c>
      <c r="AQ37" s="23">
        <v>0.15938250720500946</v>
      </c>
      <c r="AR37" s="23">
        <v>0.13753485679626465</v>
      </c>
      <c r="AS37" s="23">
        <v>0.15197360515594482</v>
      </c>
      <c r="AT37" s="23">
        <v>0.16953299939632416</v>
      </c>
      <c r="AU37" s="23">
        <v>0.12405313551425934</v>
      </c>
      <c r="AV37" s="23">
        <v>0.13736967742443085</v>
      </c>
      <c r="AW37" s="23">
        <v>0.15217484533786774</v>
      </c>
      <c r="AX37" s="23">
        <v>0.18484784662723541</v>
      </c>
      <c r="AY37" s="23">
        <v>0.13118842244148254</v>
      </c>
      <c r="AZ37" s="23">
        <v>0.15740013122558594</v>
      </c>
      <c r="BA37" s="23">
        <v>0.15576815605163574</v>
      </c>
      <c r="BB37" s="23">
        <v>8.3099938929080963E-2</v>
      </c>
      <c r="BC37" s="23">
        <v>0.10651829093694687</v>
      </c>
      <c r="BD37" s="23">
        <v>0.15449792146682739</v>
      </c>
      <c r="BE37" s="23">
        <v>0.134296715259552</v>
      </c>
      <c r="BF37" s="23">
        <v>0.12361247092485428</v>
      </c>
      <c r="BG37" s="23">
        <v>0.17772221565246582</v>
      </c>
      <c r="BH37" s="23">
        <v>6.7331321537494659E-2</v>
      </c>
      <c r="BI37" s="23">
        <v>0.10456585139036179</v>
      </c>
      <c r="BJ37" s="23">
        <v>0.10543296486139297</v>
      </c>
      <c r="BK37" s="23">
        <v>0.1212819442152977</v>
      </c>
      <c r="BL37" s="23">
        <v>0.1129477471113205</v>
      </c>
      <c r="BM37" s="23">
        <v>0.14249284565448761</v>
      </c>
      <c r="BN37" s="23">
        <v>0.12992405891418457</v>
      </c>
    </row>
    <row r="38" spans="1:66" x14ac:dyDescent="0.2">
      <c r="A38" s="8" t="s">
        <v>139</v>
      </c>
      <c r="B38" s="21" t="s">
        <v>140</v>
      </c>
      <c r="C38" s="22" t="s">
        <v>90</v>
      </c>
      <c r="D38" s="23">
        <v>9.6305891871452332E-2</v>
      </c>
      <c r="E38" s="23">
        <v>0.25852870941162109</v>
      </c>
      <c r="F38" s="23">
        <v>0.20796556770801544</v>
      </c>
      <c r="G38" s="23">
        <v>0.12272057682275772</v>
      </c>
      <c r="H38" s="23">
        <v>0.15469692647457123</v>
      </c>
      <c r="I38" s="23">
        <v>0.21786776185035706</v>
      </c>
      <c r="J38" s="23">
        <v>0.13975830376148224</v>
      </c>
      <c r="K38" s="23">
        <v>0.16327399015426636</v>
      </c>
      <c r="L38" s="23">
        <v>8.5350289940834045E-2</v>
      </c>
      <c r="M38" s="23">
        <v>0.15286906063556671</v>
      </c>
      <c r="N38" s="23">
        <v>0.22091951966285706</v>
      </c>
      <c r="O38" s="23">
        <v>0.26785224676132202</v>
      </c>
      <c r="P38" s="23">
        <v>0.10172156989574432</v>
      </c>
      <c r="Q38" s="23">
        <v>0.15379798412322998</v>
      </c>
      <c r="R38" s="23">
        <v>0.15320880711078644</v>
      </c>
      <c r="S38" s="23">
        <v>6.4035020768642426E-2</v>
      </c>
      <c r="T38" s="23">
        <v>9.8840057849884033E-2</v>
      </c>
      <c r="U38" s="23">
        <v>0.24076169729232788</v>
      </c>
      <c r="V38" s="23">
        <v>8.488677442073822E-2</v>
      </c>
      <c r="W38" s="23">
        <v>0.10670987516641617</v>
      </c>
      <c r="X38" s="23">
        <v>0.14579205214977264</v>
      </c>
      <c r="Y38" s="23">
        <v>0.15054118633270264</v>
      </c>
      <c r="Z38" s="23">
        <v>8.8158987462520599E-2</v>
      </c>
      <c r="AA38" s="23">
        <v>8.2978002727031708E-2</v>
      </c>
      <c r="AB38" s="23">
        <v>0.16158750653266907</v>
      </c>
      <c r="AC38" s="23">
        <v>6.0637224465608597E-2</v>
      </c>
      <c r="AD38" s="23">
        <v>0.15183447301387787</v>
      </c>
      <c r="AE38" s="23">
        <v>0.17448040843009949</v>
      </c>
      <c r="AF38" s="23">
        <v>0.13503837585449219</v>
      </c>
      <c r="AG38" s="23">
        <v>0.16699719429016113</v>
      </c>
      <c r="AH38" s="23">
        <v>0.13267424702644348</v>
      </c>
      <c r="AI38" s="23">
        <v>0.21918958425521851</v>
      </c>
      <c r="AJ38" s="23">
        <v>0.17340223491191864</v>
      </c>
      <c r="AK38" s="23">
        <v>0.12540386617183685</v>
      </c>
      <c r="AL38" s="23">
        <v>9.1003812849521637E-2</v>
      </c>
      <c r="AM38" s="23">
        <v>0.11832753568887711</v>
      </c>
      <c r="AN38" s="23">
        <v>0.11291129887104034</v>
      </c>
      <c r="AO38" s="23">
        <v>0.10809794068336487</v>
      </c>
      <c r="AP38" s="23">
        <v>7.6174154877662659E-2</v>
      </c>
      <c r="AQ38" s="23">
        <v>0.14374335110187531</v>
      </c>
      <c r="AR38" s="23">
        <v>0.11122362315654755</v>
      </c>
      <c r="AS38" s="23">
        <v>0.1372736394405365</v>
      </c>
      <c r="AT38" s="23">
        <v>0.15172454714775085</v>
      </c>
      <c r="AU38" s="23">
        <v>0.11950382590293884</v>
      </c>
      <c r="AV38" s="23">
        <v>0.13018558919429779</v>
      </c>
      <c r="AW38" s="23">
        <v>0.12845198810100555</v>
      </c>
      <c r="AX38" s="23">
        <v>0.16241897642612457</v>
      </c>
      <c r="AY38" s="23">
        <v>0.11127197742462158</v>
      </c>
      <c r="AZ38" s="23">
        <v>0.1344456672668457</v>
      </c>
      <c r="BA38" s="23">
        <v>0.13654246926307678</v>
      </c>
      <c r="BB38" s="23">
        <v>7.6572112739086151E-2</v>
      </c>
      <c r="BC38" s="23">
        <v>7.8647002577781677E-2</v>
      </c>
      <c r="BD38" s="23">
        <v>0.15395507216453552</v>
      </c>
      <c r="BE38" s="23">
        <v>9.6684344112873077E-2</v>
      </c>
      <c r="BF38" s="23">
        <v>0.10290424525737762</v>
      </c>
      <c r="BG38" s="23">
        <v>0.17207938432693481</v>
      </c>
      <c r="BH38" s="23">
        <v>5.8358751237392426E-2</v>
      </c>
      <c r="BI38" s="23">
        <v>6.8574726581573486E-2</v>
      </c>
      <c r="BJ38" s="23">
        <v>0.10543296486139297</v>
      </c>
      <c r="BK38" s="23">
        <v>9.9494777619838715E-2</v>
      </c>
      <c r="BL38" s="23">
        <v>0.10660871863365173</v>
      </c>
      <c r="BM38" s="23">
        <v>0.1217988133430481</v>
      </c>
      <c r="BN38" s="23">
        <v>0.11320818960666656</v>
      </c>
    </row>
    <row r="39" spans="1:66" x14ac:dyDescent="0.2">
      <c r="A39" s="8" t="s">
        <v>141</v>
      </c>
      <c r="B39" s="21" t="s">
        <v>142</v>
      </c>
      <c r="C39" s="22" t="s">
        <v>90</v>
      </c>
      <c r="D39" s="23">
        <v>9.6289984881877899E-2</v>
      </c>
      <c r="E39" s="23">
        <v>0.25377711653709412</v>
      </c>
      <c r="F39" s="23">
        <v>0.20506732165813446</v>
      </c>
      <c r="G39" s="23">
        <v>0.14872738718986511</v>
      </c>
      <c r="H39" s="23">
        <v>0.16633382439613342</v>
      </c>
      <c r="I39" s="23">
        <v>0.21786776185035706</v>
      </c>
      <c r="J39" s="23">
        <v>0.13176505267620087</v>
      </c>
      <c r="K39" s="23">
        <v>0.16357573866844177</v>
      </c>
      <c r="L39" s="23">
        <v>8.6870729923248291E-2</v>
      </c>
      <c r="M39" s="23">
        <v>0.15581046044826508</v>
      </c>
      <c r="N39" s="23">
        <v>0.21969549357891083</v>
      </c>
      <c r="O39" s="23">
        <v>0.27948987483978271</v>
      </c>
      <c r="P39" s="23">
        <v>0.12630343437194824</v>
      </c>
      <c r="Q39" s="23">
        <v>0.14854301512241364</v>
      </c>
      <c r="R39" s="23">
        <v>0.15657232701778412</v>
      </c>
      <c r="S39" s="23">
        <v>6.4035020768642426E-2</v>
      </c>
      <c r="T39" s="23">
        <v>0.13101498782634735</v>
      </c>
      <c r="U39" s="23">
        <v>0.25997060537338257</v>
      </c>
      <c r="V39" s="23">
        <v>8.9535541832447052E-2</v>
      </c>
      <c r="W39" s="23">
        <v>9.575546532869339E-2</v>
      </c>
      <c r="X39" s="23">
        <v>0.14579205214977264</v>
      </c>
      <c r="Y39" s="23">
        <v>0.16330431401729584</v>
      </c>
      <c r="Z39" s="23">
        <v>0.12274269759654999</v>
      </c>
      <c r="AA39" s="23">
        <v>9.439290314912796E-2</v>
      </c>
      <c r="AB39" s="23">
        <v>0.15660974383354187</v>
      </c>
      <c r="AC39" s="23">
        <v>8.0379322171211243E-2</v>
      </c>
      <c r="AD39" s="23">
        <v>0.1641867458820343</v>
      </c>
      <c r="AE39" s="23">
        <v>0.18954628705978394</v>
      </c>
      <c r="AF39" s="23">
        <v>0.16029702126979828</v>
      </c>
      <c r="AG39" s="23">
        <v>0.18332047760486603</v>
      </c>
      <c r="AH39" s="23">
        <v>0.14064021408557892</v>
      </c>
      <c r="AI39" s="23">
        <v>0.2071797102689743</v>
      </c>
      <c r="AJ39" s="23">
        <v>0.17686463892459869</v>
      </c>
      <c r="AK39" s="23">
        <v>0.1466747522354126</v>
      </c>
      <c r="AL39" s="23">
        <v>0.10011149942874908</v>
      </c>
      <c r="AM39" s="23">
        <v>0.1066654697060585</v>
      </c>
      <c r="AN39" s="23">
        <v>0.12024010717868805</v>
      </c>
      <c r="AO39" s="23">
        <v>0.11569938808679581</v>
      </c>
      <c r="AP39" s="23">
        <v>9.0865664184093475E-2</v>
      </c>
      <c r="AQ39" s="23">
        <v>0.15773148834705353</v>
      </c>
      <c r="AR39" s="23">
        <v>0.12160282582044601</v>
      </c>
      <c r="AS39" s="23">
        <v>0.13582076132297516</v>
      </c>
      <c r="AT39" s="23">
        <v>0.14196908473968506</v>
      </c>
      <c r="AU39" s="23">
        <v>0.11943407356739044</v>
      </c>
      <c r="AV39" s="23">
        <v>0.13240614533424377</v>
      </c>
      <c r="AW39" s="23">
        <v>0.12470783293247223</v>
      </c>
      <c r="AX39" s="23">
        <v>0.17428922653198242</v>
      </c>
      <c r="AY39" s="23">
        <v>0.1186874732375145</v>
      </c>
      <c r="AZ39" s="23">
        <v>0.15382549166679382</v>
      </c>
      <c r="BA39" s="23">
        <v>0.14932021498680115</v>
      </c>
      <c r="BB39" s="23">
        <v>7.7026113867759705E-2</v>
      </c>
      <c r="BC39" s="23">
        <v>9.344068169593811E-2</v>
      </c>
      <c r="BD39" s="23">
        <v>0.14992482960224152</v>
      </c>
      <c r="BE39" s="23">
        <v>9.6684344112873077E-2</v>
      </c>
      <c r="BF39" s="23">
        <v>0.11734876781702042</v>
      </c>
      <c r="BG39" s="23">
        <v>0.17191767692565918</v>
      </c>
      <c r="BH39" s="23">
        <v>6.3145235180854797E-2</v>
      </c>
      <c r="BI39" s="23">
        <v>8.8700085878372192E-2</v>
      </c>
      <c r="BJ39" s="23">
        <v>0.10543296486139297</v>
      </c>
      <c r="BK39" s="23">
        <v>0.11425627022981644</v>
      </c>
      <c r="BL39" s="23">
        <v>0.10660871863365173</v>
      </c>
      <c r="BM39" s="23">
        <v>0.12259557098150253</v>
      </c>
      <c r="BN39" s="23">
        <v>0.12992405891418457</v>
      </c>
    </row>
    <row r="40" spans="1:66" x14ac:dyDescent="0.2">
      <c r="A40" s="8" t="s">
        <v>143</v>
      </c>
      <c r="B40" s="21" t="s">
        <v>144</v>
      </c>
      <c r="C40" s="22" t="s">
        <v>90</v>
      </c>
      <c r="D40" s="23">
        <v>9.5379941165447235E-2</v>
      </c>
      <c r="E40" s="23">
        <v>0.24950321018695831</v>
      </c>
      <c r="F40" s="23">
        <v>0.19847974181175232</v>
      </c>
      <c r="G40" s="23">
        <v>0.14767581224441528</v>
      </c>
      <c r="H40" s="23">
        <v>0.16585494577884674</v>
      </c>
      <c r="I40" s="23">
        <v>0.21011938154697418</v>
      </c>
      <c r="J40" s="23">
        <v>0.12412239611148834</v>
      </c>
      <c r="K40" s="23">
        <v>0.15208396315574646</v>
      </c>
      <c r="L40" s="23">
        <v>8.6422882974147797E-2</v>
      </c>
      <c r="M40" s="23">
        <v>0.16565929353237152</v>
      </c>
      <c r="N40" s="23">
        <v>0.18717806041240692</v>
      </c>
      <c r="O40" s="23">
        <v>0.26944375038146973</v>
      </c>
      <c r="P40" s="23">
        <v>0.12630343437194824</v>
      </c>
      <c r="Q40" s="23">
        <v>0.15379798412322998</v>
      </c>
      <c r="R40" s="23">
        <v>0.15657232701778412</v>
      </c>
      <c r="S40" s="23">
        <v>6.4035020768642426E-2</v>
      </c>
      <c r="T40" s="23">
        <v>0.12549048662185669</v>
      </c>
      <c r="U40" s="23">
        <v>0.2614099383354187</v>
      </c>
      <c r="V40" s="23">
        <v>8.9535541832447052E-2</v>
      </c>
      <c r="W40" s="23">
        <v>0.10169698297977448</v>
      </c>
      <c r="X40" s="23">
        <v>0.13941439986228943</v>
      </c>
      <c r="Y40" s="23">
        <v>0.16917404532432556</v>
      </c>
      <c r="Z40" s="23">
        <v>0.1169404610991478</v>
      </c>
      <c r="AA40" s="23">
        <v>9.3402788043022156E-2</v>
      </c>
      <c r="AB40" s="23">
        <v>0.16158750653266907</v>
      </c>
      <c r="AC40" s="23">
        <v>8.1693783402442932E-2</v>
      </c>
      <c r="AD40" s="23">
        <v>0.16056749224662781</v>
      </c>
      <c r="AE40" s="23">
        <v>0.17789053916931152</v>
      </c>
      <c r="AF40" s="23">
        <v>0.14609324932098389</v>
      </c>
      <c r="AG40" s="23">
        <v>0.19492118060588837</v>
      </c>
      <c r="AH40" s="23">
        <v>0.14129817485809326</v>
      </c>
      <c r="AI40" s="23">
        <v>0.2099469006061554</v>
      </c>
      <c r="AJ40" s="23">
        <v>0.19196680188179016</v>
      </c>
      <c r="AK40" s="23">
        <v>0.1466747522354126</v>
      </c>
      <c r="AL40" s="23">
        <v>8.8293008506298065E-2</v>
      </c>
      <c r="AM40" s="23">
        <v>0.11172780394554138</v>
      </c>
      <c r="AN40" s="23">
        <v>0.11029620468616486</v>
      </c>
      <c r="AO40" s="23">
        <v>0.10584372282028198</v>
      </c>
      <c r="AP40" s="23">
        <v>8.0448351800441742E-2</v>
      </c>
      <c r="AQ40" s="23">
        <v>0.13885557651519775</v>
      </c>
      <c r="AR40" s="23">
        <v>0.10673103481531143</v>
      </c>
      <c r="AS40" s="23">
        <v>0.12320247292518616</v>
      </c>
      <c r="AT40" s="23">
        <v>0.1646256148815155</v>
      </c>
      <c r="AU40" s="23">
        <v>0.11914456635713577</v>
      </c>
      <c r="AV40" s="23">
        <v>0.13484828174114227</v>
      </c>
      <c r="AW40" s="23">
        <v>0.1254698634147644</v>
      </c>
      <c r="AX40" s="23">
        <v>0.16600170731544495</v>
      </c>
      <c r="AY40" s="23">
        <v>0.12136127054691315</v>
      </c>
      <c r="AZ40" s="23">
        <v>0.1490710973739624</v>
      </c>
      <c r="BA40" s="23">
        <v>0.13971833884716034</v>
      </c>
      <c r="BB40" s="23">
        <v>7.1413204073905945E-2</v>
      </c>
      <c r="BC40" s="23">
        <v>0.10184871405363083</v>
      </c>
      <c r="BD40" s="23">
        <v>0.13687506318092346</v>
      </c>
      <c r="BE40" s="23">
        <v>0.10440677404403687</v>
      </c>
      <c r="BF40" s="23">
        <v>0.11734876781702042</v>
      </c>
      <c r="BG40" s="23">
        <v>0.17146426439285278</v>
      </c>
      <c r="BH40" s="23">
        <v>5.3916033357381821E-2</v>
      </c>
      <c r="BI40" s="23">
        <v>8.4330946207046509E-2</v>
      </c>
      <c r="BJ40" s="23">
        <v>0.10543296486139297</v>
      </c>
      <c r="BK40" s="23">
        <v>0.11354530602693558</v>
      </c>
      <c r="BL40" s="23">
        <v>0.10660871863365173</v>
      </c>
      <c r="BM40" s="23">
        <v>0.14176881313323975</v>
      </c>
      <c r="BN40" s="23">
        <v>0.1125480905175209</v>
      </c>
    </row>
    <row r="41" spans="1:66" x14ac:dyDescent="0.2">
      <c r="A41" s="8" t="s">
        <v>145</v>
      </c>
      <c r="B41" s="21" t="s">
        <v>146</v>
      </c>
      <c r="C41" s="22" t="s">
        <v>90</v>
      </c>
      <c r="D41" s="23">
        <v>0.98519575595855713</v>
      </c>
      <c r="E41" s="23">
        <v>1</v>
      </c>
      <c r="F41" s="23">
        <v>0.97516101598739624</v>
      </c>
      <c r="G41" s="23">
        <v>1</v>
      </c>
      <c r="H41" s="23">
        <v>1</v>
      </c>
      <c r="I41" s="23">
        <v>1</v>
      </c>
      <c r="J41" s="23">
        <v>0.92267608642578125</v>
      </c>
      <c r="K41" s="23">
        <v>1</v>
      </c>
      <c r="L41" s="23">
        <v>0.93771642446517944</v>
      </c>
      <c r="M41" s="23">
        <v>1</v>
      </c>
      <c r="N41" s="23">
        <v>1</v>
      </c>
      <c r="O41" s="23">
        <v>0.993793785572052</v>
      </c>
      <c r="P41" s="23">
        <v>0.93972653150558472</v>
      </c>
      <c r="Q41" s="23">
        <v>0.99689751863479614</v>
      </c>
      <c r="R41" s="23">
        <v>1</v>
      </c>
      <c r="S41" s="23">
        <v>0.95654624700546265</v>
      </c>
      <c r="T41" s="23">
        <v>1</v>
      </c>
      <c r="U41" s="23">
        <v>0.98153281211853027</v>
      </c>
      <c r="V41" s="23">
        <v>1</v>
      </c>
      <c r="W41" s="23">
        <v>0.9500388503074646</v>
      </c>
      <c r="X41" s="23">
        <v>0.9972454309463501</v>
      </c>
      <c r="Y41" s="23">
        <v>1</v>
      </c>
      <c r="Z41" s="23">
        <v>0.98818093538284302</v>
      </c>
      <c r="AA41" s="23">
        <v>1</v>
      </c>
      <c r="AB41" s="23">
        <v>0.96942144632339478</v>
      </c>
      <c r="AC41" s="23">
        <v>1</v>
      </c>
      <c r="AD41" s="23">
        <v>1</v>
      </c>
      <c r="AE41" s="23">
        <v>0.93324822187423706</v>
      </c>
      <c r="AF41" s="23">
        <v>0.94441825151443481</v>
      </c>
      <c r="AG41" s="23">
        <v>0.95602542161941528</v>
      </c>
      <c r="AH41" s="23">
        <v>1</v>
      </c>
      <c r="AI41" s="23">
        <v>0.92929786443710327</v>
      </c>
      <c r="AJ41" s="23">
        <v>0.93816131353378296</v>
      </c>
      <c r="AK41" s="23">
        <v>0.98007845878601074</v>
      </c>
      <c r="AL41" s="23">
        <v>0.99017971754074097</v>
      </c>
      <c r="AM41" s="23">
        <v>1</v>
      </c>
      <c r="AN41" s="23">
        <v>0.95508742332458496</v>
      </c>
      <c r="AO41" s="23">
        <v>1</v>
      </c>
      <c r="AP41" s="23">
        <v>0.9464452862739563</v>
      </c>
      <c r="AQ41" s="23">
        <v>1</v>
      </c>
      <c r="AR41" s="23">
        <v>1</v>
      </c>
      <c r="AS41" s="23">
        <v>1</v>
      </c>
      <c r="AT41" s="23">
        <v>0.97166258096694946</v>
      </c>
      <c r="AU41" s="23">
        <v>1</v>
      </c>
      <c r="AV41" s="23">
        <v>1</v>
      </c>
      <c r="AW41" s="23">
        <v>0.77732276916503906</v>
      </c>
      <c r="AX41" s="23">
        <v>0.98743903636932373</v>
      </c>
      <c r="AY41" s="23">
        <v>0.96069300174713135</v>
      </c>
      <c r="AZ41" s="23">
        <v>0.99867546558380127</v>
      </c>
      <c r="BA41" s="23">
        <v>0.98553788661956787</v>
      </c>
      <c r="BB41" s="23">
        <v>0.94192320108413696</v>
      </c>
      <c r="BC41" s="23">
        <v>1</v>
      </c>
      <c r="BD41" s="23">
        <v>0.99218666553497314</v>
      </c>
      <c r="BE41" s="23">
        <v>1</v>
      </c>
      <c r="BF41" s="23">
        <v>0.96931618452072144</v>
      </c>
      <c r="BG41" s="23">
        <v>0.95486152172088623</v>
      </c>
      <c r="BH41" s="23">
        <v>0.88283687829971313</v>
      </c>
      <c r="BI41" s="23">
        <v>0.98797744512557983</v>
      </c>
      <c r="BJ41" s="23">
        <v>1</v>
      </c>
      <c r="BK41" s="23">
        <v>1</v>
      </c>
      <c r="BL41" s="23">
        <v>1</v>
      </c>
      <c r="BM41" s="23">
        <v>0.91680669784545898</v>
      </c>
      <c r="BN41" s="23">
        <v>0.97064089775085449</v>
      </c>
    </row>
    <row r="42" spans="1:66" x14ac:dyDescent="0.2">
      <c r="A42" s="8" t="s">
        <v>147</v>
      </c>
      <c r="B42" s="21" t="s">
        <v>148</v>
      </c>
      <c r="C42" s="22" t="s">
        <v>90</v>
      </c>
      <c r="D42" s="23">
        <v>0.99740839004516602</v>
      </c>
      <c r="E42" s="23">
        <v>0.97712433338165283</v>
      </c>
      <c r="F42" s="23">
        <v>1</v>
      </c>
      <c r="G42" s="23">
        <v>0.999320387840271</v>
      </c>
      <c r="H42" s="23">
        <v>0.9939727783203125</v>
      </c>
      <c r="I42" s="23">
        <v>1</v>
      </c>
      <c r="J42" s="23">
        <v>1</v>
      </c>
      <c r="K42" s="23">
        <v>0.99952590465545654</v>
      </c>
      <c r="L42" s="23">
        <v>1</v>
      </c>
      <c r="M42" s="23">
        <v>0.99491786956787109</v>
      </c>
      <c r="N42" s="23">
        <v>0.98476743698120117</v>
      </c>
      <c r="O42" s="23">
        <v>0.99458831548690796</v>
      </c>
      <c r="P42" s="23">
        <v>0.99183481931686401</v>
      </c>
      <c r="Q42" s="23">
        <v>0.98866534233093262</v>
      </c>
      <c r="R42" s="23">
        <v>0.99902451038360596</v>
      </c>
      <c r="S42" s="23">
        <v>0.99918806552886963</v>
      </c>
      <c r="T42" s="23">
        <v>1</v>
      </c>
      <c r="U42" s="23">
        <v>0.98031359910964966</v>
      </c>
      <c r="V42" s="23">
        <v>1</v>
      </c>
      <c r="W42" s="23">
        <v>0.9998323917388916</v>
      </c>
      <c r="X42" s="23">
        <v>1</v>
      </c>
      <c r="Y42" s="23">
        <v>1</v>
      </c>
      <c r="Z42" s="23">
        <v>0.9939458966255188</v>
      </c>
      <c r="AA42" s="23">
        <v>1</v>
      </c>
      <c r="AB42" s="23">
        <v>0.99902135133743286</v>
      </c>
      <c r="AC42" s="23">
        <v>0.99189287424087524</v>
      </c>
      <c r="AD42" s="23">
        <v>0.99215537309646606</v>
      </c>
      <c r="AE42" s="23">
        <v>0.98604816198348999</v>
      </c>
      <c r="AF42" s="23">
        <v>0.98471719026565552</v>
      </c>
      <c r="AG42" s="23">
        <v>1</v>
      </c>
      <c r="AH42" s="23">
        <v>0.99433046579360962</v>
      </c>
      <c r="AI42" s="23">
        <v>0.99296295642852783</v>
      </c>
      <c r="AJ42" s="23">
        <v>0.99261415004730225</v>
      </c>
      <c r="AK42" s="23">
        <v>1</v>
      </c>
      <c r="AL42" s="23">
        <v>1</v>
      </c>
      <c r="AM42" s="23">
        <v>1</v>
      </c>
      <c r="AN42" s="23">
        <v>1</v>
      </c>
      <c r="AO42" s="23">
        <v>0.99063187837600708</v>
      </c>
      <c r="AP42" s="23">
        <v>0.99920880794525146</v>
      </c>
      <c r="AQ42" s="23">
        <v>1</v>
      </c>
      <c r="AR42" s="23">
        <v>0.99952280521392822</v>
      </c>
      <c r="AS42" s="23">
        <v>1</v>
      </c>
      <c r="AT42" s="23">
        <v>0.99211150407791138</v>
      </c>
      <c r="AU42" s="23">
        <v>1</v>
      </c>
      <c r="AV42" s="23">
        <v>1</v>
      </c>
      <c r="AW42" s="23">
        <v>0.98917657136917114</v>
      </c>
      <c r="AX42" s="23">
        <v>1</v>
      </c>
      <c r="AY42" s="23">
        <v>0.99717885255813599</v>
      </c>
      <c r="AZ42" s="23">
        <v>0.99591690301895142</v>
      </c>
      <c r="BA42" s="23">
        <v>0.99968117475509644</v>
      </c>
      <c r="BB42" s="23">
        <v>0.99470281600952148</v>
      </c>
      <c r="BC42" s="23">
        <v>1</v>
      </c>
      <c r="BD42" s="23">
        <v>0.99482351541519165</v>
      </c>
      <c r="BE42" s="23">
        <v>1</v>
      </c>
      <c r="BF42" s="23">
        <v>1</v>
      </c>
      <c r="BG42" s="23">
        <v>0.98201203346252441</v>
      </c>
      <c r="BH42" s="23">
        <v>1</v>
      </c>
      <c r="BI42" s="23">
        <v>1</v>
      </c>
      <c r="BJ42" s="23">
        <v>1</v>
      </c>
      <c r="BK42" s="23">
        <v>1</v>
      </c>
      <c r="BL42" s="23">
        <v>1</v>
      </c>
      <c r="BM42" s="23">
        <v>1</v>
      </c>
      <c r="BN42" s="23">
        <v>0.99550211429595947</v>
      </c>
    </row>
    <row r="43" spans="1:66" s="24" customFormat="1" x14ac:dyDescent="0.2">
      <c r="A43" s="18" t="s">
        <v>149</v>
      </c>
      <c r="B43" s="18" t="s">
        <v>150</v>
      </c>
      <c r="C43" s="19" t="s">
        <v>88</v>
      </c>
      <c r="D43" s="20">
        <v>1.6866106986999512</v>
      </c>
      <c r="E43" s="20">
        <v>1.6978223323822021</v>
      </c>
      <c r="F43" s="20">
        <v>1.7094335556030273</v>
      </c>
      <c r="G43" s="20">
        <v>1.7780169248580933</v>
      </c>
      <c r="H43" s="20">
        <v>1.9684416055679321</v>
      </c>
      <c r="I43" s="20">
        <v>1.7494281530380249</v>
      </c>
      <c r="J43" s="20">
        <v>1.892849326133728</v>
      </c>
      <c r="K43" s="20">
        <v>1.5666637420654297</v>
      </c>
      <c r="L43" s="20">
        <v>1.7831190824508667</v>
      </c>
      <c r="M43" s="20">
        <v>1.9477109909057617</v>
      </c>
      <c r="N43" s="20">
        <v>1.9706077575683594</v>
      </c>
      <c r="O43" s="20">
        <v>2.0386154651641846</v>
      </c>
      <c r="P43" s="20">
        <v>1.7194424867630005</v>
      </c>
      <c r="Q43" s="20">
        <v>2.1619472503662109</v>
      </c>
      <c r="R43" s="20">
        <v>1.7889821529388428</v>
      </c>
      <c r="S43" s="20">
        <v>1.9124938249588013</v>
      </c>
      <c r="T43" s="20">
        <v>1.8141359090805054</v>
      </c>
      <c r="U43" s="20">
        <v>1.8255112171173096</v>
      </c>
      <c r="V43" s="20">
        <v>1.9036673307418823</v>
      </c>
      <c r="W43" s="20">
        <v>1.8941020965576172</v>
      </c>
      <c r="X43" s="20">
        <v>1.6422088146209717</v>
      </c>
      <c r="Y43" s="20">
        <v>1.7450882196426392</v>
      </c>
      <c r="Z43" s="20">
        <v>1.8039952516555786</v>
      </c>
      <c r="AA43" s="20">
        <v>1.9931390285491943</v>
      </c>
      <c r="AB43" s="20">
        <v>1.8729413747787476</v>
      </c>
      <c r="AC43" s="20">
        <v>1.833682656288147</v>
      </c>
      <c r="AD43" s="20">
        <v>1.7975853681564331</v>
      </c>
      <c r="AE43" s="20">
        <v>1.7904459238052368</v>
      </c>
      <c r="AF43" s="20">
        <v>1.7306597232818604</v>
      </c>
      <c r="AG43" s="20">
        <v>1.7128502130508423</v>
      </c>
      <c r="AH43" s="20">
        <v>1.8407994508743286</v>
      </c>
      <c r="AI43" s="20">
        <v>1.4921801090240479</v>
      </c>
      <c r="AJ43" s="20">
        <v>1.6202784776687622</v>
      </c>
      <c r="AK43" s="20">
        <v>1.6096233129501343</v>
      </c>
      <c r="AL43" s="20">
        <v>1.9623486995697021</v>
      </c>
      <c r="AM43" s="20">
        <v>1.5101556777954102</v>
      </c>
      <c r="AN43" s="20">
        <v>1.2842084169387817</v>
      </c>
      <c r="AO43" s="20">
        <v>1.5886348485946655</v>
      </c>
      <c r="AP43" s="20">
        <v>1.5950689315795898</v>
      </c>
      <c r="AQ43" s="20">
        <v>1.5988932847976685</v>
      </c>
      <c r="AR43" s="20">
        <v>1.5632508993148804</v>
      </c>
      <c r="AS43" s="20">
        <v>1.7530803680419922</v>
      </c>
      <c r="AT43" s="20">
        <v>1.5026038885116577</v>
      </c>
      <c r="AU43" s="20">
        <v>1.3540441989898682</v>
      </c>
      <c r="AV43" s="20">
        <v>1.8799542188644409</v>
      </c>
      <c r="AW43" s="20">
        <v>1.658865213394165</v>
      </c>
      <c r="AX43" s="20">
        <v>1.6833347082138062</v>
      </c>
      <c r="AY43" s="20">
        <v>1.7481578588485718</v>
      </c>
      <c r="AZ43" s="20">
        <v>2.0485355854034424</v>
      </c>
      <c r="BA43" s="20">
        <v>1.7353044748306274</v>
      </c>
      <c r="BB43" s="20">
        <v>1.6694611310958862</v>
      </c>
      <c r="BC43" s="20">
        <v>1.8497728109359741</v>
      </c>
      <c r="BD43" s="20">
        <v>1.7794407606124878</v>
      </c>
      <c r="BE43" s="20">
        <v>1.4461605548858643</v>
      </c>
      <c r="BF43" s="20">
        <v>1.6131386756896973</v>
      </c>
      <c r="BG43" s="20">
        <v>1.8173624277114868</v>
      </c>
      <c r="BH43" s="20">
        <v>1.8009430170059204</v>
      </c>
      <c r="BI43" s="20">
        <v>1.4956361055374146</v>
      </c>
      <c r="BJ43" s="20">
        <v>1.9129199981689453</v>
      </c>
      <c r="BK43" s="20">
        <v>1.7012660503387451</v>
      </c>
      <c r="BL43" s="20">
        <v>1.4221519231796265</v>
      </c>
      <c r="BM43" s="20">
        <v>1.5214227437973022</v>
      </c>
      <c r="BN43" s="20">
        <v>1.6915924549102783</v>
      </c>
    </row>
    <row r="44" spans="1:66" x14ac:dyDescent="0.2">
      <c r="A44" s="8" t="s">
        <v>151</v>
      </c>
      <c r="B44" s="21" t="s">
        <v>152</v>
      </c>
      <c r="C44" s="22" t="s">
        <v>90</v>
      </c>
      <c r="D44" s="23">
        <v>0.62123268842697144</v>
      </c>
      <c r="E44" s="23">
        <v>0.7151375412940979</v>
      </c>
      <c r="F44" s="23">
        <v>0.78564488887786865</v>
      </c>
      <c r="G44" s="23">
        <v>0.78608870506286621</v>
      </c>
      <c r="H44" s="23">
        <v>0.80302602052688599</v>
      </c>
      <c r="I44" s="23">
        <v>0.66165995597839355</v>
      </c>
      <c r="J44" s="23">
        <v>0.56633734703063965</v>
      </c>
      <c r="K44" s="23">
        <v>0.52465486526489258</v>
      </c>
      <c r="L44" s="23">
        <v>0.60505795478820801</v>
      </c>
      <c r="M44" s="23">
        <v>0.73179322481155396</v>
      </c>
      <c r="N44" s="23">
        <v>0.6794135570526123</v>
      </c>
      <c r="O44" s="23">
        <v>0.81103849411010742</v>
      </c>
      <c r="P44" s="23">
        <v>0.69554072618484497</v>
      </c>
      <c r="Q44" s="23">
        <v>0.78283810615539551</v>
      </c>
      <c r="R44" s="23">
        <v>0.74855846166610718</v>
      </c>
      <c r="S44" s="23">
        <v>0.82805705070495605</v>
      </c>
      <c r="T44" s="23">
        <v>0.75624763965606689</v>
      </c>
      <c r="U44" s="23">
        <v>0.77081608772277832</v>
      </c>
      <c r="V44" s="23">
        <v>0.76433128118515015</v>
      </c>
      <c r="W44" s="23">
        <v>0.45557242631912231</v>
      </c>
      <c r="X44" s="23">
        <v>0.65706151723861694</v>
      </c>
      <c r="Y44" s="23">
        <v>0.82768446207046509</v>
      </c>
      <c r="Z44" s="23">
        <v>0.768535315990448</v>
      </c>
      <c r="AA44" s="23">
        <v>0.82584524154663086</v>
      </c>
      <c r="AB44" s="23">
        <v>0.69052916765213013</v>
      </c>
      <c r="AC44" s="23">
        <v>0.70382004976272583</v>
      </c>
      <c r="AD44" s="23">
        <v>0.70971685647964478</v>
      </c>
      <c r="AE44" s="23">
        <v>0.79732358455657959</v>
      </c>
      <c r="AF44" s="23">
        <v>0.82684099674224854</v>
      </c>
      <c r="AG44" s="23">
        <v>0.66731941699981689</v>
      </c>
      <c r="AH44" s="23">
        <v>0.69192659854888916</v>
      </c>
      <c r="AI44" s="23">
        <v>0.4772699773311615</v>
      </c>
      <c r="AJ44" s="23">
        <v>0.71914887428283691</v>
      </c>
      <c r="AK44" s="23">
        <v>0.666359543800354</v>
      </c>
      <c r="AL44" s="23">
        <v>0.79037487506866455</v>
      </c>
      <c r="AM44" s="23">
        <v>0.63928455114364624</v>
      </c>
      <c r="AN44" s="23">
        <v>0.49153691530227661</v>
      </c>
      <c r="AO44" s="23">
        <v>0.61461704969406128</v>
      </c>
      <c r="AP44" s="23">
        <v>0.58321255445480347</v>
      </c>
      <c r="AQ44" s="23">
        <v>0.64618575572967529</v>
      </c>
      <c r="AR44" s="23">
        <v>0.58911585807800293</v>
      </c>
      <c r="AS44" s="23">
        <v>0.73945057392120361</v>
      </c>
      <c r="AT44" s="23">
        <v>0.60744279623031616</v>
      </c>
      <c r="AU44" s="23">
        <v>0.39258509874343872</v>
      </c>
      <c r="AV44" s="23">
        <v>0.56000709533691406</v>
      </c>
      <c r="AW44" s="23">
        <v>0.50488537549972534</v>
      </c>
      <c r="AX44" s="23">
        <v>0.47909551858901978</v>
      </c>
      <c r="AY44" s="23">
        <v>0.52037727832794189</v>
      </c>
      <c r="AZ44" s="23">
        <v>0.64757627248764038</v>
      </c>
      <c r="BA44" s="23">
        <v>0.49965041875839233</v>
      </c>
      <c r="BB44" s="23">
        <v>0.49528178572654724</v>
      </c>
      <c r="BC44" s="23">
        <v>0.57971715927124023</v>
      </c>
      <c r="BD44" s="23">
        <v>0.64610302448272705</v>
      </c>
      <c r="BE44" s="23">
        <v>0.42055881023406982</v>
      </c>
      <c r="BF44" s="23">
        <v>0.45658519864082336</v>
      </c>
      <c r="BG44" s="23">
        <v>0.64107489585876465</v>
      </c>
      <c r="BH44" s="23">
        <v>0.48585230112075806</v>
      </c>
      <c r="BI44" s="23">
        <v>0.48275890946388245</v>
      </c>
      <c r="BJ44" s="23">
        <v>0.59223467111587524</v>
      </c>
      <c r="BK44" s="23">
        <v>0.56072402000427246</v>
      </c>
      <c r="BL44" s="23">
        <v>0.48379194736480713</v>
      </c>
      <c r="BM44" s="23">
        <v>0.40099525451660156</v>
      </c>
      <c r="BN44" s="23">
        <v>0.53296524286270142</v>
      </c>
    </row>
    <row r="45" spans="1:66" x14ac:dyDescent="0.2">
      <c r="A45" s="8" t="s">
        <v>153</v>
      </c>
      <c r="B45" s="21" t="s">
        <v>154</v>
      </c>
      <c r="C45" s="22" t="s">
        <v>90</v>
      </c>
      <c r="D45" s="23">
        <v>0.38152241706848145</v>
      </c>
      <c r="E45" s="23">
        <v>0.39259445667266846</v>
      </c>
      <c r="F45" s="23">
        <v>0.4577527642250061</v>
      </c>
      <c r="G45" s="23">
        <v>0.39996692538261414</v>
      </c>
      <c r="H45" s="23">
        <v>0.25343585014343262</v>
      </c>
      <c r="I45" s="23">
        <v>0.29821082949638367</v>
      </c>
      <c r="J45" s="23">
        <v>0.21004931628704071</v>
      </c>
      <c r="K45" s="23">
        <v>0.37634146213531494</v>
      </c>
      <c r="L45" s="23">
        <v>0.32173892855644226</v>
      </c>
      <c r="M45" s="23">
        <v>0.24121196568012238</v>
      </c>
      <c r="N45" s="23">
        <v>0.19675448536872864</v>
      </c>
      <c r="O45" s="23">
        <v>0.27815765142440796</v>
      </c>
      <c r="P45" s="23">
        <v>0.37258964776992798</v>
      </c>
      <c r="Q45" s="23">
        <v>0.11128652840852737</v>
      </c>
      <c r="R45" s="23">
        <v>0.31656050682067871</v>
      </c>
      <c r="S45" s="23">
        <v>0.29902318120002747</v>
      </c>
      <c r="T45" s="23">
        <v>0.36222445964813232</v>
      </c>
      <c r="U45" s="23">
        <v>0.33175301551818848</v>
      </c>
      <c r="V45" s="23">
        <v>0.25589397549629211</v>
      </c>
      <c r="W45" s="23">
        <v>0.12087293714284897</v>
      </c>
      <c r="X45" s="23">
        <v>0.43314850330352783</v>
      </c>
      <c r="Y45" s="23">
        <v>0.45360749959945679</v>
      </c>
      <c r="Z45" s="23">
        <v>0.38779926300048828</v>
      </c>
      <c r="AA45" s="23">
        <v>0.25032362341880798</v>
      </c>
      <c r="AB45" s="23">
        <v>0.27816256880760193</v>
      </c>
      <c r="AC45" s="23">
        <v>0.3152470588684082</v>
      </c>
      <c r="AD45" s="23">
        <v>0.32642561197280884</v>
      </c>
      <c r="AE45" s="23">
        <v>0.40827113389968872</v>
      </c>
      <c r="AF45" s="23">
        <v>0.46635976433753967</v>
      </c>
      <c r="AG45" s="23">
        <v>0.3409612774848938</v>
      </c>
      <c r="AH45" s="23">
        <v>0.28903701901435852</v>
      </c>
      <c r="AI45" s="23">
        <v>0.41811898350715637</v>
      </c>
      <c r="AJ45" s="23">
        <v>0.51721757650375366</v>
      </c>
      <c r="AK45" s="23">
        <v>0.37746652960777283</v>
      </c>
      <c r="AL45" s="23">
        <v>0.27749970555305481</v>
      </c>
      <c r="AM45" s="23">
        <v>0.44522807002067566</v>
      </c>
      <c r="AN45" s="23">
        <v>0.61470127105712891</v>
      </c>
      <c r="AO45" s="23">
        <v>0.48305308818817139</v>
      </c>
      <c r="AP45" s="23">
        <v>0.42025068402290344</v>
      </c>
      <c r="AQ45" s="23">
        <v>0.45084530115127563</v>
      </c>
      <c r="AR45" s="23">
        <v>0.45039448142051697</v>
      </c>
      <c r="AS45" s="23">
        <v>0.34729492664337158</v>
      </c>
      <c r="AT45" s="23">
        <v>0.51611316204071045</v>
      </c>
      <c r="AU45" s="23">
        <v>0.50748473405838013</v>
      </c>
      <c r="AV45" s="23">
        <v>0.22535286843776703</v>
      </c>
      <c r="AW45" s="23">
        <v>0.3270973265171051</v>
      </c>
      <c r="AX45" s="23">
        <v>0.25760269165039063</v>
      </c>
      <c r="AY45" s="23">
        <v>0.29513090848922729</v>
      </c>
      <c r="AZ45" s="23">
        <v>0.14592853188514709</v>
      </c>
      <c r="BA45" s="23">
        <v>0.28680431842803955</v>
      </c>
      <c r="BB45" s="23">
        <v>0.33162370324134827</v>
      </c>
      <c r="BC45" s="23">
        <v>0.1874871701002121</v>
      </c>
      <c r="BD45" s="23">
        <v>0.29598754644393921</v>
      </c>
      <c r="BE45" s="23">
        <v>0.43255478143692017</v>
      </c>
      <c r="BF45" s="23">
        <v>0.31114882230758667</v>
      </c>
      <c r="BG45" s="23">
        <v>0.28264990448951721</v>
      </c>
      <c r="BH45" s="23">
        <v>0.22820894420146942</v>
      </c>
      <c r="BI45" s="23">
        <v>0.4731806218624115</v>
      </c>
      <c r="BJ45" s="23">
        <v>0.19508381187915802</v>
      </c>
      <c r="BK45" s="23">
        <v>0.32694265246391296</v>
      </c>
      <c r="BL45" s="23">
        <v>0.51129329204559326</v>
      </c>
      <c r="BM45" s="23">
        <v>0.39359062910079956</v>
      </c>
      <c r="BN45" s="23">
        <v>0.34151536226272583</v>
      </c>
    </row>
    <row r="46" spans="1:66" x14ac:dyDescent="0.2">
      <c r="A46" s="8" t="s">
        <v>155</v>
      </c>
      <c r="B46" s="21" t="s">
        <v>156</v>
      </c>
      <c r="C46" s="22" t="s">
        <v>90</v>
      </c>
      <c r="D46" s="23">
        <v>0.35611465573310852</v>
      </c>
      <c r="E46" s="23">
        <v>0.38960468769073486</v>
      </c>
      <c r="F46" s="23">
        <v>0.39582037925720215</v>
      </c>
      <c r="G46" s="23">
        <v>0.37985578179359436</v>
      </c>
      <c r="H46" s="23">
        <v>0.25725799798965454</v>
      </c>
      <c r="I46" s="23">
        <v>0.3766171932220459</v>
      </c>
      <c r="J46" s="23">
        <v>0.17135004699230194</v>
      </c>
      <c r="K46" s="23">
        <v>0.4116118848323822</v>
      </c>
      <c r="L46" s="23">
        <v>0.25608077645301819</v>
      </c>
      <c r="M46" s="23">
        <v>0.25858500599861145</v>
      </c>
      <c r="N46" s="23">
        <v>0.19732542335987091</v>
      </c>
      <c r="O46" s="23">
        <v>0.15461510419845581</v>
      </c>
      <c r="P46" s="23">
        <v>0.37647056579589844</v>
      </c>
      <c r="Q46" s="23">
        <v>0.11946538835763931</v>
      </c>
      <c r="R46" s="23">
        <v>0.42719951272010803</v>
      </c>
      <c r="S46" s="23">
        <v>0.32049757242202759</v>
      </c>
      <c r="T46" s="23">
        <v>0.31962329149246216</v>
      </c>
      <c r="U46" s="23">
        <v>0.35687771439552307</v>
      </c>
      <c r="V46" s="23">
        <v>0.29958102107048035</v>
      </c>
      <c r="W46" s="23">
        <v>0.14290085434913635</v>
      </c>
      <c r="X46" s="23">
        <v>0.41583201289176941</v>
      </c>
      <c r="Y46" s="23">
        <v>0.39274150133132935</v>
      </c>
      <c r="Z46" s="23">
        <v>0.33966362476348877</v>
      </c>
      <c r="AA46" s="23">
        <v>0.25545823574066162</v>
      </c>
      <c r="AB46" s="23">
        <v>0.25646188855171204</v>
      </c>
      <c r="AC46" s="23">
        <v>0.28330665826797485</v>
      </c>
      <c r="AD46" s="23">
        <v>0.32471162080764771</v>
      </c>
      <c r="AE46" s="23">
        <v>0.34901085495948792</v>
      </c>
      <c r="AF46" s="23">
        <v>0.40835678577423096</v>
      </c>
      <c r="AG46" s="23">
        <v>0.37095263600349426</v>
      </c>
      <c r="AH46" s="23">
        <v>0.28798514604568481</v>
      </c>
      <c r="AI46" s="23">
        <v>0.4153953492641449</v>
      </c>
      <c r="AJ46" s="23">
        <v>0.38738596439361572</v>
      </c>
      <c r="AK46" s="23">
        <v>0.47860652208328247</v>
      </c>
      <c r="AL46" s="23">
        <v>0.22136789560317993</v>
      </c>
      <c r="AM46" s="23">
        <v>0.5306735634803772</v>
      </c>
      <c r="AN46" s="23">
        <v>0.53043341636657715</v>
      </c>
      <c r="AO46" s="23">
        <v>0.34337964653968811</v>
      </c>
      <c r="AP46" s="23">
        <v>0.37216830253601074</v>
      </c>
      <c r="AQ46" s="23">
        <v>0.39231982827186584</v>
      </c>
      <c r="AR46" s="23">
        <v>0.43319347500801086</v>
      </c>
      <c r="AS46" s="23">
        <v>0.39327895641326904</v>
      </c>
      <c r="AT46" s="23">
        <v>0.45670598745346069</v>
      </c>
      <c r="AU46" s="23">
        <v>0.45771133899688721</v>
      </c>
      <c r="AV46" s="23">
        <v>0.15294378995895386</v>
      </c>
      <c r="AW46" s="23">
        <v>0.30515819787979126</v>
      </c>
      <c r="AX46" s="23">
        <v>0.30627110600471497</v>
      </c>
      <c r="AY46" s="23">
        <v>0.21661604940891266</v>
      </c>
      <c r="AZ46" s="23">
        <v>8.5558950901031494E-2</v>
      </c>
      <c r="BA46" s="23">
        <v>0.20012058317661285</v>
      </c>
      <c r="BB46" s="23">
        <v>0.27148792147636414</v>
      </c>
      <c r="BC46" s="23">
        <v>0.2587713897228241</v>
      </c>
      <c r="BD46" s="23">
        <v>0.3276294469833374</v>
      </c>
      <c r="BE46" s="23">
        <v>0.4188573956489563</v>
      </c>
      <c r="BF46" s="23">
        <v>0.34208318591117859</v>
      </c>
      <c r="BG46" s="23">
        <v>0.25663775205612183</v>
      </c>
      <c r="BH46" s="23">
        <v>0.18251235783100128</v>
      </c>
      <c r="BI46" s="23">
        <v>0.36302894353866577</v>
      </c>
      <c r="BJ46" s="23">
        <v>0.1828254908323288</v>
      </c>
      <c r="BK46" s="23">
        <v>0.32607996463775635</v>
      </c>
      <c r="BL46" s="23">
        <v>0.40863385796546936</v>
      </c>
      <c r="BM46" s="23">
        <v>0.31694075465202332</v>
      </c>
      <c r="BN46" s="23">
        <v>0.28710511326789856</v>
      </c>
    </row>
    <row r="47" spans="1:66" s="24" customFormat="1" x14ac:dyDescent="0.2">
      <c r="A47" s="18" t="s">
        <v>157</v>
      </c>
      <c r="B47" s="18" t="s">
        <v>158</v>
      </c>
      <c r="C47" s="19" t="s">
        <v>88</v>
      </c>
      <c r="D47" s="20">
        <v>1.5153981447219849</v>
      </c>
      <c r="E47" s="20">
        <v>1.4407749176025391</v>
      </c>
      <c r="F47" s="20">
        <v>1.4912850856781006</v>
      </c>
      <c r="G47" s="20">
        <v>1.6499452590942383</v>
      </c>
      <c r="H47" s="20">
        <v>1.541111946105957</v>
      </c>
      <c r="I47" s="20">
        <v>1.5778936147689819</v>
      </c>
      <c r="J47" s="20">
        <v>1.3978567123413086</v>
      </c>
      <c r="K47" s="20">
        <v>1.3004798889160156</v>
      </c>
      <c r="L47" s="20">
        <v>1.4959080219268799</v>
      </c>
      <c r="M47" s="20">
        <v>1.5840870141983032</v>
      </c>
      <c r="N47" s="20">
        <v>1.4846955537796021</v>
      </c>
      <c r="O47" s="20">
        <v>1.6848020553588867</v>
      </c>
      <c r="P47" s="20">
        <v>1.4657918214797974</v>
      </c>
      <c r="Q47" s="20">
        <v>1.8751238584518433</v>
      </c>
      <c r="R47" s="20">
        <v>1.4321156740188599</v>
      </c>
      <c r="S47" s="20">
        <v>1.4502973556518555</v>
      </c>
      <c r="T47" s="20">
        <v>1.4010895490646362</v>
      </c>
      <c r="U47" s="20">
        <v>1.5805510282516479</v>
      </c>
      <c r="V47" s="20">
        <v>1.3067945241928101</v>
      </c>
      <c r="W47" s="20">
        <v>1.5288728475570679</v>
      </c>
      <c r="X47" s="20">
        <v>1.3993170261383057</v>
      </c>
      <c r="Y47" s="20">
        <v>1.4538652896881104</v>
      </c>
      <c r="Z47" s="20">
        <v>1.4780380725860596</v>
      </c>
      <c r="AA47" s="20">
        <v>1.4949816465377808</v>
      </c>
      <c r="AB47" s="20">
        <v>1.4549710750579834</v>
      </c>
      <c r="AC47" s="20">
        <v>1.5469424724578857</v>
      </c>
      <c r="AD47" s="20">
        <v>1.5248653888702393</v>
      </c>
      <c r="AE47" s="20">
        <v>1.6485313177108765</v>
      </c>
      <c r="AF47" s="20">
        <v>1.4522641897201538</v>
      </c>
      <c r="AG47" s="20">
        <v>1.4294314384460449</v>
      </c>
      <c r="AH47" s="20">
        <v>1.364052414894104</v>
      </c>
      <c r="AI47" s="20">
        <v>1.2933152914047241</v>
      </c>
      <c r="AJ47" s="20">
        <v>1.2491477727890015</v>
      </c>
      <c r="AK47" s="20">
        <v>1.289751410484314</v>
      </c>
      <c r="AL47" s="20">
        <v>1.4637184143066406</v>
      </c>
      <c r="AM47" s="20">
        <v>1.4069442749023437</v>
      </c>
      <c r="AN47" s="20">
        <v>1.2012200355529785</v>
      </c>
      <c r="AO47" s="20">
        <v>1.3949381113052368</v>
      </c>
      <c r="AP47" s="20">
        <v>1.2655079364776611</v>
      </c>
      <c r="AQ47" s="20">
        <v>1.4132639169692993</v>
      </c>
      <c r="AR47" s="20">
        <v>1.3266304731369019</v>
      </c>
      <c r="AS47" s="20">
        <v>1.3942302465438843</v>
      </c>
      <c r="AT47" s="20">
        <v>1.3946937322616577</v>
      </c>
      <c r="AU47" s="20">
        <v>1.3056453466415405</v>
      </c>
      <c r="AV47" s="20">
        <v>1.5304759740829468</v>
      </c>
      <c r="AW47" s="20">
        <v>1.3623069524765015</v>
      </c>
      <c r="AX47" s="20">
        <v>1.1510214805603027</v>
      </c>
      <c r="AY47" s="20">
        <v>1.3215529918670654</v>
      </c>
      <c r="AZ47" s="20">
        <v>1.4281464815139771</v>
      </c>
      <c r="BA47" s="20">
        <v>1.5087214708328247</v>
      </c>
      <c r="BB47" s="20">
        <v>1.3365573883056641</v>
      </c>
      <c r="BC47" s="20">
        <v>1.3090755939483643</v>
      </c>
      <c r="BD47" s="20">
        <v>1.5727007389068604</v>
      </c>
      <c r="BE47" s="20">
        <v>1.1630682945251465</v>
      </c>
      <c r="BF47" s="20">
        <v>1.271395206451416</v>
      </c>
      <c r="BG47" s="20">
        <v>1.6719850301742554</v>
      </c>
      <c r="BH47" s="20">
        <v>1.2537850141525269</v>
      </c>
      <c r="BI47" s="20">
        <v>1.2402775287628174</v>
      </c>
      <c r="BJ47" s="20">
        <v>1.3355486392974854</v>
      </c>
      <c r="BK47" s="20">
        <v>1.4085798263549805</v>
      </c>
      <c r="BL47" s="20">
        <v>1.0168226957321167</v>
      </c>
      <c r="BM47" s="20">
        <v>1.1243088245391846</v>
      </c>
      <c r="BN47" s="20">
        <v>1.3272310495376587</v>
      </c>
    </row>
    <row r="48" spans="1:66" x14ac:dyDescent="0.2">
      <c r="A48" s="8" t="s">
        <v>159</v>
      </c>
      <c r="B48" s="21" t="s">
        <v>160</v>
      </c>
      <c r="C48" s="22" t="s">
        <v>90</v>
      </c>
      <c r="D48" s="23">
        <v>0.51786631345748901</v>
      </c>
      <c r="E48" s="23">
        <v>0.6126328706741333</v>
      </c>
      <c r="F48" s="23">
        <v>0.54208028316497803</v>
      </c>
      <c r="G48" s="23">
        <v>0.60595875978469849</v>
      </c>
      <c r="H48" s="23">
        <v>0.53615158796310425</v>
      </c>
      <c r="I48" s="23">
        <v>0.46827158331871033</v>
      </c>
      <c r="J48" s="23">
        <v>0.35654082894325256</v>
      </c>
      <c r="K48" s="23">
        <v>0.32722261548042297</v>
      </c>
      <c r="L48" s="23">
        <v>0.46181562542915344</v>
      </c>
      <c r="M48" s="23">
        <v>0.51968562602996826</v>
      </c>
      <c r="N48" s="23">
        <v>0.5119624137878418</v>
      </c>
      <c r="O48" s="23">
        <v>0.60676407814025879</v>
      </c>
      <c r="P48" s="23">
        <v>0.47119790315628052</v>
      </c>
      <c r="Q48" s="23">
        <v>0.71116560697555542</v>
      </c>
      <c r="R48" s="23">
        <v>0.41745015978813171</v>
      </c>
      <c r="S48" s="23">
        <v>0.54396134614944458</v>
      </c>
      <c r="T48" s="23">
        <v>0.40885746479034424</v>
      </c>
      <c r="U48" s="23">
        <v>0.59422993659973145</v>
      </c>
      <c r="V48" s="23">
        <v>0.50300008058547974</v>
      </c>
      <c r="W48" s="23">
        <v>0.38959652185440063</v>
      </c>
      <c r="X48" s="23">
        <v>0.43872392177581787</v>
      </c>
      <c r="Y48" s="23">
        <v>0.7743605375289917</v>
      </c>
      <c r="Z48" s="23">
        <v>0.58462077379226685</v>
      </c>
      <c r="AA48" s="23">
        <v>0.63084191083908081</v>
      </c>
      <c r="AB48" s="23">
        <v>0.41796278953552246</v>
      </c>
      <c r="AC48" s="23">
        <v>0.59561645984649658</v>
      </c>
      <c r="AD48" s="23">
        <v>0.59942120313644409</v>
      </c>
      <c r="AE48" s="23">
        <v>0.5941581130027771</v>
      </c>
      <c r="AF48" s="23">
        <v>0.49826842546463013</v>
      </c>
      <c r="AG48" s="23">
        <v>0.56094199419021606</v>
      </c>
      <c r="AH48" s="23">
        <v>0.51148837804794312</v>
      </c>
      <c r="AI48" s="23">
        <v>0.30394956469535828</v>
      </c>
      <c r="AJ48" s="23">
        <v>0.41414514183998108</v>
      </c>
      <c r="AK48" s="23">
        <v>0.47534364461898804</v>
      </c>
      <c r="AL48" s="23">
        <v>0.56336528062820435</v>
      </c>
      <c r="AM48" s="23">
        <v>0.47201743721961975</v>
      </c>
      <c r="AN48" s="23">
        <v>0.26014205813407898</v>
      </c>
      <c r="AO48" s="23">
        <v>0.39856484532356262</v>
      </c>
      <c r="AP48" s="23">
        <v>0.36888659000396729</v>
      </c>
      <c r="AQ48" s="23">
        <v>0.44040870666503906</v>
      </c>
      <c r="AR48" s="23">
        <v>0.4241938591003418</v>
      </c>
      <c r="AS48" s="23">
        <v>0.50374245643615723</v>
      </c>
      <c r="AT48" s="23">
        <v>0.49869841337203979</v>
      </c>
      <c r="AU48" s="23">
        <v>0.21490587294101715</v>
      </c>
      <c r="AV48" s="23">
        <v>0.53106808662414551</v>
      </c>
      <c r="AW48" s="23">
        <v>0.2885989248752594</v>
      </c>
      <c r="AX48" s="23">
        <v>0.34812584519386292</v>
      </c>
      <c r="AY48" s="23">
        <v>0.31846582889556885</v>
      </c>
      <c r="AZ48" s="23">
        <v>0.48846060037612915</v>
      </c>
      <c r="BA48" s="23">
        <v>0.42994460463523865</v>
      </c>
      <c r="BB48" s="23">
        <v>0.34656226634979248</v>
      </c>
      <c r="BC48" s="23">
        <v>0.33864286541938782</v>
      </c>
      <c r="BD48" s="23">
        <v>0.44997856020927429</v>
      </c>
      <c r="BE48" s="23">
        <v>0.26220786571502686</v>
      </c>
      <c r="BF48" s="23">
        <v>0.25343999266624451</v>
      </c>
      <c r="BG48" s="23">
        <v>0.511025071144104</v>
      </c>
      <c r="BH48" s="23">
        <v>0.34328660368919373</v>
      </c>
      <c r="BI48" s="23">
        <v>0.28847897052764893</v>
      </c>
      <c r="BJ48" s="23">
        <v>0.35689947009086609</v>
      </c>
      <c r="BK48" s="23">
        <v>0.34664514660835266</v>
      </c>
      <c r="BL48" s="23">
        <v>0.16294063627719879</v>
      </c>
      <c r="BM48" s="23">
        <v>0.24388836324214935</v>
      </c>
      <c r="BN48" s="23">
        <v>0.23551078140735626</v>
      </c>
    </row>
    <row r="49" spans="1:66" x14ac:dyDescent="0.2">
      <c r="A49" s="8" t="s">
        <v>161</v>
      </c>
      <c r="B49" s="21" t="s">
        <v>162</v>
      </c>
      <c r="C49" s="22" t="s">
        <v>90</v>
      </c>
      <c r="D49" s="23">
        <v>0.31405141949653625</v>
      </c>
      <c r="E49" s="23">
        <v>0.19490332901477814</v>
      </c>
      <c r="F49" s="23">
        <v>0.26361194252967834</v>
      </c>
      <c r="G49" s="23">
        <v>0.42339488863945007</v>
      </c>
      <c r="H49" s="23">
        <v>0.34255537390708923</v>
      </c>
      <c r="I49" s="23">
        <v>0.48796352744102478</v>
      </c>
      <c r="J49" s="23">
        <v>0.32730680704116821</v>
      </c>
      <c r="K49" s="23">
        <v>0.31364092230796814</v>
      </c>
      <c r="L49" s="23">
        <v>0.30996343493461609</v>
      </c>
      <c r="M49" s="23">
        <v>0.34545978903770447</v>
      </c>
      <c r="N49" s="23">
        <v>0.20549747347831726</v>
      </c>
      <c r="O49" s="23">
        <v>0.41839730739593506</v>
      </c>
      <c r="P49" s="23">
        <v>0.26660743355751038</v>
      </c>
      <c r="Q49" s="23">
        <v>0.52020210027694702</v>
      </c>
      <c r="R49" s="23">
        <v>0.36653554439544678</v>
      </c>
      <c r="S49" s="23">
        <v>0.24495983123779297</v>
      </c>
      <c r="T49" s="23">
        <v>0.28499382734298706</v>
      </c>
      <c r="U49" s="23">
        <v>0.38162711262702942</v>
      </c>
      <c r="V49" s="23">
        <v>0.11350317299365997</v>
      </c>
      <c r="W49" s="23">
        <v>0.36934417486190796</v>
      </c>
      <c r="X49" s="23">
        <v>0.22513969242572784</v>
      </c>
      <c r="Y49" s="23">
        <v>0.11470279097557068</v>
      </c>
      <c r="Z49" s="23">
        <v>0.25256645679473877</v>
      </c>
      <c r="AA49" s="23">
        <v>0.17972995340824127</v>
      </c>
      <c r="AB49" s="23">
        <v>0.37419494986534119</v>
      </c>
      <c r="AC49" s="23">
        <v>0.31053033471107483</v>
      </c>
      <c r="AD49" s="23">
        <v>0.34709849953651428</v>
      </c>
      <c r="AE49" s="23">
        <v>0.4108375608921051</v>
      </c>
      <c r="AF49" s="23">
        <v>0.21131399273872375</v>
      </c>
      <c r="AG49" s="23">
        <v>0.23208923637866974</v>
      </c>
      <c r="AH49" s="23">
        <v>0.19695684313774109</v>
      </c>
      <c r="AI49" s="23">
        <v>0.24119105935096741</v>
      </c>
      <c r="AJ49" s="23">
        <v>0.1352568119764328</v>
      </c>
      <c r="AK49" s="23">
        <v>0.16007192432880402</v>
      </c>
      <c r="AL49" s="23">
        <v>0.29867967963218689</v>
      </c>
      <c r="AM49" s="23">
        <v>0.34259426593780518</v>
      </c>
      <c r="AN49" s="23">
        <v>0.26574981212615967</v>
      </c>
      <c r="AO49" s="23">
        <v>0.34195917844772339</v>
      </c>
      <c r="AP49" s="23">
        <v>0.24921873211860657</v>
      </c>
      <c r="AQ49" s="23">
        <v>0.32182550430297852</v>
      </c>
      <c r="AR49" s="23">
        <v>0.19481562077999115</v>
      </c>
      <c r="AS49" s="23">
        <v>0.323224276304245</v>
      </c>
      <c r="AT49" s="23">
        <v>0.25006487965583801</v>
      </c>
      <c r="AU49" s="23">
        <v>0.35322558879852295</v>
      </c>
      <c r="AV49" s="23">
        <v>0.29517781734466553</v>
      </c>
      <c r="AW49" s="23">
        <v>0.39656123518943787</v>
      </c>
      <c r="AX49" s="23">
        <v>0.13100585341453552</v>
      </c>
      <c r="AY49" s="23">
        <v>0.35930848121643066</v>
      </c>
      <c r="AZ49" s="23">
        <v>0.23675528168678284</v>
      </c>
      <c r="BA49" s="23">
        <v>0.4182736873626709</v>
      </c>
      <c r="BB49" s="23">
        <v>0.24827152490615845</v>
      </c>
      <c r="BC49" s="23">
        <v>0.18445810675621033</v>
      </c>
      <c r="BD49" s="23">
        <v>0.36246296763420105</v>
      </c>
      <c r="BE49" s="23">
        <v>0.27284643054008484</v>
      </c>
      <c r="BF49" s="23">
        <v>0.29773920774459839</v>
      </c>
      <c r="BG49" s="23">
        <v>0.39746725559234619</v>
      </c>
      <c r="BH49" s="23">
        <v>0.20240993797779083</v>
      </c>
      <c r="BI49" s="23">
        <v>0.31988641619682312</v>
      </c>
      <c r="BJ49" s="23">
        <v>0.2908070981502533</v>
      </c>
      <c r="BK49" s="23">
        <v>0.1990845799446106</v>
      </c>
      <c r="BL49" s="23">
        <v>7.6310195028781891E-2</v>
      </c>
      <c r="BM49" s="23">
        <v>0.13705021142959595</v>
      </c>
      <c r="BN49" s="23">
        <v>0.3139127790927887</v>
      </c>
    </row>
    <row r="50" spans="1:66" x14ac:dyDescent="0.2">
      <c r="A50" s="8" t="s">
        <v>163</v>
      </c>
      <c r="B50" s="21" t="s">
        <v>164</v>
      </c>
      <c r="C50" s="22" t="s">
        <v>90</v>
      </c>
      <c r="D50" s="23">
        <v>0.83643424510955811</v>
      </c>
      <c r="E50" s="23">
        <v>0.7526894211769104</v>
      </c>
      <c r="F50" s="23">
        <v>0.84012371301651001</v>
      </c>
      <c r="G50" s="23">
        <v>0.80250567197799683</v>
      </c>
      <c r="H50" s="23">
        <v>0.84656381607055664</v>
      </c>
      <c r="I50" s="23">
        <v>0.82783699035644531</v>
      </c>
      <c r="J50" s="23">
        <v>0.82705068588256836</v>
      </c>
      <c r="K50" s="23">
        <v>0.76990044116973877</v>
      </c>
      <c r="L50" s="23">
        <v>0.86145204305648804</v>
      </c>
      <c r="M50" s="23">
        <v>0.8978390097618103</v>
      </c>
      <c r="N50" s="23">
        <v>0.93532812595367432</v>
      </c>
      <c r="O50" s="23">
        <v>0.87771433591842651</v>
      </c>
      <c r="P50" s="23">
        <v>0.84738296270370483</v>
      </c>
      <c r="Q50" s="23">
        <v>0.93969225883483887</v>
      </c>
      <c r="R50" s="23">
        <v>0.76350373029708862</v>
      </c>
      <c r="S50" s="23">
        <v>0.80543798208236694</v>
      </c>
      <c r="T50" s="23">
        <v>0.85870730876922607</v>
      </c>
      <c r="U50" s="23">
        <v>0.7844434380531311</v>
      </c>
      <c r="V50" s="23">
        <v>0.84570121765136719</v>
      </c>
      <c r="W50" s="23">
        <v>0.99019783735275269</v>
      </c>
      <c r="X50" s="23">
        <v>0.88743132352828979</v>
      </c>
      <c r="Y50" s="23">
        <v>0.70901566743850708</v>
      </c>
      <c r="Z50" s="23">
        <v>0.76418459415435791</v>
      </c>
      <c r="AA50" s="23">
        <v>0.84055906534194946</v>
      </c>
      <c r="AB50" s="23">
        <v>0.81811738014221191</v>
      </c>
      <c r="AC50" s="23">
        <v>0.84404557943344116</v>
      </c>
      <c r="AD50" s="23">
        <v>0.7455022931098938</v>
      </c>
      <c r="AE50" s="23">
        <v>0.85348951816558838</v>
      </c>
      <c r="AF50" s="23">
        <v>0.82629495859146118</v>
      </c>
      <c r="AG50" s="23">
        <v>0.76585185527801514</v>
      </c>
      <c r="AH50" s="23">
        <v>0.78013503551483154</v>
      </c>
      <c r="AI50" s="23">
        <v>0.85727226734161377</v>
      </c>
      <c r="AJ50" s="23">
        <v>0.74816983938217163</v>
      </c>
      <c r="AK50" s="23">
        <v>0.73981493711471558</v>
      </c>
      <c r="AL50" s="23">
        <v>0.77162188291549683</v>
      </c>
      <c r="AM50" s="23">
        <v>0.7809101939201355</v>
      </c>
      <c r="AN50" s="23">
        <v>0.71737992763519287</v>
      </c>
      <c r="AO50" s="23">
        <v>0.85521388053894043</v>
      </c>
      <c r="AP50" s="23">
        <v>0.66293048858642578</v>
      </c>
      <c r="AQ50" s="23">
        <v>0.76642733812332153</v>
      </c>
      <c r="AR50" s="23">
        <v>0.76329874992370605</v>
      </c>
      <c r="AS50" s="23">
        <v>0.67962187528610229</v>
      </c>
      <c r="AT50" s="23">
        <v>0.72064763307571411</v>
      </c>
      <c r="AU50" s="23">
        <v>0.88430559635162354</v>
      </c>
      <c r="AV50" s="23">
        <v>0.90151619911193848</v>
      </c>
      <c r="AW50" s="23">
        <v>0.86646866798400879</v>
      </c>
      <c r="AX50" s="23">
        <v>0.72721362113952637</v>
      </c>
      <c r="AY50" s="23">
        <v>0.73882764577865601</v>
      </c>
      <c r="AZ50" s="23">
        <v>0.81739801168441772</v>
      </c>
      <c r="BA50" s="23">
        <v>0.83121585845947266</v>
      </c>
      <c r="BB50" s="23">
        <v>0.90793144702911377</v>
      </c>
      <c r="BC50" s="23">
        <v>0.80926460027694702</v>
      </c>
      <c r="BD50" s="23">
        <v>0.9630170464515686</v>
      </c>
      <c r="BE50" s="23">
        <v>0.74394458532333374</v>
      </c>
      <c r="BF50" s="23">
        <v>0.75665581226348877</v>
      </c>
      <c r="BG50" s="23">
        <v>0.99572694301605225</v>
      </c>
      <c r="BH50" s="23">
        <v>0.78329712152481079</v>
      </c>
      <c r="BI50" s="23">
        <v>0.71109968423843384</v>
      </c>
      <c r="BJ50" s="23">
        <v>0.77995979785919189</v>
      </c>
      <c r="BK50" s="23">
        <v>0.9073946475982666</v>
      </c>
      <c r="BL50" s="23">
        <v>0.7372974157333374</v>
      </c>
      <c r="BM50" s="23">
        <v>0.82438355684280396</v>
      </c>
      <c r="BN50" s="23">
        <v>0.90220218896865845</v>
      </c>
    </row>
    <row r="51" spans="1:66" s="24" customFormat="1" x14ac:dyDescent="0.2">
      <c r="A51" s="18" t="s">
        <v>165</v>
      </c>
      <c r="B51" s="18" t="s">
        <v>166</v>
      </c>
      <c r="C51" s="19" t="s">
        <v>88</v>
      </c>
      <c r="D51" s="20">
        <v>1.2777950763702393</v>
      </c>
      <c r="E51" s="20">
        <v>1.277759313583374</v>
      </c>
      <c r="F51" s="20">
        <v>1.3654782772064209</v>
      </c>
      <c r="G51" s="20">
        <v>1.3198655843734741</v>
      </c>
      <c r="H51" s="20">
        <v>1.4648376703262329</v>
      </c>
      <c r="I51" s="20">
        <v>1.3279093503952026</v>
      </c>
      <c r="J51" s="20">
        <v>1.149266242980957</v>
      </c>
      <c r="K51" s="20">
        <v>1.2898150682449341</v>
      </c>
      <c r="L51" s="20">
        <v>1.3286046981811523</v>
      </c>
      <c r="M51" s="20">
        <v>1.3203350305557251</v>
      </c>
      <c r="N51" s="20">
        <v>1.4902989864349365</v>
      </c>
      <c r="O51" s="20">
        <v>1.5594079494476318</v>
      </c>
      <c r="P51" s="20">
        <v>1.29835045337677</v>
      </c>
      <c r="Q51" s="20">
        <v>1.6135578155517578</v>
      </c>
      <c r="R51" s="20">
        <v>1.4217644929885864</v>
      </c>
      <c r="S51" s="20">
        <v>1.2804642915725708</v>
      </c>
      <c r="T51" s="20">
        <v>1.3686364889144897</v>
      </c>
      <c r="U51" s="20">
        <v>1.4725710153579712</v>
      </c>
      <c r="V51" s="20">
        <v>1.4629064798355103</v>
      </c>
      <c r="W51" s="20">
        <v>1.2739992141723633</v>
      </c>
      <c r="X51" s="20">
        <v>1.3393486738204956</v>
      </c>
      <c r="Y51" s="20">
        <v>1.4365487098693848</v>
      </c>
      <c r="Z51" s="20">
        <v>1.3933380842208862</v>
      </c>
      <c r="AA51" s="20">
        <v>1.6140902042388916</v>
      </c>
      <c r="AB51" s="20">
        <v>1.3238879442214966</v>
      </c>
      <c r="AC51" s="20">
        <v>1.3096151351928711</v>
      </c>
      <c r="AD51" s="20">
        <v>1.361366868019104</v>
      </c>
      <c r="AE51" s="20">
        <v>1.4358689785003662</v>
      </c>
      <c r="AF51" s="20">
        <v>1.6292878389358521</v>
      </c>
      <c r="AG51" s="20">
        <v>1.4196938276290894</v>
      </c>
      <c r="AH51" s="20">
        <v>1.4222559928894043</v>
      </c>
      <c r="AI51" s="20">
        <v>1.3237892389297485</v>
      </c>
      <c r="AJ51" s="20">
        <v>1.3739029169082642</v>
      </c>
      <c r="AK51" s="20">
        <v>1.2034755945205688</v>
      </c>
      <c r="AL51" s="20">
        <v>1.3340376615524292</v>
      </c>
      <c r="AM51" s="20">
        <v>1.327771782875061</v>
      </c>
      <c r="AN51" s="20">
        <v>1.2639950513839722</v>
      </c>
      <c r="AO51" s="20">
        <v>1.3545712232589722</v>
      </c>
      <c r="AP51" s="20">
        <v>1.4839359521865845</v>
      </c>
      <c r="AQ51" s="20">
        <v>1.3237292766571045</v>
      </c>
      <c r="AR51" s="20">
        <v>1.3712950944900513</v>
      </c>
      <c r="AS51" s="20">
        <v>1.3666660785675049</v>
      </c>
      <c r="AT51" s="20">
        <v>1.204479455947876</v>
      </c>
      <c r="AU51" s="20">
        <v>1.221910834312439</v>
      </c>
      <c r="AV51" s="20">
        <v>1.2643030881881714</v>
      </c>
      <c r="AW51" s="20">
        <v>1.2633199691772461</v>
      </c>
      <c r="AX51" s="20">
        <v>1.3801752328872681</v>
      </c>
      <c r="AY51" s="20">
        <v>1.3492131233215332</v>
      </c>
      <c r="AZ51" s="20">
        <v>1.4782112836837769</v>
      </c>
      <c r="BA51" s="20">
        <v>1.3013181686401367</v>
      </c>
      <c r="BB51" s="20">
        <v>1.3416993618011475</v>
      </c>
      <c r="BC51" s="20">
        <v>1.3713392019271851</v>
      </c>
      <c r="BD51" s="20">
        <v>1.4256964921951294</v>
      </c>
      <c r="BE51" s="20">
        <v>1.3004759550094604</v>
      </c>
      <c r="BF51" s="20">
        <v>1.2012888193130493</v>
      </c>
      <c r="BG51" s="20">
        <v>1.5345666408538818</v>
      </c>
      <c r="BH51" s="20">
        <v>1.3714104890823364</v>
      </c>
      <c r="BI51" s="20">
        <v>1.3335704803466797</v>
      </c>
      <c r="BJ51" s="20">
        <v>1.3232667446136475</v>
      </c>
      <c r="BK51" s="20">
        <v>1.2781244516372681</v>
      </c>
      <c r="BL51" s="20">
        <v>1.2631909847259521</v>
      </c>
      <c r="BM51" s="20">
        <v>1.3206419944763184</v>
      </c>
      <c r="BN51" s="20">
        <v>1.5402400493621826</v>
      </c>
    </row>
    <row r="52" spans="1:66" x14ac:dyDescent="0.2">
      <c r="A52" s="8" t="s">
        <v>167</v>
      </c>
      <c r="B52" s="21" t="s">
        <v>168</v>
      </c>
      <c r="C52" s="22" t="s">
        <v>90</v>
      </c>
      <c r="D52" s="23">
        <v>0.14965832233428955</v>
      </c>
      <c r="E52" s="23">
        <v>0.23508642613887787</v>
      </c>
      <c r="F52" s="23">
        <v>0.242868572473526</v>
      </c>
      <c r="G52" s="23">
        <v>0.16464383900165558</v>
      </c>
      <c r="H52" s="23">
        <v>0.28681161999702454</v>
      </c>
      <c r="I52" s="23">
        <v>0.25857165455818176</v>
      </c>
      <c r="J52" s="23">
        <v>0.13806441426277161</v>
      </c>
      <c r="K52" s="23">
        <v>0.21765419840812683</v>
      </c>
      <c r="L52" s="23">
        <v>0.1663087010383606</v>
      </c>
      <c r="M52" s="23">
        <v>0.15129412710666656</v>
      </c>
      <c r="N52" s="23">
        <v>0.21779169142246246</v>
      </c>
      <c r="O52" s="23">
        <v>0.34560725092887878</v>
      </c>
      <c r="P52" s="23">
        <v>0.30095544457435608</v>
      </c>
      <c r="Q52" s="23">
        <v>0.41983690857887268</v>
      </c>
      <c r="R52" s="23">
        <v>0.31508180499076843</v>
      </c>
      <c r="S52" s="23">
        <v>0.1917947381734848</v>
      </c>
      <c r="T52" s="23">
        <v>0.23409742116928101</v>
      </c>
      <c r="U52" s="23">
        <v>0.39258855581283569</v>
      </c>
      <c r="V52" s="23">
        <v>0.13436487317085266</v>
      </c>
      <c r="W52" s="23">
        <v>8.2883588969707489E-2</v>
      </c>
      <c r="X52" s="23">
        <v>0.18075540661811829</v>
      </c>
      <c r="Y52" s="23">
        <v>0.22833110392093658</v>
      </c>
      <c r="Z52" s="23">
        <v>0.17321528494358063</v>
      </c>
      <c r="AA52" s="23">
        <v>9.8071157932281494E-2</v>
      </c>
      <c r="AB52" s="23">
        <v>0.18968005478382111</v>
      </c>
      <c r="AC52" s="23">
        <v>9.7936004400253296E-2</v>
      </c>
      <c r="AD52" s="23">
        <v>0.2057177871465683</v>
      </c>
      <c r="AE52" s="23">
        <v>0.28706532716751099</v>
      </c>
      <c r="AF52" s="23">
        <v>0.14848361909389496</v>
      </c>
      <c r="AG52" s="23">
        <v>0.26150089502334595</v>
      </c>
      <c r="AH52" s="23">
        <v>0.19453863799571991</v>
      </c>
      <c r="AI52" s="23">
        <v>9.9116712808609009E-2</v>
      </c>
      <c r="AJ52" s="23">
        <v>0.16764055192470551</v>
      </c>
      <c r="AK52" s="23">
        <v>9.8961703479290009E-2</v>
      </c>
      <c r="AL52" s="23">
        <v>0.2795720100402832</v>
      </c>
      <c r="AM52" s="23">
        <v>0.11359695345163345</v>
      </c>
      <c r="AN52" s="23">
        <v>7.97911137342453E-2</v>
      </c>
      <c r="AO52" s="23">
        <v>0.14992085099220276</v>
      </c>
      <c r="AP52" s="23">
        <v>0.14138004183769226</v>
      </c>
      <c r="AQ52" s="23">
        <v>0.14906862378120422</v>
      </c>
      <c r="AR52" s="23">
        <v>6.94236159324646E-2</v>
      </c>
      <c r="AS52" s="23">
        <v>0.1004452109336853</v>
      </c>
      <c r="AT52" s="23">
        <v>0.14890863001346588</v>
      </c>
      <c r="AU52" s="23">
        <v>0.1431872546672821</v>
      </c>
      <c r="AV52" s="23">
        <v>0.19759511947631836</v>
      </c>
      <c r="AW52" s="23">
        <v>0.15778286755084991</v>
      </c>
      <c r="AX52" s="23">
        <v>0.13956333696842194</v>
      </c>
      <c r="AY52" s="23">
        <v>0.15880978107452393</v>
      </c>
      <c r="AZ52" s="23">
        <v>0.31253790855407715</v>
      </c>
      <c r="BA52" s="23">
        <v>0.13289515674114227</v>
      </c>
      <c r="BB52" s="23">
        <v>0.26860681176185608</v>
      </c>
      <c r="BC52" s="23">
        <v>0.13789594173431396</v>
      </c>
      <c r="BD52" s="23">
        <v>0.20308275520801544</v>
      </c>
      <c r="BE52" s="23">
        <v>0.11225821077823639</v>
      </c>
      <c r="BF52" s="23">
        <v>7.0228904485702515E-2</v>
      </c>
      <c r="BG52" s="23">
        <v>0.30234158039093018</v>
      </c>
      <c r="BH52" s="23">
        <v>0.10106039047241211</v>
      </c>
      <c r="BI52" s="23">
        <v>5.949605256319046E-2</v>
      </c>
      <c r="BJ52" s="23">
        <v>0.10684473067522049</v>
      </c>
      <c r="BK52" s="23">
        <v>9.0286053717136383E-2</v>
      </c>
      <c r="BL52" s="23">
        <v>9.0778671205043793E-2</v>
      </c>
      <c r="BM52" s="23">
        <v>4.7485057264566422E-2</v>
      </c>
      <c r="BN52" s="23">
        <v>7.8799597918987274E-2</v>
      </c>
    </row>
    <row r="53" spans="1:66" x14ac:dyDescent="0.2">
      <c r="A53" s="8" t="s">
        <v>169</v>
      </c>
      <c r="B53" s="21" t="s">
        <v>170</v>
      </c>
      <c r="C53" s="22" t="s">
        <v>90</v>
      </c>
      <c r="D53" s="23">
        <v>5.0489649176597595E-2</v>
      </c>
      <c r="E53" s="23">
        <v>7.4258416891098022E-2</v>
      </c>
      <c r="F53" s="23">
        <v>8.7222680449485779E-2</v>
      </c>
      <c r="G53" s="23">
        <v>4.466315358877182E-2</v>
      </c>
      <c r="H53" s="23">
        <v>0.10368432849645615</v>
      </c>
      <c r="I53" s="23">
        <v>8.7234139442443848E-2</v>
      </c>
      <c r="J53" s="23">
        <v>1.6971098259091377E-2</v>
      </c>
      <c r="K53" s="23">
        <v>8.9685164391994476E-2</v>
      </c>
      <c r="L53" s="23">
        <v>6.4346224069595337E-2</v>
      </c>
      <c r="M53" s="23">
        <v>1.1130250059068203E-2</v>
      </c>
      <c r="N53" s="23">
        <v>6.5001688897609711E-2</v>
      </c>
      <c r="O53" s="23">
        <v>0.15107753872871399</v>
      </c>
      <c r="P53" s="23">
        <v>5.5500511080026627E-2</v>
      </c>
      <c r="Q53" s="23">
        <v>7.8048072755336761E-2</v>
      </c>
      <c r="R53" s="23">
        <v>5.8634500950574875E-2</v>
      </c>
      <c r="S53" s="23">
        <v>5.2992396056652069E-2</v>
      </c>
      <c r="T53" s="23">
        <v>4.575037956237793E-2</v>
      </c>
      <c r="U53" s="23">
        <v>0.10608126223087311</v>
      </c>
      <c r="V53" s="23">
        <v>1.5160120092332363E-2</v>
      </c>
      <c r="W53" s="23">
        <v>1.2180978432297707E-2</v>
      </c>
      <c r="X53" s="23">
        <v>3.1517498195171356E-2</v>
      </c>
      <c r="Y53" s="23">
        <v>4.0961623191833496E-2</v>
      </c>
      <c r="Z53" s="23">
        <v>3.7023149430751801E-2</v>
      </c>
      <c r="AA53" s="23">
        <v>2.0860552787780762E-2</v>
      </c>
      <c r="AB53" s="23">
        <v>7.9514503479003906E-2</v>
      </c>
      <c r="AC53" s="23">
        <v>1.3975822366774082E-2</v>
      </c>
      <c r="AD53" s="23">
        <v>6.1634548008441925E-2</v>
      </c>
      <c r="AE53" s="23">
        <v>0.12879136204719543</v>
      </c>
      <c r="AF53" s="23">
        <v>6.5442740917205811E-2</v>
      </c>
      <c r="AG53" s="23">
        <v>7.2066158056259155E-2</v>
      </c>
      <c r="AH53" s="23">
        <v>8.1063896417617798E-2</v>
      </c>
      <c r="AI53" s="23">
        <v>2.2255999967455864E-2</v>
      </c>
      <c r="AJ53" s="23">
        <v>3.3365625888109207E-2</v>
      </c>
      <c r="AK53" s="23">
        <v>4.3563846498727798E-2</v>
      </c>
      <c r="AL53" s="23">
        <v>4.4645290821790695E-2</v>
      </c>
      <c r="AM53" s="23">
        <v>2.8806187212467194E-2</v>
      </c>
      <c r="AN53" s="23">
        <v>1.0103922337293625E-2</v>
      </c>
      <c r="AO53" s="23">
        <v>7.3919661343097687E-2</v>
      </c>
      <c r="AP53" s="23">
        <v>5.3205352276563644E-2</v>
      </c>
      <c r="AQ53" s="23">
        <v>2.3627441376447678E-2</v>
      </c>
      <c r="AR53" s="23">
        <v>1.2448163703083992E-2</v>
      </c>
      <c r="AS53" s="23">
        <v>1.9049236550927162E-2</v>
      </c>
      <c r="AT53" s="23">
        <v>5.3721830248832703E-2</v>
      </c>
      <c r="AU53" s="23">
        <v>5.1165569573640823E-2</v>
      </c>
      <c r="AV53" s="23">
        <v>5.0179820507764816E-2</v>
      </c>
      <c r="AW53" s="23">
        <v>1.8604835495352745E-2</v>
      </c>
      <c r="AX53" s="23">
        <v>3.91085185110569E-2</v>
      </c>
      <c r="AY53" s="23">
        <v>3.1915128231048584E-2</v>
      </c>
      <c r="AZ53" s="23">
        <v>7.6101116836071014E-2</v>
      </c>
      <c r="BA53" s="23">
        <v>2.073466032743454E-2</v>
      </c>
      <c r="BB53" s="23">
        <v>8.9524425566196442E-2</v>
      </c>
      <c r="BC53" s="23">
        <v>5.6651066988706589E-2</v>
      </c>
      <c r="BD53" s="23">
        <v>7.3643431067466736E-2</v>
      </c>
      <c r="BE53" s="23">
        <v>4.7536037862300873E-2</v>
      </c>
      <c r="BF53" s="23">
        <v>2.7273472398519516E-2</v>
      </c>
      <c r="BG53" s="23">
        <v>0.12433027476072311</v>
      </c>
      <c r="BH53" s="23">
        <v>2.1394897252321243E-2</v>
      </c>
      <c r="BI53" s="23">
        <v>2.2656349465250969E-2</v>
      </c>
      <c r="BJ53" s="23">
        <v>4.3697889894247055E-2</v>
      </c>
      <c r="BK53" s="23">
        <v>3.5331293940544128E-2</v>
      </c>
      <c r="BL53" s="23">
        <v>2.0104221999645233E-2</v>
      </c>
      <c r="BM53" s="23">
        <v>1.3965471647679806E-2</v>
      </c>
      <c r="BN53" s="23">
        <v>3.2632060348987579E-2</v>
      </c>
    </row>
    <row r="54" spans="1:66" x14ac:dyDescent="0.2">
      <c r="A54" s="8" t="s">
        <v>171</v>
      </c>
      <c r="B54" s="21" t="s">
        <v>172</v>
      </c>
      <c r="C54" s="22" t="s">
        <v>90</v>
      </c>
      <c r="D54" s="23">
        <v>0.84575176239013672</v>
      </c>
      <c r="E54" s="23">
        <v>0.88439559936523438</v>
      </c>
      <c r="F54" s="23">
        <v>0.88304567337036133</v>
      </c>
      <c r="G54" s="23">
        <v>0.5202755331993103</v>
      </c>
      <c r="H54" s="23">
        <v>0.78055405616760254</v>
      </c>
      <c r="I54" s="23">
        <v>0.91117715835571289</v>
      </c>
      <c r="J54" s="23">
        <v>0.14566749334335327</v>
      </c>
      <c r="K54" s="23">
        <v>0.93914854526519775</v>
      </c>
      <c r="L54" s="23">
        <v>0.78830206394195557</v>
      </c>
      <c r="M54" s="23">
        <v>1</v>
      </c>
      <c r="N54" s="23">
        <v>0.75634264945983887</v>
      </c>
      <c r="O54" s="23">
        <v>0.98789876699447632</v>
      </c>
      <c r="P54" s="23">
        <v>0.72524034976959229</v>
      </c>
      <c r="Q54" s="23">
        <v>1</v>
      </c>
      <c r="R54" s="23">
        <v>0.68354135751724243</v>
      </c>
      <c r="S54" s="23">
        <v>0.89815670251846313</v>
      </c>
      <c r="T54" s="23">
        <v>0.7178618311882019</v>
      </c>
      <c r="U54" s="23">
        <v>0.89594608545303345</v>
      </c>
      <c r="V54" s="23">
        <v>1</v>
      </c>
      <c r="W54" s="23">
        <v>0.98624110221862793</v>
      </c>
      <c r="X54" s="23">
        <v>0.9915042519569397</v>
      </c>
      <c r="Y54" s="23">
        <v>0.84192782640457153</v>
      </c>
      <c r="Z54" s="23">
        <v>1</v>
      </c>
      <c r="AA54" s="23">
        <v>1</v>
      </c>
      <c r="AB54" s="23">
        <v>0.92026335000991821</v>
      </c>
      <c r="AC54" s="23">
        <v>1</v>
      </c>
      <c r="AD54" s="23">
        <v>0.79142755270004272</v>
      </c>
      <c r="AE54" s="23">
        <v>0.94276553392410278</v>
      </c>
      <c r="AF54" s="23">
        <v>0.92457568645477295</v>
      </c>
      <c r="AG54" s="23">
        <v>0.94736474752426147</v>
      </c>
      <c r="AH54" s="23">
        <v>1</v>
      </c>
      <c r="AI54" s="23">
        <v>0.68381494283676147</v>
      </c>
      <c r="AJ54" s="23">
        <v>1</v>
      </c>
      <c r="AK54" s="23">
        <v>0.69963335990905762</v>
      </c>
      <c r="AL54" s="23">
        <v>0.90690147876739502</v>
      </c>
      <c r="AM54" s="23">
        <v>0.96092456579208374</v>
      </c>
      <c r="AN54" s="23">
        <v>1</v>
      </c>
      <c r="AO54" s="23">
        <v>1</v>
      </c>
      <c r="AP54" s="23">
        <v>1</v>
      </c>
      <c r="AQ54" s="23">
        <v>1</v>
      </c>
      <c r="AR54" s="23">
        <v>1</v>
      </c>
      <c r="AS54" s="23">
        <v>1</v>
      </c>
      <c r="AT54" s="23">
        <v>0.83346933126449585</v>
      </c>
      <c r="AU54" s="23">
        <v>0.53560853004455566</v>
      </c>
      <c r="AV54" s="23">
        <v>0.77361398935317993</v>
      </c>
      <c r="AW54" s="23">
        <v>0.96097844839096069</v>
      </c>
      <c r="AX54" s="23">
        <v>0.77089023590087891</v>
      </c>
      <c r="AY54" s="23">
        <v>0.88015258312225342</v>
      </c>
      <c r="AZ54" s="23">
        <v>0.92722159624099731</v>
      </c>
      <c r="BA54" s="23">
        <v>0.94539964199066162</v>
      </c>
      <c r="BB54" s="23">
        <v>0.79744803905487061</v>
      </c>
      <c r="BC54" s="23">
        <v>0.95189172029495239</v>
      </c>
      <c r="BD54" s="23">
        <v>1</v>
      </c>
      <c r="BE54" s="23">
        <v>1</v>
      </c>
      <c r="BF54" s="23">
        <v>0.80417108535766602</v>
      </c>
      <c r="BG54" s="23">
        <v>0.94231134653091431</v>
      </c>
      <c r="BH54" s="23">
        <v>0.975746750831604</v>
      </c>
      <c r="BI54" s="23">
        <v>1</v>
      </c>
      <c r="BJ54" s="23">
        <v>0.95331019163131714</v>
      </c>
      <c r="BK54" s="23">
        <v>0.69934403896331787</v>
      </c>
      <c r="BL54" s="23">
        <v>0.78067517280578613</v>
      </c>
      <c r="BM54" s="23">
        <v>1</v>
      </c>
      <c r="BN54" s="23">
        <v>1</v>
      </c>
    </row>
    <row r="55" spans="1:66" x14ac:dyDescent="0.2">
      <c r="A55" s="8" t="s">
        <v>173</v>
      </c>
      <c r="B55" s="21" t="s">
        <v>174</v>
      </c>
      <c r="C55" s="22" t="s">
        <v>175</v>
      </c>
      <c r="D55" s="10">
        <v>2.2439882755279541</v>
      </c>
      <c r="E55" s="10">
        <v>2.0753147602081299</v>
      </c>
      <c r="F55" s="10">
        <v>2.1032998561859131</v>
      </c>
      <c r="G55" s="10">
        <v>2.0219943523406982</v>
      </c>
      <c r="H55" s="10">
        <v>2.1370694637298584</v>
      </c>
      <c r="I55" s="10">
        <v>2.1657438278198242</v>
      </c>
      <c r="J55" s="10">
        <v>2.340287446975708</v>
      </c>
      <c r="K55" s="10">
        <v>2.0906972885131836</v>
      </c>
      <c r="L55" s="10">
        <v>2.2522518634796143</v>
      </c>
      <c r="M55" s="10">
        <v>2.3453893661499023</v>
      </c>
      <c r="N55" s="10">
        <v>2.2714791297912598</v>
      </c>
      <c r="O55" s="10">
        <v>2.493593692779541</v>
      </c>
      <c r="P55" s="10">
        <v>2.0602438449859619</v>
      </c>
      <c r="Q55" s="10">
        <v>2.1968257427215576</v>
      </c>
      <c r="R55" s="10">
        <v>2.2033214569091797</v>
      </c>
      <c r="S55" s="10">
        <v>2.1852653026580811</v>
      </c>
      <c r="T55" s="10">
        <v>2.2869777679443359</v>
      </c>
      <c r="U55" s="10">
        <v>2.153756856918335</v>
      </c>
      <c r="V55" s="10">
        <v>2.2373518943786621</v>
      </c>
      <c r="W55" s="10">
        <v>2.0643606185913086</v>
      </c>
      <c r="X55" s="10">
        <v>2.2661349773406982</v>
      </c>
      <c r="Y55" s="10">
        <v>2.1393036842346191</v>
      </c>
      <c r="Z55" s="10">
        <v>2.102114200592041</v>
      </c>
      <c r="AA55" s="10">
        <v>2.4024853706359863</v>
      </c>
      <c r="AB55" s="10">
        <v>2.1050009727478027</v>
      </c>
      <c r="AC55" s="10">
        <v>2.2846546173095703</v>
      </c>
      <c r="AD55" s="10">
        <v>2.2997739315032959</v>
      </c>
      <c r="AE55" s="10">
        <v>2.3710207939147949</v>
      </c>
      <c r="AF55" s="10">
        <v>2.2754278182983398</v>
      </c>
      <c r="AG55" s="10">
        <v>2.2727293968200684</v>
      </c>
      <c r="AH55" s="10">
        <v>2.4138283729553223</v>
      </c>
      <c r="AI55" s="10">
        <v>2.0158543586730957</v>
      </c>
      <c r="AJ55" s="10">
        <v>1.9439598321914673</v>
      </c>
      <c r="AK55" s="10">
        <v>2.1634421348571777</v>
      </c>
      <c r="AL55" s="10">
        <v>2.0108115673065186</v>
      </c>
      <c r="AM55" s="10">
        <v>2.282118558883667</v>
      </c>
      <c r="AN55" s="10">
        <v>2.227874755859375</v>
      </c>
      <c r="AO55" s="10">
        <v>2.2444620132446289</v>
      </c>
      <c r="AP55" s="10">
        <v>2.4881434440612793</v>
      </c>
      <c r="AQ55" s="10">
        <v>2.172598123550415</v>
      </c>
      <c r="AR55" s="10">
        <v>2.1311862468719482</v>
      </c>
      <c r="AS55" s="10">
        <v>2.2698564529418945</v>
      </c>
      <c r="AT55" s="10">
        <v>2.1630110740661621</v>
      </c>
      <c r="AU55" s="10">
        <v>2.1588609218597412</v>
      </c>
      <c r="AV55" s="10">
        <v>2.0992677211761475</v>
      </c>
      <c r="AW55" s="10">
        <v>2.1914262771606445</v>
      </c>
      <c r="AX55" s="10">
        <v>2.2037067413330078</v>
      </c>
      <c r="AY55" s="10">
        <v>2.1061205863952637</v>
      </c>
      <c r="AZ55" s="10">
        <v>2.2327497005462646</v>
      </c>
      <c r="BA55" s="10">
        <v>2.0943658351898193</v>
      </c>
      <c r="BB55" s="10">
        <v>2.1632585525512695</v>
      </c>
      <c r="BC55" s="10">
        <v>2.2767906188964844</v>
      </c>
      <c r="BD55" s="10">
        <v>2.2746932506561279</v>
      </c>
      <c r="BE55" s="10">
        <v>2.4139914512634277</v>
      </c>
      <c r="BF55" s="10">
        <v>2.3625011444091797</v>
      </c>
      <c r="BG55" s="10">
        <v>2.3588156700134277</v>
      </c>
      <c r="BH55" s="10">
        <v>2.2633886337280273</v>
      </c>
      <c r="BI55" s="10">
        <v>2.2065167427062988</v>
      </c>
      <c r="BJ55" s="10">
        <v>2.1563572883605957</v>
      </c>
      <c r="BK55" s="10">
        <v>2.3430366516113281</v>
      </c>
      <c r="BL55" s="10">
        <v>2.3467562198638916</v>
      </c>
      <c r="BM55" s="10">
        <v>2.469773530960083</v>
      </c>
      <c r="BN55" s="10">
        <v>2.731281042098999</v>
      </c>
    </row>
    <row r="56" spans="1:66" s="25" customFormat="1" x14ac:dyDescent="0.2">
      <c r="A56" s="25" t="s">
        <v>176</v>
      </c>
      <c r="B56" s="21" t="s">
        <v>177</v>
      </c>
      <c r="C56" s="22" t="s">
        <v>90</v>
      </c>
      <c r="D56" s="26">
        <v>0.88505446910858154</v>
      </c>
      <c r="E56" s="26">
        <v>0.72087061405181885</v>
      </c>
      <c r="F56" s="26">
        <v>0.78605896234512329</v>
      </c>
      <c r="G56" s="26">
        <v>0.88119930028915405</v>
      </c>
      <c r="H56" s="26">
        <v>0.88152116537094116</v>
      </c>
      <c r="I56" s="26">
        <v>0.66037565469741821</v>
      </c>
      <c r="J56" s="26">
        <v>0.82942646741867065</v>
      </c>
      <c r="K56" s="26">
        <v>0.74736642837524414</v>
      </c>
      <c r="L56" s="26">
        <v>0.89867955446243286</v>
      </c>
      <c r="M56" s="26">
        <v>0.79743582010269165</v>
      </c>
      <c r="N56" s="26">
        <v>0.93046540021896362</v>
      </c>
      <c r="O56" s="26">
        <v>0.71113944053649902</v>
      </c>
      <c r="P56" s="26">
        <v>0.85199332237243652</v>
      </c>
      <c r="Q56" s="26">
        <v>0.83436405658721924</v>
      </c>
      <c r="R56" s="26">
        <v>0.83103293180465698</v>
      </c>
      <c r="S56" s="26">
        <v>0.77868819236755371</v>
      </c>
      <c r="T56" s="26">
        <v>0.80651712417602539</v>
      </c>
      <c r="U56" s="26">
        <v>0.73911654949188232</v>
      </c>
      <c r="V56" s="26">
        <v>0.89267295598983765</v>
      </c>
      <c r="W56" s="26">
        <v>0.88832652568817139</v>
      </c>
      <c r="X56" s="26">
        <v>0.93548679351806641</v>
      </c>
      <c r="Y56" s="26">
        <v>0.90742284059524536</v>
      </c>
      <c r="Z56" s="26">
        <v>0.85896700620651245</v>
      </c>
      <c r="AA56" s="26">
        <v>0.91432684659957886</v>
      </c>
      <c r="AB56" s="26">
        <v>0.81677144765853882</v>
      </c>
      <c r="AC56" s="23">
        <v>0.90424025058746338</v>
      </c>
      <c r="AD56" s="23">
        <v>0.89009642601013184</v>
      </c>
      <c r="AE56" s="23">
        <v>0.82529693841934204</v>
      </c>
      <c r="AF56" s="23">
        <v>0.89758604764938354</v>
      </c>
      <c r="AG56" s="23">
        <v>0.8143189549446106</v>
      </c>
      <c r="AH56" s="23">
        <v>0.81995415687561035</v>
      </c>
      <c r="AI56" s="23">
        <v>0.89851140975952148</v>
      </c>
      <c r="AJ56" s="23">
        <v>0.69110351800918579</v>
      </c>
      <c r="AK56" s="23">
        <v>0.79742377996444702</v>
      </c>
      <c r="AL56" s="23">
        <v>0.82996451854705811</v>
      </c>
      <c r="AM56" s="23">
        <v>0.89175742864608765</v>
      </c>
      <c r="AN56" s="23">
        <v>0.83492648601531982</v>
      </c>
      <c r="AO56" s="23">
        <v>0.87203133106231689</v>
      </c>
      <c r="AP56" s="23">
        <v>0.85154187679290771</v>
      </c>
      <c r="AQ56" s="23">
        <v>0.81853055953979492</v>
      </c>
      <c r="AR56" s="23">
        <v>0.92704606056213379</v>
      </c>
      <c r="AS56" s="23">
        <v>0.93197733163833618</v>
      </c>
      <c r="AT56" s="23">
        <v>0.68900442123413086</v>
      </c>
      <c r="AU56" s="23">
        <v>0.92883539199829102</v>
      </c>
      <c r="AV56" s="23">
        <v>0.76287853717803955</v>
      </c>
      <c r="AW56" s="23">
        <v>0.88562577962875366</v>
      </c>
      <c r="AX56" s="23">
        <v>0.81782418489456177</v>
      </c>
      <c r="AY56" s="23">
        <v>0.90202492475509644</v>
      </c>
      <c r="AZ56" s="23">
        <v>0.84064221382141113</v>
      </c>
      <c r="BA56" s="23">
        <v>0.92546665668487549</v>
      </c>
      <c r="BB56" s="23">
        <v>0.81307327747344971</v>
      </c>
      <c r="BC56" s="23">
        <v>0.89185202121734619</v>
      </c>
      <c r="BD56" s="23">
        <v>0.91952222585678101</v>
      </c>
      <c r="BE56" s="23">
        <v>0.9321446418762207</v>
      </c>
      <c r="BF56" s="23">
        <v>0.85513889789581299</v>
      </c>
      <c r="BG56" s="23">
        <v>0.87273687124252319</v>
      </c>
      <c r="BH56" s="23">
        <v>0.96637189388275146</v>
      </c>
      <c r="BI56" s="23">
        <v>0.82332444190979004</v>
      </c>
      <c r="BJ56" s="23">
        <v>0.76829260587692261</v>
      </c>
      <c r="BK56" s="23">
        <v>0.83746451139450073</v>
      </c>
      <c r="BL56" s="23">
        <v>0.9062914252281189</v>
      </c>
      <c r="BM56" s="23">
        <v>0.91795516014099121</v>
      </c>
      <c r="BN56" s="23">
        <v>0.94740897417068481</v>
      </c>
    </row>
    <row r="57" spans="1:66" x14ac:dyDescent="0.2">
      <c r="A57" s="8" t="s">
        <v>178</v>
      </c>
      <c r="B57" s="21" t="s">
        <v>179</v>
      </c>
      <c r="C57" s="22" t="s">
        <v>90</v>
      </c>
      <c r="D57" s="23">
        <v>0.16830278933048248</v>
      </c>
      <c r="E57" s="23">
        <v>0.14739735424518585</v>
      </c>
      <c r="F57" s="23">
        <v>0.16107560694217682</v>
      </c>
      <c r="G57" s="23">
        <v>0.20957717299461365</v>
      </c>
      <c r="H57" s="23">
        <v>0.42396059632301331</v>
      </c>
      <c r="I57" s="23">
        <v>0.27023440599441528</v>
      </c>
      <c r="J57" s="23">
        <v>0.40955480933189392</v>
      </c>
      <c r="K57" s="23">
        <v>0.26226484775543213</v>
      </c>
      <c r="L57" s="23">
        <v>7.6399803161621094E-2</v>
      </c>
      <c r="M57" s="23">
        <v>0.19564977288246155</v>
      </c>
      <c r="N57" s="23">
        <v>0.49354067444801331</v>
      </c>
      <c r="O57" s="23">
        <v>0.57319319248199463</v>
      </c>
      <c r="P57" s="23">
        <v>0.15389297902584076</v>
      </c>
      <c r="Q57" s="23">
        <v>0.61017394065856934</v>
      </c>
      <c r="R57" s="23">
        <v>0.28212201595306396</v>
      </c>
      <c r="S57" s="23">
        <v>0.16325005888938904</v>
      </c>
      <c r="T57" s="23">
        <v>0.49882614612579346</v>
      </c>
      <c r="U57" s="23">
        <v>0.53631407022476196</v>
      </c>
      <c r="V57" s="23">
        <v>0.72212600708007813</v>
      </c>
      <c r="W57" s="23">
        <v>0.21074625849723816</v>
      </c>
      <c r="X57" s="23">
        <v>0.72130775451660156</v>
      </c>
      <c r="Y57" s="23">
        <v>0.53232103586196899</v>
      </c>
      <c r="Z57" s="23">
        <v>0.50180411338806152</v>
      </c>
      <c r="AA57" s="23">
        <v>1</v>
      </c>
      <c r="AB57" s="23">
        <v>0.4066428542137146</v>
      </c>
      <c r="AC57" s="23">
        <v>0.22242255508899689</v>
      </c>
      <c r="AD57" s="23">
        <v>0.26553240418434143</v>
      </c>
      <c r="AE57" s="23">
        <v>0.23573987185955048</v>
      </c>
      <c r="AF57" s="23">
        <v>1</v>
      </c>
      <c r="AG57" s="23">
        <v>0.25884070992469788</v>
      </c>
      <c r="AH57" s="23">
        <v>0.396882563829422</v>
      </c>
      <c r="AI57" s="23">
        <v>0.40549618005752563</v>
      </c>
      <c r="AJ57" s="23">
        <v>0.50562494993209839</v>
      </c>
      <c r="AK57" s="23">
        <v>3.4790128469467163E-2</v>
      </c>
      <c r="AL57" s="23">
        <v>0.32728773355484009</v>
      </c>
      <c r="AM57" s="23">
        <v>0.35724678635597229</v>
      </c>
      <c r="AN57" s="23">
        <v>0.22543781995773315</v>
      </c>
      <c r="AO57" s="23">
        <v>0.46252873539924622</v>
      </c>
      <c r="AP57" s="23">
        <v>0.73349118232727051</v>
      </c>
      <c r="AQ57" s="23">
        <v>0.22269065678119659</v>
      </c>
      <c r="AR57" s="23">
        <v>0.17659281194210052</v>
      </c>
      <c r="AS57" s="23">
        <v>0.17027221620082855</v>
      </c>
      <c r="AT57" s="23">
        <v>0.27029439806938171</v>
      </c>
      <c r="AU57" s="23">
        <v>9.1025076806545258E-2</v>
      </c>
      <c r="AV57" s="23">
        <v>0.17952929437160492</v>
      </c>
      <c r="AW57" s="23">
        <v>0.31058821082115173</v>
      </c>
      <c r="AX57" s="23">
        <v>0.29946327209472656</v>
      </c>
      <c r="AY57" s="23">
        <v>0.2533644437789917</v>
      </c>
      <c r="AZ57" s="23">
        <v>0.41715767979621887</v>
      </c>
      <c r="BA57" s="23">
        <v>0.22429235279560089</v>
      </c>
      <c r="BB57" s="23">
        <v>0.38348156213760376</v>
      </c>
      <c r="BC57" s="23">
        <v>0.53489065170288086</v>
      </c>
      <c r="BD57" s="23">
        <v>0.29074949026107788</v>
      </c>
      <c r="BE57" s="23">
        <v>0</v>
      </c>
      <c r="BF57" s="23">
        <v>0.36662429571151733</v>
      </c>
      <c r="BG57" s="23">
        <v>0.62818843126296997</v>
      </c>
      <c r="BH57" s="23">
        <v>0.56464755535125732</v>
      </c>
      <c r="BI57" s="23">
        <v>0.46179512143135071</v>
      </c>
      <c r="BJ57" s="23">
        <v>0.36446657776832581</v>
      </c>
      <c r="BK57" s="23">
        <v>0.60411727428436279</v>
      </c>
      <c r="BL57" s="23">
        <v>0.22162602841854095</v>
      </c>
      <c r="BM57" s="23">
        <v>0.29069888591766357</v>
      </c>
      <c r="BN57" s="23">
        <v>0.71975696086883545</v>
      </c>
    </row>
    <row r="58" spans="1:66" x14ac:dyDescent="0.2">
      <c r="A58" s="8" t="s">
        <v>180</v>
      </c>
      <c r="B58" s="21" t="s">
        <v>181</v>
      </c>
      <c r="C58" s="22" t="s">
        <v>90</v>
      </c>
      <c r="D58" s="23">
        <v>0.92875927686691284</v>
      </c>
      <c r="E58" s="23">
        <v>0.61977612972259521</v>
      </c>
      <c r="F58" s="23">
        <v>1</v>
      </c>
      <c r="G58" s="23">
        <v>0.9463464617729187</v>
      </c>
      <c r="H58" s="23">
        <v>0.52553337812423706</v>
      </c>
      <c r="I58" s="23">
        <v>0.8393515944480896</v>
      </c>
      <c r="J58" s="23">
        <v>1</v>
      </c>
      <c r="K58" s="23">
        <v>0.57317405939102173</v>
      </c>
      <c r="L58" s="23">
        <v>9.2526547610759735E-2</v>
      </c>
      <c r="M58" s="23">
        <v>1</v>
      </c>
      <c r="N58" s="23">
        <v>1</v>
      </c>
      <c r="O58" s="23">
        <v>1</v>
      </c>
      <c r="P58" s="23">
        <v>0.9374127984046936</v>
      </c>
      <c r="Q58" s="23">
        <v>1</v>
      </c>
      <c r="R58" s="23">
        <v>1</v>
      </c>
      <c r="S58" s="23">
        <v>0.73002511262893677</v>
      </c>
      <c r="T58" s="23">
        <v>1</v>
      </c>
      <c r="U58" s="23">
        <v>0.84635579586029053</v>
      </c>
      <c r="V58" s="23">
        <v>1</v>
      </c>
      <c r="W58" s="23">
        <v>0.38712885975837708</v>
      </c>
      <c r="X58" s="23">
        <v>1</v>
      </c>
      <c r="Y58" s="23">
        <v>0.88487523794174194</v>
      </c>
      <c r="Z58" s="23">
        <v>0.68822097778320313</v>
      </c>
      <c r="AA58" s="23">
        <v>0.7790755033493042</v>
      </c>
      <c r="AB58" s="23">
        <v>0.60915374755859375</v>
      </c>
      <c r="AC58" s="23">
        <v>0.85957401990890503</v>
      </c>
      <c r="AD58" s="23">
        <v>0.59283435344696045</v>
      </c>
      <c r="AE58" s="23">
        <v>0.66354179382324219</v>
      </c>
      <c r="AF58" s="23">
        <v>1</v>
      </c>
      <c r="AG58" s="23">
        <v>1</v>
      </c>
      <c r="AH58" s="23">
        <v>0.94050806760787964</v>
      </c>
      <c r="AI58" s="23">
        <v>0.88579452037811279</v>
      </c>
      <c r="AJ58" s="23">
        <v>0.83072555065155029</v>
      </c>
      <c r="AK58" s="23">
        <v>0.51051729917526245</v>
      </c>
      <c r="AL58" s="23">
        <v>1</v>
      </c>
      <c r="AM58" s="23">
        <v>0.81790566444396973</v>
      </c>
      <c r="AN58" s="23">
        <v>0</v>
      </c>
      <c r="AO58" s="23">
        <v>0.66627615690231323</v>
      </c>
      <c r="AP58" s="23">
        <v>1</v>
      </c>
      <c r="AQ58" s="23">
        <v>0.8931993842124939</v>
      </c>
      <c r="AR58" s="23">
        <v>1</v>
      </c>
      <c r="AS58" s="23">
        <v>0.72336894273757935</v>
      </c>
      <c r="AT58" s="23">
        <v>0.66233646869659424</v>
      </c>
      <c r="AU58" s="23">
        <v>1</v>
      </c>
      <c r="AV58" s="23">
        <v>1</v>
      </c>
      <c r="AW58" s="23">
        <v>0.8497614860534668</v>
      </c>
      <c r="AX58" s="23">
        <v>0.49874588847160339</v>
      </c>
      <c r="AY58" s="23">
        <v>0.21221055090427399</v>
      </c>
      <c r="AZ58" s="23">
        <v>1</v>
      </c>
      <c r="BA58" s="23">
        <v>0.90970915555953979</v>
      </c>
      <c r="BB58" s="23">
        <v>0.5</v>
      </c>
      <c r="BC58" s="23">
        <v>0.92282378673553467</v>
      </c>
      <c r="BD58" s="23">
        <v>0.47203883528709412</v>
      </c>
      <c r="BE58" s="23">
        <v>1</v>
      </c>
      <c r="BF58" s="23">
        <v>1</v>
      </c>
      <c r="BG58" s="23">
        <v>0.78315532207489014</v>
      </c>
      <c r="BH58" s="23">
        <v>0.86367326974868774</v>
      </c>
      <c r="BI58" s="23">
        <v>1</v>
      </c>
      <c r="BJ58" s="23">
        <v>0.26300448179244995</v>
      </c>
      <c r="BK58" s="23">
        <v>1</v>
      </c>
      <c r="BL58" s="23"/>
      <c r="BM58" s="23"/>
      <c r="BN58" s="23"/>
    </row>
    <row r="59" spans="1:66" x14ac:dyDescent="0.2">
      <c r="A59" s="8" t="s">
        <v>182</v>
      </c>
      <c r="B59" s="21" t="s">
        <v>183</v>
      </c>
      <c r="C59" s="22" t="s">
        <v>90</v>
      </c>
      <c r="D59" s="23">
        <v>0.92329472303390503</v>
      </c>
      <c r="E59" s="23">
        <v>0.82617253065109253</v>
      </c>
      <c r="F59" s="23">
        <v>0.98073506355285645</v>
      </c>
      <c r="G59" s="23">
        <v>0.63217169046401978</v>
      </c>
      <c r="H59" s="23">
        <v>1</v>
      </c>
      <c r="I59" s="23">
        <v>0.6825440526008606</v>
      </c>
      <c r="J59" s="23">
        <v>1</v>
      </c>
      <c r="K59" s="23">
        <v>0.83949810266494751</v>
      </c>
      <c r="L59" s="23">
        <v>1</v>
      </c>
      <c r="M59" s="23">
        <v>1</v>
      </c>
      <c r="N59" s="23">
        <v>1</v>
      </c>
      <c r="O59" s="23">
        <v>1</v>
      </c>
      <c r="P59" s="23">
        <v>0.67489421367645264</v>
      </c>
      <c r="Q59" s="23">
        <v>1</v>
      </c>
      <c r="R59" s="23">
        <v>1</v>
      </c>
      <c r="S59" s="23">
        <v>0.69873046875</v>
      </c>
      <c r="T59" s="23">
        <v>1</v>
      </c>
      <c r="U59" s="23">
        <v>0.89519739151000977</v>
      </c>
      <c r="V59" s="23">
        <v>1</v>
      </c>
      <c r="W59" s="23">
        <v>1</v>
      </c>
      <c r="X59" s="23">
        <v>1</v>
      </c>
      <c r="Y59" s="23">
        <v>1</v>
      </c>
      <c r="Z59" s="23">
        <v>0.81532096862792969</v>
      </c>
      <c r="AA59" s="23">
        <v>1</v>
      </c>
      <c r="AB59" s="23">
        <v>0.62474709749221802</v>
      </c>
      <c r="AC59" s="23">
        <v>0.71537989377975464</v>
      </c>
      <c r="AD59" s="23">
        <v>0.81453543901443481</v>
      </c>
      <c r="AE59" s="23">
        <v>0.82238113880157471</v>
      </c>
      <c r="AF59" s="23">
        <v>0.87603974342346191</v>
      </c>
      <c r="AG59" s="23">
        <v>1</v>
      </c>
      <c r="AH59" s="23">
        <v>0.82958686351776123</v>
      </c>
      <c r="AI59" s="23">
        <v>0.60531324148178101</v>
      </c>
      <c r="AJ59" s="23">
        <v>0.83072555065155029</v>
      </c>
      <c r="AK59" s="23">
        <v>1</v>
      </c>
      <c r="AL59" s="23">
        <v>1</v>
      </c>
      <c r="AM59" s="23">
        <v>0.84065079689025879</v>
      </c>
      <c r="AN59" s="23">
        <v>0</v>
      </c>
      <c r="AO59" s="23">
        <v>0.87445420026779175</v>
      </c>
      <c r="AP59" s="23">
        <v>0.92928087711334229</v>
      </c>
      <c r="AQ59" s="23">
        <v>1</v>
      </c>
      <c r="AR59" s="23">
        <v>0.86810344457626343</v>
      </c>
      <c r="AS59" s="23">
        <v>0.5944707989692688</v>
      </c>
      <c r="AT59" s="23">
        <v>1</v>
      </c>
      <c r="AU59" s="23">
        <v>0.70655381679534912</v>
      </c>
      <c r="AV59" s="23">
        <v>1</v>
      </c>
      <c r="AW59" s="23">
        <v>1</v>
      </c>
      <c r="AX59" s="23">
        <v>1</v>
      </c>
      <c r="AY59" s="23">
        <v>1</v>
      </c>
      <c r="AZ59" s="23">
        <v>1</v>
      </c>
      <c r="BA59" s="23">
        <v>1</v>
      </c>
      <c r="BB59" s="23">
        <v>0.75040793418884277</v>
      </c>
      <c r="BC59" s="23">
        <v>0.95005142688751221</v>
      </c>
      <c r="BD59" s="23">
        <v>1</v>
      </c>
      <c r="BE59" s="23">
        <v>1</v>
      </c>
      <c r="BF59" s="23">
        <v>1</v>
      </c>
      <c r="BG59" s="23">
        <v>0.86687612533569336</v>
      </c>
      <c r="BH59" s="23">
        <v>0.70196437835693359</v>
      </c>
      <c r="BI59" s="23">
        <v>0.93424886465072632</v>
      </c>
      <c r="BJ59" s="23">
        <v>1</v>
      </c>
      <c r="BK59" s="23"/>
      <c r="BL59" s="23"/>
      <c r="BM59" s="23"/>
      <c r="BN59" s="23"/>
    </row>
    <row r="60" spans="1:66" x14ac:dyDescent="0.2">
      <c r="A60" s="8" t="s">
        <v>184</v>
      </c>
      <c r="B60" s="21" t="s">
        <v>185</v>
      </c>
      <c r="C60" s="22" t="s">
        <v>90</v>
      </c>
      <c r="D60" s="23">
        <v>0.49101182818412781</v>
      </c>
      <c r="E60" s="23">
        <v>0.60574698448181152</v>
      </c>
      <c r="F60" s="23">
        <v>0.57836240530014038</v>
      </c>
      <c r="G60" s="23">
        <v>0.50621235370635986</v>
      </c>
      <c r="H60" s="23">
        <v>0.60087329149246216</v>
      </c>
      <c r="I60" s="23">
        <v>0.5420423150062561</v>
      </c>
      <c r="J60" s="23">
        <v>0.44281026721000671</v>
      </c>
      <c r="K60" s="23">
        <v>0.38472208380699158</v>
      </c>
      <c r="L60" s="23">
        <v>0.44978708028793335</v>
      </c>
      <c r="M60" s="23">
        <v>0.51710152626037598</v>
      </c>
      <c r="N60" s="23">
        <v>0.69969701766967773</v>
      </c>
      <c r="O60" s="23">
        <v>0.68970638513565063</v>
      </c>
      <c r="P60" s="23">
        <v>0.51397556066513062</v>
      </c>
      <c r="Q60" s="23">
        <v>0.69404411315917969</v>
      </c>
      <c r="R60" s="23">
        <v>0.60410445928573608</v>
      </c>
      <c r="S60" s="23">
        <v>0.46343815326690674</v>
      </c>
      <c r="T60" s="23">
        <v>0.49164366722106934</v>
      </c>
      <c r="U60" s="23">
        <v>0.60227334499359131</v>
      </c>
      <c r="V60" s="23">
        <v>0.45370304584503174</v>
      </c>
      <c r="W60" s="23">
        <v>0.62553274631500244</v>
      </c>
      <c r="X60" s="23">
        <v>0.47462242841720581</v>
      </c>
      <c r="Y60" s="23">
        <v>0.61457228660583496</v>
      </c>
      <c r="Z60" s="23">
        <v>0.55299657583236694</v>
      </c>
      <c r="AA60" s="23">
        <v>0.54051989316940308</v>
      </c>
      <c r="AB60" s="23">
        <v>0.50010973215103149</v>
      </c>
      <c r="AC60" s="23">
        <v>0.43605086207389832</v>
      </c>
      <c r="AD60" s="23">
        <v>0.60417002439498901</v>
      </c>
      <c r="AE60" s="23">
        <v>0.60199159383773804</v>
      </c>
      <c r="AF60" s="23">
        <v>0.64262926578521729</v>
      </c>
      <c r="AG60" s="23">
        <v>0.59942722320556641</v>
      </c>
      <c r="AH60" s="23">
        <v>0.58893835544586182</v>
      </c>
      <c r="AI60" s="23">
        <v>0.64356410503387451</v>
      </c>
      <c r="AJ60" s="23">
        <v>0.67656207084655762</v>
      </c>
      <c r="AK60" s="23">
        <v>0.45710915327072144</v>
      </c>
      <c r="AL60" s="23">
        <v>0.48084500432014465</v>
      </c>
      <c r="AM60" s="23">
        <v>0.60183274745941162</v>
      </c>
      <c r="AN60" s="23">
        <v>0.36994317173957825</v>
      </c>
      <c r="AO60" s="23">
        <v>0.35103157162666321</v>
      </c>
      <c r="AP60" s="23">
        <v>0.47219076752662659</v>
      </c>
      <c r="AQ60" s="23">
        <v>0.57422208786010742</v>
      </c>
      <c r="AR60" s="23">
        <v>0.67735916376113892</v>
      </c>
      <c r="AS60" s="23">
        <v>0.63515394926071167</v>
      </c>
      <c r="AT60" s="23">
        <v>0.60924875736236572</v>
      </c>
      <c r="AU60" s="23">
        <v>0.48029905557632446</v>
      </c>
      <c r="AV60" s="23">
        <v>0.57825171947479248</v>
      </c>
      <c r="AW60" s="23">
        <v>0.47725841403007507</v>
      </c>
      <c r="AX60" s="23">
        <v>0.56542539596557617</v>
      </c>
      <c r="AY60" s="23">
        <v>0.52334654331207275</v>
      </c>
      <c r="AZ60" s="23">
        <v>0.70754987001419067</v>
      </c>
      <c r="BA60" s="23">
        <v>0.64930951595306396</v>
      </c>
      <c r="BB60" s="23">
        <v>0.44842281937599182</v>
      </c>
      <c r="BC60" s="23">
        <v>0.52959358692169189</v>
      </c>
      <c r="BD60" s="23">
        <v>0.5926164984703064</v>
      </c>
      <c r="BE60" s="23">
        <v>0.5128021240234375</v>
      </c>
      <c r="BF60" s="23">
        <v>0.49129179120063782</v>
      </c>
      <c r="BG60" s="23">
        <v>0.5757828950881958</v>
      </c>
      <c r="BH60" s="23">
        <v>0.45460391044616699</v>
      </c>
      <c r="BI60" s="23">
        <v>0.49597242474555969</v>
      </c>
      <c r="BJ60" s="23">
        <v>0.53819245100021362</v>
      </c>
      <c r="BK60" s="23">
        <v>0.4164150059223175</v>
      </c>
      <c r="BL60" s="23">
        <v>0.47546243667602539</v>
      </c>
      <c r="BM60" s="23">
        <v>0.45439305901527405</v>
      </c>
      <c r="BN60" s="23">
        <v>0.50698846578598022</v>
      </c>
    </row>
    <row r="61" spans="1:66" s="14" customFormat="1" x14ac:dyDescent="0.2">
      <c r="A61" s="14" t="s">
        <v>186</v>
      </c>
      <c r="B61" s="15" t="s">
        <v>187</v>
      </c>
      <c r="C61" s="16" t="s">
        <v>85</v>
      </c>
      <c r="D61" s="15">
        <v>4.811744213104248</v>
      </c>
      <c r="E61" s="15">
        <v>5.0511040687561035</v>
      </c>
      <c r="F61" s="15">
        <v>5.2553000450134277</v>
      </c>
      <c r="G61" s="15">
        <v>4.8815779685974121</v>
      </c>
      <c r="H61" s="15">
        <v>4.9191055297851562</v>
      </c>
      <c r="I61" s="15">
        <v>4.9793715476989746</v>
      </c>
      <c r="J61" s="15">
        <v>4.5818033218383789</v>
      </c>
      <c r="K61" s="15">
        <v>4.5637612342834473</v>
      </c>
      <c r="L61" s="15">
        <v>4.9988579750061035</v>
      </c>
      <c r="M61" s="15">
        <v>4.8289103507995605</v>
      </c>
      <c r="N61" s="15">
        <v>5.1648554801940918</v>
      </c>
      <c r="O61" s="15">
        <v>5.3352556228637695</v>
      </c>
      <c r="P61" s="15">
        <v>4.6326284408569336</v>
      </c>
      <c r="Q61" s="15">
        <v>4.7929201126098633</v>
      </c>
      <c r="R61" s="15">
        <v>5.1526827812194824</v>
      </c>
      <c r="S61" s="15">
        <v>4.6699285507202148</v>
      </c>
      <c r="T61" s="15">
        <v>4.8773078918457031</v>
      </c>
      <c r="U61" s="15">
        <v>5.2683300971984863</v>
      </c>
      <c r="V61" s="15">
        <v>4.8552951812744141</v>
      </c>
      <c r="W61" s="15">
        <v>4.5746974945068359</v>
      </c>
      <c r="X61" s="15">
        <v>4.7217779159545898</v>
      </c>
      <c r="Y61" s="15">
        <v>5.2627382278442383</v>
      </c>
      <c r="Z61" s="15">
        <v>5.0220255851745605</v>
      </c>
      <c r="AA61" s="15">
        <v>4.7912373542785645</v>
      </c>
      <c r="AB61" s="15">
        <v>4.807610034942627</v>
      </c>
      <c r="AC61" s="15">
        <v>4.7419228553771973</v>
      </c>
      <c r="AD61" s="15">
        <v>5.3680338859558105</v>
      </c>
      <c r="AE61" s="15">
        <v>5.414268970489502</v>
      </c>
      <c r="AF61" s="15">
        <v>5.8188104629516602</v>
      </c>
      <c r="AG61" s="15">
        <v>5.6441540718078613</v>
      </c>
      <c r="AH61" s="15">
        <v>5.0312986373901367</v>
      </c>
      <c r="AI61" s="15">
        <v>4.5984787940979004</v>
      </c>
      <c r="AJ61" s="15">
        <v>5.0467619895935059</v>
      </c>
      <c r="AK61" s="15">
        <v>4.7468342781066895</v>
      </c>
      <c r="AL61" s="15">
        <v>4.9327535629272461</v>
      </c>
      <c r="AM61" s="15">
        <v>4.8124818801879883</v>
      </c>
      <c r="AN61" s="15">
        <v>4.4037022590637207</v>
      </c>
      <c r="AO61" s="15">
        <v>4.5949335098266602</v>
      </c>
      <c r="AP61" s="15">
        <v>4.7416896820068359</v>
      </c>
      <c r="AQ61" s="15">
        <v>4.7076449394226074</v>
      </c>
      <c r="AR61" s="15">
        <v>4.9813933372497559</v>
      </c>
      <c r="AS61" s="15">
        <v>5.0263595581054687</v>
      </c>
      <c r="AT61" s="15">
        <v>4.9417862892150879</v>
      </c>
      <c r="AU61" s="15">
        <v>4.9447040557861328</v>
      </c>
      <c r="AV61" s="15">
        <v>5.0697908401489258</v>
      </c>
      <c r="AW61" s="15">
        <v>4.9315314292907715</v>
      </c>
      <c r="AX61" s="15">
        <v>4.6543211936950684</v>
      </c>
      <c r="AY61" s="15">
        <v>4.9733648300170898</v>
      </c>
      <c r="AZ61" s="15">
        <v>5.1648092269897461</v>
      </c>
      <c r="BA61" s="15">
        <v>4.8017992973327637</v>
      </c>
      <c r="BB61" s="15">
        <v>4.6629719734191895</v>
      </c>
      <c r="BC61" s="15">
        <v>4.921687126159668</v>
      </c>
      <c r="BD61" s="15">
        <v>5.4574651718139648</v>
      </c>
      <c r="BE61" s="15">
        <v>4.867276668548584</v>
      </c>
      <c r="BF61" s="15">
        <v>4.7327117919921875</v>
      </c>
      <c r="BG61" s="15">
        <v>5.137749195098877</v>
      </c>
      <c r="BH61" s="15">
        <v>4.7633109092712402</v>
      </c>
      <c r="BI61" s="15">
        <v>4.8407201766967773</v>
      </c>
      <c r="BJ61" s="15">
        <v>4.6985440254211426</v>
      </c>
      <c r="BK61" s="15">
        <v>4.8890719413757324</v>
      </c>
      <c r="BL61" s="15">
        <v>4.3981223106384277</v>
      </c>
      <c r="BM61" s="15">
        <v>4.9979619979858398</v>
      </c>
      <c r="BN61" s="15">
        <v>5.0053467750549316</v>
      </c>
    </row>
    <row r="62" spans="1:66" x14ac:dyDescent="0.2">
      <c r="A62" s="18" t="s">
        <v>188</v>
      </c>
      <c r="B62" s="18" t="s">
        <v>189</v>
      </c>
      <c r="C62" s="19" t="s">
        <v>190</v>
      </c>
      <c r="D62" s="20">
        <v>1.932881236076355</v>
      </c>
      <c r="E62" s="20">
        <v>1.8864585161209106</v>
      </c>
      <c r="F62" s="20">
        <v>2.0380232334136963</v>
      </c>
      <c r="G62" s="20">
        <v>1.9465514421463013</v>
      </c>
      <c r="H62" s="20">
        <v>2.0521290302276611</v>
      </c>
      <c r="I62" s="20">
        <v>1.7773463726043701</v>
      </c>
      <c r="J62" s="20">
        <v>1.8707867860794067</v>
      </c>
      <c r="K62" s="20">
        <v>1.9112483263015747</v>
      </c>
      <c r="L62" s="20">
        <v>2.013174295425415</v>
      </c>
      <c r="M62" s="20">
        <v>1.7722851037979126</v>
      </c>
      <c r="N62" s="20">
        <v>1.8844103813171387</v>
      </c>
      <c r="O62" s="20">
        <v>1.7194678783416748</v>
      </c>
      <c r="P62" s="20">
        <v>1.8664988279342651</v>
      </c>
      <c r="Q62" s="20">
        <v>1.9326719045639038</v>
      </c>
      <c r="R62" s="20">
        <v>1.9289278984069824</v>
      </c>
      <c r="S62" s="20">
        <v>1.745962381362915</v>
      </c>
      <c r="T62" s="20">
        <v>2.0181753635406494</v>
      </c>
      <c r="U62" s="20">
        <v>2.0425660610198975</v>
      </c>
      <c r="V62" s="20">
        <v>1.9853672981262207</v>
      </c>
      <c r="W62" s="20">
        <v>1.9503315687179565</v>
      </c>
      <c r="X62" s="20">
        <v>1.8462815284729004</v>
      </c>
      <c r="Y62" s="20">
        <v>1.9971346855163574</v>
      </c>
      <c r="Z62" s="20">
        <v>1.9914758205413818</v>
      </c>
      <c r="AA62" s="20">
        <v>2.0332109928131104</v>
      </c>
      <c r="AB62" s="20">
        <v>2.0224711894989014</v>
      </c>
      <c r="AC62" s="20">
        <v>1.8533097505569458</v>
      </c>
      <c r="AD62" s="20">
        <v>2.0865645408630371</v>
      </c>
      <c r="AE62" s="20">
        <v>2.0452470779418945</v>
      </c>
      <c r="AF62" s="20">
        <v>2.0996060371398926</v>
      </c>
      <c r="AG62" s="20">
        <v>2.1199238300323486</v>
      </c>
      <c r="AH62" s="20">
        <v>1.9230796098709106</v>
      </c>
      <c r="AI62" s="20">
        <v>1.9937845468521118</v>
      </c>
      <c r="AJ62" s="20">
        <v>1.9001617431640625</v>
      </c>
      <c r="AK62" s="20">
        <v>2.0571308135986328</v>
      </c>
      <c r="AL62" s="20">
        <v>2.1110424995422363</v>
      </c>
      <c r="AM62" s="20">
        <v>1.9807614088058472</v>
      </c>
      <c r="AN62" s="20">
        <v>1.9830247163772583</v>
      </c>
      <c r="AO62" s="20">
        <v>1.9712264537811279</v>
      </c>
      <c r="AP62" s="20">
        <v>2.0207595825195313</v>
      </c>
      <c r="AQ62" s="20">
        <v>1.9377323389053345</v>
      </c>
      <c r="AR62" s="20">
        <v>2.001246452331543</v>
      </c>
      <c r="AS62" s="20">
        <v>1.985224723815918</v>
      </c>
      <c r="AT62" s="20">
        <v>1.944057822227478</v>
      </c>
      <c r="AU62" s="20">
        <v>1.9793332815170288</v>
      </c>
      <c r="AV62" s="20">
        <v>2.0240745544433594</v>
      </c>
      <c r="AW62" s="20">
        <v>2.1119654178619385</v>
      </c>
      <c r="AX62" s="20">
        <v>2.1502103805541992</v>
      </c>
      <c r="AY62" s="20">
        <v>1.9225337505340576</v>
      </c>
      <c r="AZ62" s="20">
        <v>2.1221725940704346</v>
      </c>
      <c r="BA62" s="20">
        <v>2.0368683338165283</v>
      </c>
      <c r="BB62" s="20">
        <v>2.1048347949981689</v>
      </c>
      <c r="BC62" s="20">
        <v>2.2030689716339111</v>
      </c>
      <c r="BD62" s="20">
        <v>2.1858954429626465</v>
      </c>
      <c r="BE62" s="20">
        <v>2.1336781978607178</v>
      </c>
      <c r="BF62" s="20">
        <v>2.0176668167114258</v>
      </c>
      <c r="BG62" s="20">
        <v>2.1622014045715332</v>
      </c>
      <c r="BH62" s="20">
        <v>2.0423758029937744</v>
      </c>
      <c r="BI62" s="20">
        <v>2.0136203765869141</v>
      </c>
      <c r="BJ62" s="20">
        <v>2.0903708934783936</v>
      </c>
      <c r="BK62" s="20">
        <v>2.0437295436859131</v>
      </c>
      <c r="BL62" s="20">
        <v>2.0041351318359375</v>
      </c>
      <c r="BM62" s="20">
        <v>2.1227090358734131</v>
      </c>
      <c r="BN62" s="20">
        <v>2.165424108505249</v>
      </c>
    </row>
    <row r="63" spans="1:66" x14ac:dyDescent="0.2">
      <c r="A63" s="8" t="s">
        <v>191</v>
      </c>
      <c r="B63" s="21" t="s">
        <v>192</v>
      </c>
      <c r="C63" s="22" t="s">
        <v>90</v>
      </c>
      <c r="D63" s="23">
        <v>0.20353102684020996</v>
      </c>
      <c r="E63" s="23">
        <v>0.31099811196327209</v>
      </c>
      <c r="F63" s="23">
        <v>0.30635833740234375</v>
      </c>
      <c r="G63" s="23">
        <v>0.19963192939758301</v>
      </c>
      <c r="H63" s="23">
        <v>0.31263548135757446</v>
      </c>
      <c r="I63" s="23">
        <v>0.28950321674346924</v>
      </c>
      <c r="J63" s="23">
        <v>0.19219693541526794</v>
      </c>
      <c r="K63" s="23">
        <v>0.25184366106987</v>
      </c>
      <c r="L63" s="23">
        <v>0.24815109372138977</v>
      </c>
      <c r="M63" s="23">
        <v>0.2334381639957428</v>
      </c>
      <c r="N63" s="23">
        <v>0.23946100473403931</v>
      </c>
      <c r="O63" s="23">
        <v>0.2388550192117691</v>
      </c>
      <c r="P63" s="23">
        <v>0.29429197311401367</v>
      </c>
      <c r="Q63" s="23">
        <v>0.1662171483039856</v>
      </c>
      <c r="R63" s="23">
        <v>0.18342481553554535</v>
      </c>
      <c r="S63" s="23">
        <v>0.15541140735149384</v>
      </c>
      <c r="T63" s="23">
        <v>0.25386908650398254</v>
      </c>
      <c r="U63" s="23">
        <v>0.354421466588974</v>
      </c>
      <c r="V63" s="23">
        <v>0.20272614061832428</v>
      </c>
      <c r="W63" s="23">
        <v>0.18221844732761383</v>
      </c>
      <c r="X63" s="23">
        <v>0.22148729860782623</v>
      </c>
      <c r="Y63" s="23">
        <v>0.29808354377746582</v>
      </c>
      <c r="Z63" s="23">
        <v>0.28060391545295715</v>
      </c>
      <c r="AA63" s="23">
        <v>0.25014024972915649</v>
      </c>
      <c r="AB63" s="23">
        <v>0.34221646189689636</v>
      </c>
      <c r="AC63" s="23">
        <v>0.18870531022548676</v>
      </c>
      <c r="AD63" s="23">
        <v>0.37356835603713989</v>
      </c>
      <c r="AE63" s="23">
        <v>0.331907719373703</v>
      </c>
      <c r="AF63" s="23">
        <v>0.36210170388221741</v>
      </c>
      <c r="AG63" s="23">
        <v>0.34121307730674744</v>
      </c>
      <c r="AH63" s="23">
        <v>0.26222047209739685</v>
      </c>
      <c r="AI63" s="23">
        <v>0.3815380334854126</v>
      </c>
      <c r="AJ63" s="23">
        <v>0.27046114206314087</v>
      </c>
      <c r="AK63" s="23">
        <v>0.26079308986663818</v>
      </c>
      <c r="AL63" s="23">
        <v>0.43609476089477539</v>
      </c>
      <c r="AM63" s="23">
        <v>0.23973137140274048</v>
      </c>
      <c r="AN63" s="23">
        <v>0.32679605484008789</v>
      </c>
      <c r="AO63" s="23">
        <v>0.25938412547111511</v>
      </c>
      <c r="AP63" s="23">
        <v>0.27243417501449585</v>
      </c>
      <c r="AQ63" s="23">
        <v>0.32097452878952026</v>
      </c>
      <c r="AR63" s="23">
        <v>0.23915012180805206</v>
      </c>
      <c r="AS63" s="23">
        <v>0.28797784447669983</v>
      </c>
      <c r="AT63" s="23">
        <v>0.25955015420913696</v>
      </c>
      <c r="AU63" s="23">
        <v>0.31449109315872192</v>
      </c>
      <c r="AV63" s="23">
        <v>0.26049679517745972</v>
      </c>
      <c r="AW63" s="23">
        <v>0.29015257954597473</v>
      </c>
      <c r="AX63" s="23">
        <v>0.40724077820777893</v>
      </c>
      <c r="AY63" s="23">
        <v>0.26048916578292847</v>
      </c>
      <c r="AZ63" s="23">
        <v>0.38062351942062378</v>
      </c>
      <c r="BA63" s="23">
        <v>0.40467977523803711</v>
      </c>
      <c r="BB63" s="23">
        <v>0.24316310882568359</v>
      </c>
      <c r="BC63" s="23">
        <v>0.41995948553085327</v>
      </c>
      <c r="BD63" s="23">
        <v>0.35963654518127441</v>
      </c>
      <c r="BE63" s="23">
        <v>0.35473552346229553</v>
      </c>
      <c r="BF63" s="23">
        <v>0.26668694615364075</v>
      </c>
      <c r="BG63" s="23">
        <v>0.35699599981307983</v>
      </c>
      <c r="BH63" s="23">
        <v>0.23640578985214233</v>
      </c>
      <c r="BI63" s="23">
        <v>0.30304408073425293</v>
      </c>
      <c r="BJ63" s="23">
        <v>0.34633597731590271</v>
      </c>
      <c r="BK63" s="23">
        <v>0.36241644620895386</v>
      </c>
      <c r="BL63" s="23">
        <v>0.21929185092449188</v>
      </c>
      <c r="BM63" s="23">
        <v>0.37375789880752563</v>
      </c>
      <c r="BN63" s="23">
        <v>0.38222461938858032</v>
      </c>
    </row>
    <row r="64" spans="1:66" x14ac:dyDescent="0.2">
      <c r="A64" s="8" t="s">
        <v>193</v>
      </c>
      <c r="B64" s="21" t="s">
        <v>194</v>
      </c>
      <c r="C64" s="22" t="s">
        <v>90</v>
      </c>
      <c r="D64" s="23">
        <v>0.95642024278640747</v>
      </c>
      <c r="E64" s="23">
        <v>0.75660449266433716</v>
      </c>
      <c r="F64" s="23">
        <v>0.93724656105041504</v>
      </c>
      <c r="G64" s="23">
        <v>0.91804516315460205</v>
      </c>
      <c r="H64" s="23">
        <v>0.97212010622024536</v>
      </c>
      <c r="I64" s="23">
        <v>0.8532254695892334</v>
      </c>
      <c r="J64" s="23">
        <v>0.86542218923568726</v>
      </c>
      <c r="K64" s="23">
        <v>0.8240237832069397</v>
      </c>
      <c r="L64" s="23">
        <v>0.85792726278305054</v>
      </c>
      <c r="M64" s="23">
        <v>0.8813861608505249</v>
      </c>
      <c r="N64" s="23">
        <v>0.93916255235671997</v>
      </c>
      <c r="O64" s="23">
        <v>0.96502852439880371</v>
      </c>
      <c r="P64" s="23">
        <v>0.90838682651519775</v>
      </c>
      <c r="Q64" s="23">
        <v>0.95487296581268311</v>
      </c>
      <c r="R64" s="23">
        <v>0.84258222579956055</v>
      </c>
      <c r="S64" s="23">
        <v>0.82073920965194702</v>
      </c>
      <c r="T64" s="23">
        <v>0.90866094827651978</v>
      </c>
      <c r="U64" s="23">
        <v>0.87707149982452393</v>
      </c>
      <c r="V64" s="23">
        <v>0.85747778415679932</v>
      </c>
      <c r="W64" s="23">
        <v>0.96597909927368164</v>
      </c>
      <c r="X64" s="23">
        <v>0.88404154777526855</v>
      </c>
      <c r="Y64" s="23">
        <v>0.97561722993850708</v>
      </c>
      <c r="Z64" s="23">
        <v>0.87747544050216675</v>
      </c>
      <c r="AA64" s="23">
        <v>0.98028790950775146</v>
      </c>
      <c r="AB64" s="23">
        <v>0.94949793815612793</v>
      </c>
      <c r="AC64" s="23">
        <v>0.79245328903198242</v>
      </c>
      <c r="AD64" s="23">
        <v>0.94312793016433716</v>
      </c>
      <c r="AE64" s="23">
        <v>0.86465692520141602</v>
      </c>
      <c r="AF64" s="23">
        <v>0.93468844890594482</v>
      </c>
      <c r="AG64" s="23">
        <v>0.92492473125457764</v>
      </c>
      <c r="AH64" s="23">
        <v>0.96565794944763184</v>
      </c>
      <c r="AI64" s="23">
        <v>0.89024370908737183</v>
      </c>
      <c r="AJ64" s="23">
        <v>0.82549554109573364</v>
      </c>
      <c r="AK64" s="23">
        <v>0.916556715965271</v>
      </c>
      <c r="AL64" s="23">
        <v>0.96987879276275635</v>
      </c>
      <c r="AM64" s="23">
        <v>0.93874126672744751</v>
      </c>
      <c r="AN64" s="23">
        <v>0.94726449251174927</v>
      </c>
      <c r="AO64" s="23">
        <v>0.86820989847183228</v>
      </c>
      <c r="AP64" s="23">
        <v>0.91331398487091064</v>
      </c>
      <c r="AQ64" s="23">
        <v>0.92782354354858398</v>
      </c>
      <c r="AR64" s="23">
        <v>0.90090781450271606</v>
      </c>
      <c r="AS64" s="23">
        <v>0.88283854722976685</v>
      </c>
      <c r="AT64" s="23">
        <v>0.92408663034439087</v>
      </c>
      <c r="AU64" s="23">
        <v>0.83900564908981323</v>
      </c>
      <c r="AV64" s="23">
        <v>0.99734067916870117</v>
      </c>
      <c r="AW64" s="23">
        <v>0.9358055591583252</v>
      </c>
      <c r="AX64" s="23">
        <v>0.943317711353302</v>
      </c>
      <c r="AY64" s="23">
        <v>0.88156306743621826</v>
      </c>
      <c r="AZ64" s="23">
        <v>0.95169526338577271</v>
      </c>
      <c r="BA64" s="23">
        <v>0.87907886505126953</v>
      </c>
      <c r="BB64" s="23">
        <v>0.97315454483032227</v>
      </c>
      <c r="BC64" s="23">
        <v>0.95470327138900757</v>
      </c>
      <c r="BD64" s="23">
        <v>0.92940407991409302</v>
      </c>
      <c r="BE64" s="23">
        <v>0.9248276948928833</v>
      </c>
      <c r="BF64" s="23">
        <v>0.99307060241699219</v>
      </c>
      <c r="BG64" s="23">
        <v>0.92845815420150757</v>
      </c>
      <c r="BH64" s="23">
        <v>0.96127313375473022</v>
      </c>
      <c r="BI64" s="23">
        <v>0.87785077095031738</v>
      </c>
      <c r="BJ64" s="23">
        <v>0.93837589025497437</v>
      </c>
      <c r="BK64" s="23">
        <v>0.87537336349487305</v>
      </c>
      <c r="BL64" s="23">
        <v>0.83870863914489746</v>
      </c>
      <c r="BM64" s="23">
        <v>0.89955276250839233</v>
      </c>
      <c r="BN64" s="23">
        <v>0.95204645395278931</v>
      </c>
    </row>
    <row r="65" spans="1:66" x14ac:dyDescent="0.2">
      <c r="A65" s="8" t="s">
        <v>195</v>
      </c>
      <c r="B65" s="21" t="s">
        <v>196</v>
      </c>
      <c r="C65" s="22" t="s">
        <v>90</v>
      </c>
      <c r="D65" s="23">
        <v>0.12616318464279175</v>
      </c>
      <c r="E65" s="23">
        <v>0.2558123767375946</v>
      </c>
      <c r="F65" s="23">
        <v>0.21038168668746948</v>
      </c>
      <c r="G65" s="23">
        <v>0.15754251182079315</v>
      </c>
      <c r="H65" s="23">
        <v>0.15898013114929199</v>
      </c>
      <c r="I65" s="23">
        <v>0.15521796047687531</v>
      </c>
      <c r="J65" s="23">
        <v>9.3895040452480316E-2</v>
      </c>
      <c r="K65" s="23">
        <v>0.18445031344890594</v>
      </c>
      <c r="L65" s="23">
        <v>0.11820365488529205</v>
      </c>
      <c r="M65" s="23">
        <v>0.141781285405159</v>
      </c>
      <c r="N65" s="23">
        <v>0.11547134816646576</v>
      </c>
      <c r="O65" s="23">
        <v>0.11667992174625397</v>
      </c>
      <c r="P65" s="23">
        <v>0.18148788809776306</v>
      </c>
      <c r="Q65" s="23">
        <v>9.6543475985527039E-2</v>
      </c>
      <c r="R65" s="23">
        <v>0.12521985173225403</v>
      </c>
      <c r="S65" s="23">
        <v>6.759556382894516E-2</v>
      </c>
      <c r="T65" s="23">
        <v>0.15243096649646759</v>
      </c>
      <c r="U65" s="23">
        <v>0.18250821530818939</v>
      </c>
      <c r="V65" s="23">
        <v>0.16498203575611115</v>
      </c>
      <c r="W65" s="23">
        <v>0.16112372279167175</v>
      </c>
      <c r="X65" s="23">
        <v>0.12422973662614822</v>
      </c>
      <c r="Y65" s="23">
        <v>0.15762105584144592</v>
      </c>
      <c r="Z65" s="23">
        <v>0.18818914890289307</v>
      </c>
      <c r="AA65" s="23">
        <v>0.11740823090076447</v>
      </c>
      <c r="AB65" s="23">
        <v>0.19057087600231171</v>
      </c>
      <c r="AC65" s="23">
        <v>0.10205261409282684</v>
      </c>
      <c r="AD65" s="23">
        <v>0.25268670916557312</v>
      </c>
      <c r="AE65" s="23">
        <v>0.2840803861618042</v>
      </c>
      <c r="AF65" s="23">
        <v>0.23332537710666656</v>
      </c>
      <c r="AG65" s="23">
        <v>0.22925190627574921</v>
      </c>
      <c r="AH65" s="23">
        <v>0.19619844853878021</v>
      </c>
      <c r="AI65" s="23">
        <v>0.16798916459083557</v>
      </c>
      <c r="AJ65" s="23">
        <v>0.19018732011318207</v>
      </c>
      <c r="AK65" s="23">
        <v>0.18665365874767303</v>
      </c>
      <c r="AL65" s="23">
        <v>0.19407293200492859</v>
      </c>
      <c r="AM65" s="23">
        <v>0.16983193159103394</v>
      </c>
      <c r="AN65" s="23">
        <v>0.1955111026763916</v>
      </c>
      <c r="AO65" s="23">
        <v>0.17469815909862518</v>
      </c>
      <c r="AP65" s="23">
        <v>0.21770337224006653</v>
      </c>
      <c r="AQ65" s="23">
        <v>0.18386055529117584</v>
      </c>
      <c r="AR65" s="23">
        <v>0.1093248575925827</v>
      </c>
      <c r="AS65" s="23">
        <v>0.19713374972343445</v>
      </c>
      <c r="AT65" s="23">
        <v>0.20399487018585205</v>
      </c>
      <c r="AU65" s="23">
        <v>0.2009170800447464</v>
      </c>
      <c r="AV65" s="23">
        <v>0.21103246510028839</v>
      </c>
      <c r="AW65" s="23">
        <v>0.30451929569244385</v>
      </c>
      <c r="AX65" s="23">
        <v>0.30599772930145264</v>
      </c>
      <c r="AY65" s="23">
        <v>0.16316410899162292</v>
      </c>
      <c r="AZ65" s="23">
        <v>0.25716572999954224</v>
      </c>
      <c r="BA65" s="23">
        <v>0.23526830971240997</v>
      </c>
      <c r="BB65" s="23">
        <v>0.19945082068443298</v>
      </c>
      <c r="BC65" s="23">
        <v>0.33160215616226196</v>
      </c>
      <c r="BD65" s="23">
        <v>0.29234984517097473</v>
      </c>
      <c r="BE65" s="23">
        <v>0.33223578333854675</v>
      </c>
      <c r="BF65" s="23">
        <v>0.17437960207462311</v>
      </c>
      <c r="BG65" s="23">
        <v>0.25301229953765869</v>
      </c>
      <c r="BH65" s="23">
        <v>0.18376028537750244</v>
      </c>
      <c r="BI65" s="23">
        <v>0.27658754587173462</v>
      </c>
      <c r="BJ65" s="23">
        <v>0.23629972338676453</v>
      </c>
      <c r="BK65" s="23">
        <v>0.19226884841918945</v>
      </c>
      <c r="BL65" s="23">
        <v>0.13158854842185974</v>
      </c>
      <c r="BM65" s="23">
        <v>0.29763779044151306</v>
      </c>
      <c r="BN65" s="23">
        <v>0.28928342461585999</v>
      </c>
    </row>
    <row r="66" spans="1:66" x14ac:dyDescent="0.2">
      <c r="A66" s="8" t="s">
        <v>197</v>
      </c>
      <c r="B66" s="21" t="s">
        <v>198</v>
      </c>
      <c r="C66" s="22" t="s">
        <v>90</v>
      </c>
      <c r="D66" s="23">
        <v>0.91052722930908203</v>
      </c>
      <c r="E66" s="23">
        <v>0.67120528221130371</v>
      </c>
      <c r="F66" s="23">
        <v>0.87462663650512695</v>
      </c>
      <c r="G66" s="23">
        <v>0.96545249223709106</v>
      </c>
      <c r="H66" s="23">
        <v>0.90994429588317871</v>
      </c>
      <c r="I66" s="23">
        <v>0.81192952394485474</v>
      </c>
      <c r="J66" s="23">
        <v>0.86055892705917358</v>
      </c>
      <c r="K66" s="23">
        <v>0.83670419454574585</v>
      </c>
      <c r="L66" s="23">
        <v>1</v>
      </c>
      <c r="M66" s="23">
        <v>0.77512538433074951</v>
      </c>
      <c r="N66" s="23">
        <v>0.97053515911102295</v>
      </c>
      <c r="O66" s="23">
        <v>0.88700097799301147</v>
      </c>
      <c r="P66" s="23">
        <v>0.94122499227523804</v>
      </c>
      <c r="Q66" s="23">
        <v>0.89640754461288452</v>
      </c>
      <c r="R66" s="23">
        <v>0.76941096782684326</v>
      </c>
      <c r="S66" s="23">
        <v>0.80720114707946777</v>
      </c>
      <c r="T66" s="23">
        <v>0.95835083723068237</v>
      </c>
      <c r="U66" s="23">
        <v>0.87233304977416992</v>
      </c>
      <c r="V66" s="23">
        <v>0.91260659694671631</v>
      </c>
      <c r="W66" s="23">
        <v>1</v>
      </c>
      <c r="X66" s="23">
        <v>0.89104050397872925</v>
      </c>
      <c r="Y66" s="23">
        <v>0.96638315916061401</v>
      </c>
      <c r="Z66" s="23">
        <v>0.88430720567703247</v>
      </c>
      <c r="AA66" s="23">
        <v>0.99682408571243286</v>
      </c>
      <c r="AB66" s="23">
        <v>0.96552997827529907</v>
      </c>
      <c r="AC66" s="23">
        <v>0.89386081695556641</v>
      </c>
      <c r="AD66" s="23">
        <v>0.89470803737640381</v>
      </c>
      <c r="AE66" s="23">
        <v>0.80341702699661255</v>
      </c>
      <c r="AF66" s="23">
        <v>0.8263288140296936</v>
      </c>
      <c r="AG66" s="23">
        <v>1</v>
      </c>
      <c r="AH66" s="23">
        <v>0.92075079679489136</v>
      </c>
      <c r="AI66" s="23">
        <v>0.81327182054519653</v>
      </c>
      <c r="AJ66" s="23">
        <v>0.92692863941192627</v>
      </c>
      <c r="AK66" s="23">
        <v>0.99105280637741089</v>
      </c>
      <c r="AL66" s="23">
        <v>0.93324649333953857</v>
      </c>
      <c r="AM66" s="23">
        <v>0.94709330797195435</v>
      </c>
      <c r="AN66" s="23">
        <v>0.94231557846069336</v>
      </c>
      <c r="AO66" s="23">
        <v>0.88153177499771118</v>
      </c>
      <c r="AP66" s="23">
        <v>0.81623584032058716</v>
      </c>
      <c r="AQ66" s="23">
        <v>0.75259155035018921</v>
      </c>
      <c r="AR66" s="23">
        <v>1</v>
      </c>
      <c r="AS66" s="23">
        <v>0.87368291616439819</v>
      </c>
      <c r="AT66" s="23">
        <v>0.84287339448928833</v>
      </c>
      <c r="AU66" s="23">
        <v>0.83027189970016479</v>
      </c>
      <c r="AV66" s="23">
        <v>0.87384319305419922</v>
      </c>
      <c r="AW66" s="23">
        <v>0.95518010854721069</v>
      </c>
      <c r="AX66" s="23">
        <v>0.92310351133346558</v>
      </c>
      <c r="AY66" s="23">
        <v>0.82090961933135986</v>
      </c>
      <c r="AZ66" s="23">
        <v>0.92476832866668701</v>
      </c>
      <c r="BA66" s="23">
        <v>0.85780686140060425</v>
      </c>
      <c r="BB66" s="23">
        <v>1</v>
      </c>
      <c r="BC66" s="23">
        <v>0.89500457048416138</v>
      </c>
      <c r="BD66" s="23">
        <v>0.96279120445251465</v>
      </c>
      <c r="BE66" s="23">
        <v>0.91588860750198364</v>
      </c>
      <c r="BF66" s="23">
        <v>0.96783846616744995</v>
      </c>
      <c r="BG66" s="23">
        <v>0.9943842887878418</v>
      </c>
      <c r="BH66" s="23">
        <v>0.91777044534683228</v>
      </c>
      <c r="BI66" s="23">
        <v>0.81668663024902344</v>
      </c>
      <c r="BJ66" s="23">
        <v>0.90737277269363403</v>
      </c>
      <c r="BK66" s="23">
        <v>0.87759232521057129</v>
      </c>
      <c r="BL66" s="23">
        <v>0.98032975196838379</v>
      </c>
      <c r="BM66" s="23">
        <v>0.86534929275512695</v>
      </c>
      <c r="BN66" s="23">
        <v>0.89632177352905273</v>
      </c>
    </row>
    <row r="67" spans="1:66" x14ac:dyDescent="0.2">
      <c r="A67" s="8" t="s">
        <v>199</v>
      </c>
      <c r="B67" s="21" t="s">
        <v>200</v>
      </c>
      <c r="C67" s="22" t="s">
        <v>90</v>
      </c>
      <c r="D67" s="23">
        <v>7.9746156930923462E-2</v>
      </c>
      <c r="E67" s="23">
        <v>0.18402081727981567</v>
      </c>
      <c r="F67" s="23">
        <v>0.14459405839443207</v>
      </c>
      <c r="G67" s="23">
        <v>7.889162003993988E-2</v>
      </c>
      <c r="H67" s="23">
        <v>0.14554755389690399</v>
      </c>
      <c r="I67" s="23">
        <v>8.2539662718772888E-2</v>
      </c>
      <c r="J67" s="23">
        <v>3.246195986866951E-2</v>
      </c>
      <c r="K67" s="23">
        <v>0.12501154839992523</v>
      </c>
      <c r="L67" s="23">
        <v>8.9775219559669495E-2</v>
      </c>
      <c r="M67" s="23">
        <v>0.12330373376607895</v>
      </c>
      <c r="N67" s="23">
        <v>6.3302107155323029E-2</v>
      </c>
      <c r="O67" s="23">
        <v>5.6177947670221329E-2</v>
      </c>
      <c r="P67" s="23">
        <v>0.12668783962726593</v>
      </c>
      <c r="Q67" s="23">
        <v>4.4771529734134674E-2</v>
      </c>
      <c r="R67" s="23">
        <v>5.9014651924371719E-2</v>
      </c>
      <c r="S67" s="23">
        <v>7.01894611120224E-2</v>
      </c>
      <c r="T67" s="23">
        <v>0.12867514789104462</v>
      </c>
      <c r="U67" s="23">
        <v>0.15736530721187592</v>
      </c>
      <c r="V67" s="23">
        <v>7.3093615472316742E-2</v>
      </c>
      <c r="W67" s="23">
        <v>7.5811043381690979E-2</v>
      </c>
      <c r="X67" s="23">
        <v>6.8450592458248138E-2</v>
      </c>
      <c r="Y67" s="23">
        <v>0.10736511647701263</v>
      </c>
      <c r="Z67" s="23">
        <v>0.13905034959316254</v>
      </c>
      <c r="AA67" s="23">
        <v>9.7022324800491333E-2</v>
      </c>
      <c r="AB67" s="23">
        <v>0.11876749247312546</v>
      </c>
      <c r="AC67" s="23">
        <v>7.4858665466308594E-2</v>
      </c>
      <c r="AD67" s="23">
        <v>0.17553228139877319</v>
      </c>
      <c r="AE67" s="23">
        <v>0.22096477448940277</v>
      </c>
      <c r="AF67" s="23">
        <v>0.20249739289283752</v>
      </c>
      <c r="AG67" s="23">
        <v>0.18845467269420624</v>
      </c>
      <c r="AH67" s="23">
        <v>0.18921738862991333</v>
      </c>
      <c r="AI67" s="23">
        <v>8.2604773342609406E-2</v>
      </c>
      <c r="AJ67" s="23">
        <v>8.6274318397045135E-2</v>
      </c>
      <c r="AK67" s="23">
        <v>0.14548969268798828</v>
      </c>
      <c r="AL67" s="23">
        <v>0.15207475423812866</v>
      </c>
      <c r="AM67" s="23">
        <v>8.6029320955276489E-2</v>
      </c>
      <c r="AN67" s="23">
        <v>8.57740119099617E-2</v>
      </c>
      <c r="AO67" s="23">
        <v>0.1188901960849762</v>
      </c>
      <c r="AP67" s="23">
        <v>0.10125178098678589</v>
      </c>
      <c r="AQ67" s="23">
        <v>9.006267786026001E-2</v>
      </c>
      <c r="AR67" s="23">
        <v>9.2293120920658112E-2</v>
      </c>
      <c r="AS67" s="23">
        <v>0.1244744136929512</v>
      </c>
      <c r="AT67" s="23">
        <v>0.10499640554189682</v>
      </c>
      <c r="AU67" s="23">
        <v>0.14277248084545135</v>
      </c>
      <c r="AV67" s="23">
        <v>0.14339266717433929</v>
      </c>
      <c r="AW67" s="23">
        <v>0.18564963340759277</v>
      </c>
      <c r="AX67" s="23">
        <v>0.19435358047485352</v>
      </c>
      <c r="AY67" s="23">
        <v>0.11119604110717773</v>
      </c>
      <c r="AZ67" s="23">
        <v>0.16348755359649658</v>
      </c>
      <c r="BA67" s="23">
        <v>0.13673463463783264</v>
      </c>
      <c r="BB67" s="23">
        <v>0.11844842880964279</v>
      </c>
      <c r="BC67" s="23">
        <v>0.21067385375499725</v>
      </c>
      <c r="BD67" s="23">
        <v>0.19274871051311493</v>
      </c>
      <c r="BE67" s="23">
        <v>0.13253742456436157</v>
      </c>
      <c r="BF67" s="23">
        <v>0.12107603251934052</v>
      </c>
      <c r="BG67" s="23">
        <v>0.19948403537273407</v>
      </c>
      <c r="BH67" s="23">
        <v>9.6695326268672943E-2</v>
      </c>
      <c r="BI67" s="23">
        <v>0.1393008679151535</v>
      </c>
      <c r="BJ67" s="23">
        <v>0.10701356083154678</v>
      </c>
      <c r="BK67" s="23">
        <v>8.6024373769760132E-2</v>
      </c>
      <c r="BL67" s="23">
        <v>8.4158368408679962E-2</v>
      </c>
      <c r="BM67" s="23">
        <v>0.12248233705759048</v>
      </c>
      <c r="BN67" s="23">
        <v>0.1720782071352005</v>
      </c>
    </row>
    <row r="68" spans="1:66" x14ac:dyDescent="0.2">
      <c r="A68" s="8" t="s">
        <v>201</v>
      </c>
      <c r="B68" s="21" t="s">
        <v>202</v>
      </c>
      <c r="C68" s="22" t="s">
        <v>90</v>
      </c>
      <c r="D68" s="23">
        <v>0.94296032190322876</v>
      </c>
      <c r="E68" s="23">
        <v>0.69022059440612793</v>
      </c>
      <c r="F68" s="23">
        <v>0.93894737958908081</v>
      </c>
      <c r="G68" s="23">
        <v>0.78911405801773071</v>
      </c>
      <c r="H68" s="23">
        <v>0.99670982360839844</v>
      </c>
      <c r="I68" s="23">
        <v>1</v>
      </c>
      <c r="J68" s="23">
        <v>1</v>
      </c>
      <c r="K68" s="23">
        <v>0.85301494598388672</v>
      </c>
      <c r="L68" s="23">
        <v>1</v>
      </c>
      <c r="M68" s="23">
        <v>0.94814074039459229</v>
      </c>
      <c r="N68" s="23">
        <v>1</v>
      </c>
      <c r="O68" s="23">
        <v>0.92565488815307617</v>
      </c>
      <c r="P68" s="23">
        <v>1</v>
      </c>
      <c r="Q68" s="23">
        <v>1</v>
      </c>
      <c r="R68" s="23">
        <v>0.9899945855140686</v>
      </c>
      <c r="S68" s="23">
        <v>0.87208181619644165</v>
      </c>
      <c r="T68" s="23">
        <v>0.99879485368728638</v>
      </c>
      <c r="U68" s="23">
        <v>0.9508059024810791</v>
      </c>
      <c r="V68" s="23">
        <v>1</v>
      </c>
      <c r="W68" s="23">
        <v>1</v>
      </c>
      <c r="X68" s="23">
        <v>1</v>
      </c>
      <c r="Y68" s="23">
        <v>1</v>
      </c>
      <c r="Z68" s="23">
        <v>0.82939994335174561</v>
      </c>
      <c r="AA68" s="23">
        <v>1</v>
      </c>
      <c r="AB68" s="23">
        <v>0.99211752414703369</v>
      </c>
      <c r="AC68" s="23">
        <v>0.92390280961990356</v>
      </c>
      <c r="AD68" s="23">
        <v>0.9682542085647583</v>
      </c>
      <c r="AE68" s="23">
        <v>0.88864767551422119</v>
      </c>
      <c r="AF68" s="23">
        <v>0.88992941379547119</v>
      </c>
      <c r="AG68" s="23">
        <v>0.99370795488357544</v>
      </c>
      <c r="AH68" s="23">
        <v>0.92428618669509888</v>
      </c>
      <c r="AI68" s="23">
        <v>0.94163519144058228</v>
      </c>
      <c r="AJ68" s="23">
        <v>0.96213912963867188</v>
      </c>
      <c r="AK68" s="23">
        <v>1</v>
      </c>
      <c r="AL68" s="23">
        <v>0.94240981340408325</v>
      </c>
      <c r="AM68" s="23">
        <v>0.98979640007019043</v>
      </c>
      <c r="AN68" s="23">
        <v>0.77661210298538208</v>
      </c>
      <c r="AO68" s="23">
        <v>0.98631072044372559</v>
      </c>
      <c r="AP68" s="23">
        <v>0.99217087030410767</v>
      </c>
      <c r="AQ68" s="23">
        <v>0.96822518110275269</v>
      </c>
      <c r="AR68" s="23">
        <v>0.94578516483306885</v>
      </c>
      <c r="AS68" s="23">
        <v>0.9205966591835022</v>
      </c>
      <c r="AT68" s="23">
        <v>0.90537720918655396</v>
      </c>
      <c r="AU68" s="23">
        <v>0.82740885019302368</v>
      </c>
      <c r="AV68" s="23">
        <v>0.84552830457687378</v>
      </c>
      <c r="AW68" s="23">
        <v>1</v>
      </c>
      <c r="AX68" s="23">
        <v>0.93573892116546631</v>
      </c>
      <c r="AY68" s="23">
        <v>0.95874619483947754</v>
      </c>
      <c r="AZ68" s="23">
        <v>0.99355494976043701</v>
      </c>
      <c r="BA68" s="23">
        <v>0.94752269983291626</v>
      </c>
      <c r="BB68" s="23">
        <v>1</v>
      </c>
      <c r="BC68" s="23">
        <v>1</v>
      </c>
      <c r="BD68" s="23">
        <v>0.97352468967437744</v>
      </c>
      <c r="BE68" s="23">
        <v>0.9293893575668335</v>
      </c>
      <c r="BF68" s="23">
        <v>0.97298657894134521</v>
      </c>
      <c r="BG68" s="23">
        <v>0.96957212686538696</v>
      </c>
      <c r="BH68" s="23">
        <v>1</v>
      </c>
      <c r="BI68" s="23">
        <v>0.96838116645812988</v>
      </c>
      <c r="BJ68" s="23">
        <v>1</v>
      </c>
      <c r="BK68" s="23">
        <v>1</v>
      </c>
      <c r="BL68" s="23">
        <v>1</v>
      </c>
      <c r="BM68" s="23">
        <v>1</v>
      </c>
      <c r="BN68" s="23">
        <v>1</v>
      </c>
    </row>
    <row r="69" spans="1:66" x14ac:dyDescent="0.2">
      <c r="A69" s="8" t="s">
        <v>203</v>
      </c>
      <c r="B69" s="21" t="s">
        <v>204</v>
      </c>
      <c r="C69" s="22" t="s">
        <v>90</v>
      </c>
      <c r="D69" s="23">
        <v>2.4450700730085373E-2</v>
      </c>
      <c r="E69" s="23">
        <v>8.9585930109024048E-2</v>
      </c>
      <c r="F69" s="23">
        <v>5.0809476524591446E-2</v>
      </c>
      <c r="G69" s="23">
        <v>2.3327646777033806E-2</v>
      </c>
      <c r="H69" s="23">
        <v>5.2689194679260254E-2</v>
      </c>
      <c r="I69" s="23">
        <v>2.6487354189157486E-2</v>
      </c>
      <c r="J69" s="23">
        <v>2.1884182468056679E-2</v>
      </c>
      <c r="K69" s="23">
        <v>4.1204553097486496E-2</v>
      </c>
      <c r="L69" s="23">
        <v>1.4165831729769707E-2</v>
      </c>
      <c r="M69" s="23">
        <v>1.6941126435995102E-2</v>
      </c>
      <c r="N69" s="23">
        <v>6.2278702855110168E-2</v>
      </c>
      <c r="O69" s="23">
        <v>4.6095751225948334E-2</v>
      </c>
      <c r="P69" s="23">
        <v>4.424155130982399E-2</v>
      </c>
      <c r="Q69" s="23">
        <v>1.5239888802170753E-2</v>
      </c>
      <c r="R69" s="23">
        <v>4.0765963494777679E-2</v>
      </c>
      <c r="S69" s="23">
        <v>2.9976377263665199E-2</v>
      </c>
      <c r="T69" s="23">
        <v>7.0075057446956635E-2</v>
      </c>
      <c r="U69" s="23">
        <v>5.5825881659984589E-2</v>
      </c>
      <c r="V69" s="23">
        <v>2.3715877905488014E-2</v>
      </c>
      <c r="W69" s="23">
        <v>1.7982598394155502E-2</v>
      </c>
      <c r="X69" s="23">
        <v>2.0956942811608315E-2</v>
      </c>
      <c r="Y69" s="23">
        <v>5.0047747790813446E-2</v>
      </c>
      <c r="Z69" s="23">
        <v>8.7737157940864563E-2</v>
      </c>
      <c r="AA69" s="23">
        <v>2.3827720433473587E-2</v>
      </c>
      <c r="AB69" s="23">
        <v>4.3479129672050476E-2</v>
      </c>
      <c r="AC69" s="23">
        <v>2.6990087702870369E-2</v>
      </c>
      <c r="AD69" s="23">
        <v>6.6581845283508301E-2</v>
      </c>
      <c r="AE69" s="23">
        <v>0.10479039698839188</v>
      </c>
      <c r="AF69" s="23">
        <v>0.13719837367534637</v>
      </c>
      <c r="AG69" s="23">
        <v>7.1975655853748322E-2</v>
      </c>
      <c r="AH69" s="23">
        <v>6.5834566950798035E-2</v>
      </c>
      <c r="AI69" s="23">
        <v>1.997348852455616E-2</v>
      </c>
      <c r="AJ69" s="23">
        <v>5.8985300362110138E-2</v>
      </c>
      <c r="AK69" s="23">
        <v>0.1291792094707489</v>
      </c>
      <c r="AL69" s="23">
        <v>3.9011541754007339E-2</v>
      </c>
      <c r="AM69" s="23">
        <v>1.9362058490514755E-2</v>
      </c>
      <c r="AN69" s="23">
        <v>2.6717735454440117E-2</v>
      </c>
      <c r="AO69" s="23">
        <v>7.5130723416805267E-2</v>
      </c>
      <c r="AP69" s="23">
        <v>0.11343421787023544</v>
      </c>
      <c r="AQ69" s="23">
        <v>3.3021390438079834E-2</v>
      </c>
      <c r="AR69" s="23">
        <v>4.224029928445816E-2</v>
      </c>
      <c r="AS69" s="23">
        <v>3.9022147655487061E-2</v>
      </c>
      <c r="AT69" s="23">
        <v>9.3074619770050049E-2</v>
      </c>
      <c r="AU69" s="23">
        <v>7.583899050951004E-2</v>
      </c>
      <c r="AV69" s="23">
        <v>3.1017063185572624E-2</v>
      </c>
      <c r="AW69" s="23">
        <v>9.6091173589229584E-2</v>
      </c>
      <c r="AX69" s="23">
        <v>3.2154232263565063E-2</v>
      </c>
      <c r="AY69" s="23">
        <v>6.7434258759021759E-2</v>
      </c>
      <c r="AZ69" s="23">
        <v>5.0707392394542694E-2</v>
      </c>
      <c r="BA69" s="23">
        <v>4.8322532325983047E-2</v>
      </c>
      <c r="BB69" s="23">
        <v>8.9094676077365875E-2</v>
      </c>
      <c r="BC69" s="23">
        <v>9.1574341058731079E-2</v>
      </c>
      <c r="BD69" s="23">
        <v>9.2461273074150085E-2</v>
      </c>
      <c r="BE69" s="23">
        <v>9.099753201007843E-2</v>
      </c>
      <c r="BF69" s="23">
        <v>3.9379667490720749E-2</v>
      </c>
      <c r="BG69" s="23">
        <v>7.9411260783672333E-2</v>
      </c>
      <c r="BH69" s="23">
        <v>5.9404846280813217E-2</v>
      </c>
      <c r="BI69" s="23">
        <v>4.8624802380800247E-2</v>
      </c>
      <c r="BJ69" s="23">
        <v>3.12065239995718E-2</v>
      </c>
      <c r="BK69" s="23">
        <v>3.3241663128137589E-2</v>
      </c>
      <c r="BL69" s="23">
        <v>7.0656679570674896E-2</v>
      </c>
      <c r="BM69" s="23">
        <v>4.1999012231826782E-2</v>
      </c>
      <c r="BN69" s="23">
        <v>5.1867857575416565E-2</v>
      </c>
    </row>
    <row r="70" spans="1:66" x14ac:dyDescent="0.2">
      <c r="A70" s="8" t="s">
        <v>205</v>
      </c>
      <c r="B70" s="21" t="s">
        <v>206</v>
      </c>
      <c r="C70" s="22" t="s">
        <v>90</v>
      </c>
      <c r="D70" s="23">
        <v>0.89843344688415527</v>
      </c>
      <c r="E70" s="23">
        <v>0.54751431941986084</v>
      </c>
      <c r="F70" s="23">
        <v>0.80415993928909302</v>
      </c>
      <c r="G70" s="23">
        <v>1</v>
      </c>
      <c r="H70" s="23">
        <v>1</v>
      </c>
      <c r="I70" s="23">
        <v>0.50533461570739746</v>
      </c>
      <c r="J70" s="23">
        <v>0.95870769023895264</v>
      </c>
      <c r="K70" s="23">
        <v>0.82803601026535034</v>
      </c>
      <c r="L70" s="23">
        <v>1</v>
      </c>
      <c r="M70" s="23">
        <v>0.63849920034408569</v>
      </c>
      <c r="N70" s="23">
        <v>0.73683875799179077</v>
      </c>
      <c r="O70" s="23">
        <v>0.50046145915985107</v>
      </c>
      <c r="P70" s="23">
        <v>0.34003478288650513</v>
      </c>
      <c r="Q70" s="23">
        <v>1</v>
      </c>
      <c r="R70" s="23">
        <v>1</v>
      </c>
      <c r="S70" s="23">
        <v>1</v>
      </c>
      <c r="T70" s="23">
        <v>0.81579852104187012</v>
      </c>
      <c r="U70" s="23">
        <v>1</v>
      </c>
      <c r="V70" s="23">
        <v>1</v>
      </c>
      <c r="W70" s="23">
        <v>0.9891396164894104</v>
      </c>
      <c r="X70" s="23">
        <v>0.98722308874130249</v>
      </c>
      <c r="Y70" s="23">
        <v>0.78054124116897583</v>
      </c>
      <c r="Z70" s="23">
        <v>0.95731931924819946</v>
      </c>
      <c r="AA70" s="23">
        <v>1</v>
      </c>
      <c r="AB70" s="23">
        <v>0.86858296394348145</v>
      </c>
      <c r="AC70" s="23">
        <v>0.83614045381546021</v>
      </c>
      <c r="AD70" s="23">
        <v>0.85642486810684204</v>
      </c>
      <c r="AE70" s="23">
        <v>0.93430584669113159</v>
      </c>
      <c r="AF70" s="23">
        <v>0.89647269248962402</v>
      </c>
      <c r="AG70" s="23">
        <v>0.98352545499801636</v>
      </c>
      <c r="AH70" s="23">
        <v>0.82277023792266846</v>
      </c>
      <c r="AI70" s="23">
        <v>1</v>
      </c>
      <c r="AJ70" s="23">
        <v>0.94831925630569458</v>
      </c>
      <c r="AK70" s="23">
        <v>0.87368065118789673</v>
      </c>
      <c r="AL70" s="23">
        <v>1</v>
      </c>
      <c r="AM70" s="23">
        <v>1</v>
      </c>
      <c r="AN70" s="23">
        <v>1</v>
      </c>
      <c r="AO70" s="23">
        <v>0.96001201868057251</v>
      </c>
      <c r="AP70" s="23">
        <v>0.99302530288696289</v>
      </c>
      <c r="AQ70" s="23">
        <v>0.91985183954238892</v>
      </c>
      <c r="AR70" s="23">
        <v>1</v>
      </c>
      <c r="AS70" s="23">
        <v>1</v>
      </c>
      <c r="AT70" s="23">
        <v>0.78707367181777954</v>
      </c>
      <c r="AU70" s="23">
        <v>1</v>
      </c>
      <c r="AV70" s="23">
        <v>1</v>
      </c>
      <c r="AW70" s="23">
        <v>0.88155949115753174</v>
      </c>
      <c r="AX70" s="23">
        <v>1</v>
      </c>
      <c r="AY70" s="23">
        <v>0.90106141567230225</v>
      </c>
      <c r="AZ70" s="23">
        <v>0.95028418302536011</v>
      </c>
      <c r="BA70" s="23">
        <v>0.98041152954101563</v>
      </c>
      <c r="BB70" s="23">
        <v>1</v>
      </c>
      <c r="BC70" s="23">
        <v>0.96390199661254883</v>
      </c>
      <c r="BD70" s="23">
        <v>1</v>
      </c>
      <c r="BE70" s="23">
        <v>1</v>
      </c>
      <c r="BF70" s="23">
        <v>0.84094077348709106</v>
      </c>
      <c r="BG70" s="23">
        <v>1</v>
      </c>
      <c r="BH70" s="23">
        <v>1</v>
      </c>
      <c r="BI70" s="23">
        <v>0.83654493093490601</v>
      </c>
      <c r="BJ70" s="23">
        <v>1</v>
      </c>
      <c r="BK70" s="23">
        <v>1</v>
      </c>
      <c r="BL70" s="23">
        <v>1</v>
      </c>
      <c r="BM70" s="23">
        <v>1</v>
      </c>
      <c r="BN70" s="23">
        <v>1</v>
      </c>
    </row>
    <row r="71" spans="1:66" x14ac:dyDescent="0.2">
      <c r="A71" s="18" t="s">
        <v>207</v>
      </c>
      <c r="B71" s="18" t="s">
        <v>421</v>
      </c>
      <c r="C71" s="19" t="s">
        <v>190</v>
      </c>
      <c r="D71" s="20">
        <v>0.87277418375015259</v>
      </c>
      <c r="E71" s="20">
        <v>1.227136492729187</v>
      </c>
      <c r="F71" s="20">
        <v>1.2265325784683228</v>
      </c>
      <c r="G71" s="20">
        <v>0.96468120813369751</v>
      </c>
      <c r="H71" s="20">
        <v>0.85985952615737915</v>
      </c>
      <c r="I71" s="20">
        <v>1.1677595376968384</v>
      </c>
      <c r="J71" s="20">
        <v>0.83444178104400635</v>
      </c>
      <c r="K71" s="20">
        <v>0.94993215799331665</v>
      </c>
      <c r="L71" s="20">
        <v>1.25232994556427</v>
      </c>
      <c r="M71" s="20">
        <v>1.2142132520675659</v>
      </c>
      <c r="N71" s="20">
        <v>1.2654948234558105</v>
      </c>
      <c r="O71" s="20">
        <v>1.615925669670105</v>
      </c>
      <c r="P71" s="20">
        <v>0.74202501773834229</v>
      </c>
      <c r="Q71" s="20">
        <v>0.89801090955734253</v>
      </c>
      <c r="R71" s="20">
        <v>1.2803800106048584</v>
      </c>
      <c r="S71" s="20">
        <v>1.034987211227417</v>
      </c>
      <c r="T71" s="20">
        <v>0.93453812599182129</v>
      </c>
      <c r="U71" s="20">
        <v>1.2222493886947632</v>
      </c>
      <c r="V71" s="20">
        <v>0.90398168563842773</v>
      </c>
      <c r="W71" s="20">
        <v>0.59756958484649658</v>
      </c>
      <c r="X71" s="20">
        <v>0.93962430953979492</v>
      </c>
      <c r="Y71" s="20">
        <v>1.3116699457168579</v>
      </c>
      <c r="Z71" s="20">
        <v>1.2224874496459961</v>
      </c>
      <c r="AA71" s="20">
        <v>0.82576096057891846</v>
      </c>
      <c r="AB71" s="20">
        <v>0.93792033195495605</v>
      </c>
      <c r="AC71" s="20">
        <v>0.92896109819412231</v>
      </c>
      <c r="AD71" s="20">
        <v>1.3686712980270386</v>
      </c>
      <c r="AE71" s="20">
        <v>1.5293257236480713</v>
      </c>
      <c r="AF71" s="20">
        <v>1.6484111547470093</v>
      </c>
      <c r="AG71" s="20">
        <v>1.533195972442627</v>
      </c>
      <c r="AH71" s="20">
        <v>1.0657634735107422</v>
      </c>
      <c r="AI71" s="20">
        <v>0.67249178886413574</v>
      </c>
      <c r="AJ71" s="20">
        <v>1.3086848258972168</v>
      </c>
      <c r="AK71" s="20">
        <v>0.90980809926986694</v>
      </c>
      <c r="AL71" s="20">
        <v>0.98020869493484497</v>
      </c>
      <c r="AM71" s="20">
        <v>0.98317909240722656</v>
      </c>
      <c r="AN71" s="20">
        <v>0.65777415037155151</v>
      </c>
      <c r="AO71" s="20">
        <v>0.80887752771377563</v>
      </c>
      <c r="AP71" s="20">
        <v>0.85369783639907837</v>
      </c>
      <c r="AQ71" s="20">
        <v>0.96053493022918701</v>
      </c>
      <c r="AR71" s="20">
        <v>0.97938662767410278</v>
      </c>
      <c r="AS71" s="20">
        <v>1.0412838459014893</v>
      </c>
      <c r="AT71" s="20">
        <v>1.0345907211303711</v>
      </c>
      <c r="AU71" s="20">
        <v>0.95836514234542847</v>
      </c>
      <c r="AV71" s="20">
        <v>1.0756982564926147</v>
      </c>
      <c r="AW71" s="20">
        <v>1.0011099576950073</v>
      </c>
      <c r="AX71" s="20">
        <v>0.67264640331268311</v>
      </c>
      <c r="AY71" s="20">
        <v>0.9945032000541687</v>
      </c>
      <c r="AZ71" s="20">
        <v>0.98262619972229004</v>
      </c>
      <c r="BA71" s="20">
        <v>0.77612566947937012</v>
      </c>
      <c r="BB71" s="20">
        <v>0.7617679238319397</v>
      </c>
      <c r="BC71" s="20">
        <v>0.86213654279708862</v>
      </c>
      <c r="BD71" s="20">
        <v>1.3083491325378418</v>
      </c>
      <c r="BE71" s="20">
        <v>0.79881763458251953</v>
      </c>
      <c r="BF71" s="20">
        <v>0.8490140438079834</v>
      </c>
      <c r="BG71" s="20">
        <v>1.0136432647705078</v>
      </c>
      <c r="BH71" s="20">
        <v>0.72978293895721436</v>
      </c>
      <c r="BI71" s="20">
        <v>0.92890608310699463</v>
      </c>
      <c r="BJ71" s="20">
        <v>0.71762299537658691</v>
      </c>
      <c r="BK71" s="20">
        <v>0.88312447071075439</v>
      </c>
      <c r="BL71" s="20">
        <v>0.57993638515472412</v>
      </c>
      <c r="BM71" s="20">
        <v>0.92069476842880249</v>
      </c>
      <c r="BN71" s="20">
        <v>0.77476060390472412</v>
      </c>
    </row>
    <row r="72" spans="1:66" x14ac:dyDescent="0.2">
      <c r="A72" s="8" t="s">
        <v>209</v>
      </c>
      <c r="B72" s="21" t="s">
        <v>210</v>
      </c>
      <c r="C72" s="22" t="s">
        <v>90</v>
      </c>
      <c r="D72" s="23">
        <v>0.19837786257266998</v>
      </c>
      <c r="E72" s="23">
        <v>0.383522629737854</v>
      </c>
      <c r="F72" s="23">
        <v>0.33823242783546448</v>
      </c>
      <c r="G72" s="23">
        <v>0.23183606564998627</v>
      </c>
      <c r="H72" s="23">
        <v>0.19804173707962036</v>
      </c>
      <c r="I72" s="23">
        <v>0.30042201280593872</v>
      </c>
      <c r="J72" s="23">
        <v>0.18338491022586823</v>
      </c>
      <c r="K72" s="23">
        <v>0.23786637187004089</v>
      </c>
      <c r="L72" s="23">
        <v>0.31665146350860596</v>
      </c>
      <c r="M72" s="23">
        <v>0.29784998297691345</v>
      </c>
      <c r="N72" s="23">
        <v>0.31750252842903137</v>
      </c>
      <c r="O72" s="23">
        <v>0.45380041003227234</v>
      </c>
      <c r="P72" s="23">
        <v>0.15045619010925293</v>
      </c>
      <c r="Q72" s="23">
        <v>0.20044101774692535</v>
      </c>
      <c r="R72" s="23">
        <v>0.34897065162658691</v>
      </c>
      <c r="S72" s="23">
        <v>0.2380472719669342</v>
      </c>
      <c r="T72" s="23">
        <v>0.21303696930408478</v>
      </c>
      <c r="U72" s="23">
        <v>0.31804001331329346</v>
      </c>
      <c r="V72" s="23">
        <v>0.20692840218544006</v>
      </c>
      <c r="W72" s="23">
        <v>9.1986648738384247E-2</v>
      </c>
      <c r="X72" s="23">
        <v>0.21241109073162079</v>
      </c>
      <c r="Y72" s="23">
        <v>0.35154116153717041</v>
      </c>
      <c r="Z72" s="23">
        <v>0.32580989599227905</v>
      </c>
      <c r="AA72" s="23">
        <v>0.16968157887458801</v>
      </c>
      <c r="AB72" s="23">
        <v>0.21574926376342773</v>
      </c>
      <c r="AC72" s="23">
        <v>0.22741033136844635</v>
      </c>
      <c r="AD72" s="23">
        <v>0.37354421615600586</v>
      </c>
      <c r="AE72" s="23">
        <v>0.43267723917961121</v>
      </c>
      <c r="AF72" s="23">
        <v>0.49416634440422058</v>
      </c>
      <c r="AG72" s="23">
        <v>0.43419343233108521</v>
      </c>
      <c r="AH72" s="23">
        <v>0.26505213975906372</v>
      </c>
      <c r="AI72" s="23">
        <v>0.12144574522972107</v>
      </c>
      <c r="AJ72" s="23">
        <v>0.35655739903450012</v>
      </c>
      <c r="AK72" s="23">
        <v>0.22353027760982513</v>
      </c>
      <c r="AL72" s="23">
        <v>0.22745949029922485</v>
      </c>
      <c r="AM72" s="23">
        <v>0.24650242924690247</v>
      </c>
      <c r="AN72" s="23">
        <v>0.13352854549884796</v>
      </c>
      <c r="AO72" s="23">
        <v>0.17592081427574158</v>
      </c>
      <c r="AP72" s="23">
        <v>0.17922905087471008</v>
      </c>
      <c r="AQ72" s="23">
        <v>0.24840070307254791</v>
      </c>
      <c r="AR72" s="23">
        <v>0.23110923171043396</v>
      </c>
      <c r="AS72" s="23">
        <v>0.25742131471633911</v>
      </c>
      <c r="AT72" s="23">
        <v>0.26729199290275574</v>
      </c>
      <c r="AU72" s="23">
        <v>0.26388618350028992</v>
      </c>
      <c r="AV72" s="23">
        <v>0.26907315850257874</v>
      </c>
      <c r="AW72" s="23">
        <v>0.2304311990737915</v>
      </c>
      <c r="AX72" s="23">
        <v>0.12239240854978561</v>
      </c>
      <c r="AY72" s="23">
        <v>0.23723800480365753</v>
      </c>
      <c r="AZ72" s="23">
        <v>0.23485548794269562</v>
      </c>
      <c r="BA72" s="23">
        <v>0.1687224954366684</v>
      </c>
      <c r="BB72" s="23">
        <v>0.14537639915943146</v>
      </c>
      <c r="BC72" s="23">
        <v>0.19863376021385193</v>
      </c>
      <c r="BD72" s="23">
        <v>0.34502166509628296</v>
      </c>
      <c r="BE72" s="23">
        <v>0.1625152975320816</v>
      </c>
      <c r="BF72" s="23">
        <v>0.18888798356056213</v>
      </c>
      <c r="BG72" s="23">
        <v>0.23018290102481842</v>
      </c>
      <c r="BH72" s="23">
        <v>0.14258714020252228</v>
      </c>
      <c r="BI72" s="23">
        <v>0.2229064553976059</v>
      </c>
      <c r="BJ72" s="23">
        <v>0.14366109669208527</v>
      </c>
      <c r="BK72" s="23">
        <v>0.19722189009189606</v>
      </c>
      <c r="BL72" s="23">
        <v>9.2712275683879852E-2</v>
      </c>
      <c r="BM72" s="23">
        <v>0.21466571092605591</v>
      </c>
      <c r="BN72" s="23">
        <v>0.15799498558044434</v>
      </c>
    </row>
    <row r="73" spans="1:66" x14ac:dyDescent="0.2">
      <c r="A73" s="8" t="s">
        <v>211</v>
      </c>
      <c r="B73" s="21" t="s">
        <v>212</v>
      </c>
      <c r="C73" s="22" t="s">
        <v>90</v>
      </c>
      <c r="D73" s="23">
        <v>0.16712665557861328</v>
      </c>
      <c r="E73" s="23">
        <v>0.22060967981815338</v>
      </c>
      <c r="F73" s="23">
        <v>0.26549318432807922</v>
      </c>
      <c r="G73" s="23">
        <v>0.19555868208408356</v>
      </c>
      <c r="H73" s="23">
        <v>0.1587660014629364</v>
      </c>
      <c r="I73" s="23">
        <v>0.26372584700584412</v>
      </c>
      <c r="J73" s="23">
        <v>0.15630650520324707</v>
      </c>
      <c r="K73" s="23">
        <v>0.17959637939929962</v>
      </c>
      <c r="L73" s="23">
        <v>0.30444616079330444</v>
      </c>
      <c r="M73" s="23">
        <v>0.29757979512214661</v>
      </c>
      <c r="N73" s="23">
        <v>0.31246030330657959</v>
      </c>
      <c r="O73" s="23">
        <v>0.41214278340339661</v>
      </c>
      <c r="P73" s="23">
        <v>0.12700171768665314</v>
      </c>
      <c r="Q73" s="23">
        <v>0.18205790221691132</v>
      </c>
      <c r="R73" s="23">
        <v>0.2910158634185791</v>
      </c>
      <c r="S73" s="23">
        <v>0.23669162392616272</v>
      </c>
      <c r="T73" s="23">
        <v>0.19405941665172577</v>
      </c>
      <c r="U73" s="23">
        <v>0.2828013002872467</v>
      </c>
      <c r="V73" s="23">
        <v>0.17959123849868774</v>
      </c>
      <c r="W73" s="23">
        <v>8.8194869458675385E-2</v>
      </c>
      <c r="X73" s="23">
        <v>0.19811034202575684</v>
      </c>
      <c r="Y73" s="23">
        <v>0.30951604247093201</v>
      </c>
      <c r="Z73" s="23">
        <v>0.27519172430038452</v>
      </c>
      <c r="AA73" s="23">
        <v>0.16416417062282562</v>
      </c>
      <c r="AB73" s="23">
        <v>0.19362469017505646</v>
      </c>
      <c r="AC73" s="23">
        <v>0.175930455327034</v>
      </c>
      <c r="AD73" s="23">
        <v>0.32589778304100037</v>
      </c>
      <c r="AE73" s="23">
        <v>0.37494954466819763</v>
      </c>
      <c r="AF73" s="23">
        <v>0.39365264773368835</v>
      </c>
      <c r="AG73" s="23">
        <v>0.37603956460952759</v>
      </c>
      <c r="AH73" s="23">
        <v>0.23041149973869324</v>
      </c>
      <c r="AI73" s="23">
        <v>0.10918843746185303</v>
      </c>
      <c r="AJ73" s="23">
        <v>0.30248957872390747</v>
      </c>
      <c r="AK73" s="23">
        <v>0.16691289842128754</v>
      </c>
      <c r="AL73" s="23">
        <v>0.21039149165153503</v>
      </c>
      <c r="AM73" s="23">
        <v>0.19334881007671356</v>
      </c>
      <c r="AN73" s="23">
        <v>8.7194770574569702E-2</v>
      </c>
      <c r="AO73" s="23">
        <v>0.14655563235282898</v>
      </c>
      <c r="AP73" s="23">
        <v>0.17342941462993622</v>
      </c>
      <c r="AQ73" s="23">
        <v>0.17620192468166351</v>
      </c>
      <c r="AR73" s="23">
        <v>0.20618815720081329</v>
      </c>
      <c r="AS73" s="23">
        <v>0.22155767679214478</v>
      </c>
      <c r="AT73" s="23">
        <v>0.20717988908290863</v>
      </c>
      <c r="AU73" s="23">
        <v>0.15925532579421997</v>
      </c>
      <c r="AV73" s="23">
        <v>0.23308055102825165</v>
      </c>
      <c r="AW73" s="23">
        <v>0.22149473428726196</v>
      </c>
      <c r="AX73" s="23">
        <v>0.1083458811044693</v>
      </c>
      <c r="AY73" s="23">
        <v>0.21023891866207123</v>
      </c>
      <c r="AZ73" s="23">
        <v>0.20462344586849213</v>
      </c>
      <c r="BA73" s="23">
        <v>0.13169883191585541</v>
      </c>
      <c r="BB73" s="23">
        <v>0.14537639915943146</v>
      </c>
      <c r="BC73" s="23">
        <v>0.15970733761787415</v>
      </c>
      <c r="BD73" s="23">
        <v>0.31379929184913635</v>
      </c>
      <c r="BE73" s="23">
        <v>0.15318681299686432</v>
      </c>
      <c r="BF73" s="23">
        <v>0.1606164276599884</v>
      </c>
      <c r="BG73" s="23">
        <v>0.23018290102481842</v>
      </c>
      <c r="BH73" s="23">
        <v>0.12662693858146667</v>
      </c>
      <c r="BI73" s="23">
        <v>0.18039730191230774</v>
      </c>
      <c r="BJ73" s="23">
        <v>0.11736447364091873</v>
      </c>
      <c r="BK73" s="23">
        <v>0.17525249719619751</v>
      </c>
      <c r="BL73" s="23">
        <v>7.559504359960556E-2</v>
      </c>
      <c r="BM73" s="23">
        <v>0.18310853838920593</v>
      </c>
      <c r="BN73" s="23">
        <v>0.1415071040391922</v>
      </c>
    </row>
    <row r="74" spans="1:66" x14ac:dyDescent="0.2">
      <c r="A74" s="18" t="s">
        <v>213</v>
      </c>
      <c r="B74" s="18" t="s">
        <v>420</v>
      </c>
      <c r="C74" s="19" t="s">
        <v>190</v>
      </c>
      <c r="D74" s="20">
        <v>2.0060887336730957</v>
      </c>
      <c r="E74" s="20">
        <v>1.9375090599060059</v>
      </c>
      <c r="F74" s="20">
        <v>1.9907441139221191</v>
      </c>
      <c r="G74" s="20">
        <v>1.9703450202941895</v>
      </c>
      <c r="H74" s="20">
        <v>2.0071172714233398</v>
      </c>
      <c r="I74" s="20">
        <v>2.0342655181884766</v>
      </c>
      <c r="J74" s="20">
        <v>1.8765749931335449</v>
      </c>
      <c r="K74" s="20">
        <v>1.7025808095932007</v>
      </c>
      <c r="L74" s="20">
        <v>1.7333537340164185</v>
      </c>
      <c r="M74" s="20">
        <v>1.8424121141433716</v>
      </c>
      <c r="N74" s="20">
        <v>2.0149502754211426</v>
      </c>
      <c r="O74" s="20">
        <v>1.9998620748519897</v>
      </c>
      <c r="P74" s="20">
        <v>2.0241045951843262</v>
      </c>
      <c r="Q74" s="20">
        <v>1.9622372388839722</v>
      </c>
      <c r="R74" s="20">
        <v>1.9433749914169312</v>
      </c>
      <c r="S74" s="20">
        <v>1.8889789581298828</v>
      </c>
      <c r="T74" s="20">
        <v>1.924594521522522</v>
      </c>
      <c r="U74" s="20">
        <v>2.0035145282745361</v>
      </c>
      <c r="V74" s="20">
        <v>1.9659461975097656</v>
      </c>
      <c r="W74" s="20">
        <v>2.0267965793609619</v>
      </c>
      <c r="X74" s="20">
        <v>1.935871958732605</v>
      </c>
      <c r="Y74" s="20">
        <v>1.9539334774017334</v>
      </c>
      <c r="Z74" s="20">
        <v>1.8080624341964722</v>
      </c>
      <c r="AA74" s="20">
        <v>1.9322652816772461</v>
      </c>
      <c r="AB74" s="20">
        <v>1.84721839427948</v>
      </c>
      <c r="AC74" s="20">
        <v>1.9596519470214844</v>
      </c>
      <c r="AD74" s="20">
        <v>1.9127976894378662</v>
      </c>
      <c r="AE74" s="20">
        <v>1.839695930480957</v>
      </c>
      <c r="AF74" s="20">
        <v>2.0707933902740479</v>
      </c>
      <c r="AG74" s="20">
        <v>1.9910341501235962</v>
      </c>
      <c r="AH74" s="20">
        <v>2.0424554347991943</v>
      </c>
      <c r="AI74" s="20">
        <v>1.9322024583816528</v>
      </c>
      <c r="AJ74" s="20">
        <v>1.8379156589508057</v>
      </c>
      <c r="AK74" s="20">
        <v>1.7798951864242554</v>
      </c>
      <c r="AL74" s="20">
        <v>1.8415024280548096</v>
      </c>
      <c r="AM74" s="20">
        <v>1.8485411405563354</v>
      </c>
      <c r="AN74" s="20">
        <v>1.7629032135009766</v>
      </c>
      <c r="AO74" s="20">
        <v>1.8148293495178223</v>
      </c>
      <c r="AP74" s="20">
        <v>1.8672325611114502</v>
      </c>
      <c r="AQ74" s="20">
        <v>1.8093776702880859</v>
      </c>
      <c r="AR74" s="20">
        <v>2.0007600784301758</v>
      </c>
      <c r="AS74" s="20">
        <v>1.9998509883880615</v>
      </c>
      <c r="AT74" s="20">
        <v>1.9631376266479492</v>
      </c>
      <c r="AU74" s="20">
        <v>2.0070056915283203</v>
      </c>
      <c r="AV74" s="20">
        <v>1.9700182676315308</v>
      </c>
      <c r="AW74" s="20">
        <v>1.8184560537338257</v>
      </c>
      <c r="AX74" s="20">
        <v>1.8314645290374756</v>
      </c>
      <c r="AY74" s="20">
        <v>2.0563278198242187</v>
      </c>
      <c r="AZ74" s="20">
        <v>2.0600101947784424</v>
      </c>
      <c r="BA74" s="20">
        <v>1.9888052940368652</v>
      </c>
      <c r="BB74" s="20">
        <v>1.796369194984436</v>
      </c>
      <c r="BC74" s="20">
        <v>1.8564815521240234</v>
      </c>
      <c r="BD74" s="20">
        <v>1.9632208347320557</v>
      </c>
      <c r="BE74" s="20">
        <v>1.9347807168960571</v>
      </c>
      <c r="BF74" s="20">
        <v>1.8660311698913574</v>
      </c>
      <c r="BG74" s="20">
        <v>1.9619044065475464</v>
      </c>
      <c r="BH74" s="20">
        <v>1.9911525249481201</v>
      </c>
      <c r="BI74" s="20">
        <v>1.8981935977935791</v>
      </c>
      <c r="BJ74" s="20">
        <v>1.8905500173568726</v>
      </c>
      <c r="BK74" s="20">
        <v>1.9622180461883545</v>
      </c>
      <c r="BL74" s="20">
        <v>1.8140509128570557</v>
      </c>
      <c r="BM74" s="20">
        <v>1.9545580148696899</v>
      </c>
      <c r="BN74" s="20">
        <v>2.0651624202728271</v>
      </c>
    </row>
    <row r="75" spans="1:66" x14ac:dyDescent="0.2">
      <c r="A75" s="8" t="s">
        <v>215</v>
      </c>
      <c r="B75" s="21" t="s">
        <v>216</v>
      </c>
      <c r="C75" s="22" t="s">
        <v>90</v>
      </c>
      <c r="D75" s="23">
        <v>0.89529824256896973</v>
      </c>
      <c r="E75" s="23">
        <v>0.87255299091339111</v>
      </c>
      <c r="F75" s="23">
        <v>0.94067376852035522</v>
      </c>
      <c r="G75" s="23">
        <v>0.89220815896987915</v>
      </c>
      <c r="H75" s="23">
        <v>0.95913445949554443</v>
      </c>
      <c r="I75" s="23">
        <v>0.9389076828956604</v>
      </c>
      <c r="J75" s="23">
        <v>0.84881287813186646</v>
      </c>
      <c r="K75" s="23">
        <v>0.77148902416229248</v>
      </c>
      <c r="L75" s="23">
        <v>0.77385729551315308</v>
      </c>
      <c r="M75" s="23">
        <v>0.87671977281570435</v>
      </c>
      <c r="N75" s="23">
        <v>0.91108697652816772</v>
      </c>
      <c r="O75" s="23">
        <v>0.90898865461349487</v>
      </c>
      <c r="P75" s="23">
        <v>0.88640129566192627</v>
      </c>
      <c r="Q75" s="23">
        <v>0.90360492467880249</v>
      </c>
      <c r="R75" s="23">
        <v>0.91717654466629028</v>
      </c>
      <c r="S75" s="23">
        <v>0.91526877880096436</v>
      </c>
      <c r="T75" s="23">
        <v>0.94268029928207397</v>
      </c>
      <c r="U75" s="23">
        <v>0.95278340578079224</v>
      </c>
      <c r="V75" s="23">
        <v>0.94143003225326538</v>
      </c>
      <c r="W75" s="23">
        <v>0.86182838678359985</v>
      </c>
      <c r="X75" s="23">
        <v>0.84050267934799194</v>
      </c>
      <c r="Y75" s="23">
        <v>0.90993165969848633</v>
      </c>
      <c r="Z75" s="23">
        <v>0.92596155405044556</v>
      </c>
      <c r="AA75" s="23">
        <v>0.93495690822601318</v>
      </c>
      <c r="AB75" s="23">
        <v>0.87523347139358521</v>
      </c>
      <c r="AC75" s="23">
        <v>0.88398903608322144</v>
      </c>
      <c r="AD75" s="23">
        <v>0.89843916893005371</v>
      </c>
      <c r="AE75" s="23">
        <v>0.93008929491043091</v>
      </c>
      <c r="AF75" s="23">
        <v>0.94073975086212158</v>
      </c>
      <c r="AG75" s="23">
        <v>0.96067315340042114</v>
      </c>
      <c r="AH75" s="23">
        <v>0.93792897462844849</v>
      </c>
      <c r="AI75" s="23">
        <v>0.83079242706298828</v>
      </c>
      <c r="AJ75" s="23">
        <v>0.90025043487548828</v>
      </c>
      <c r="AK75" s="23">
        <v>0.8048630952835083</v>
      </c>
      <c r="AL75" s="23">
        <v>0.87204903364181519</v>
      </c>
      <c r="AM75" s="23">
        <v>0.77370971441268921</v>
      </c>
      <c r="AN75" s="23">
        <v>0.79424077272415161</v>
      </c>
      <c r="AO75" s="23">
        <v>0.83519381284713745</v>
      </c>
      <c r="AP75" s="23">
        <v>0.77832186222076416</v>
      </c>
      <c r="AQ75" s="23">
        <v>0.88359570503234863</v>
      </c>
      <c r="AR75" s="23">
        <v>0.86020690202713013</v>
      </c>
      <c r="AS75" s="23">
        <v>0.8553321361541748</v>
      </c>
      <c r="AT75" s="23">
        <v>0.8578033447265625</v>
      </c>
      <c r="AU75" s="23">
        <v>0.86385762691497803</v>
      </c>
      <c r="AV75" s="23">
        <v>0.88465678691864014</v>
      </c>
      <c r="AW75" s="23">
        <v>0.86459958553314209</v>
      </c>
      <c r="AX75" s="23">
        <v>0.83642709255218506</v>
      </c>
      <c r="AY75" s="23">
        <v>0.89993464946746826</v>
      </c>
      <c r="AZ75" s="23">
        <v>0.90713083744049072</v>
      </c>
      <c r="BA75" s="23">
        <v>0.83143472671508789</v>
      </c>
      <c r="BB75" s="23">
        <v>0.91696727275848389</v>
      </c>
      <c r="BC75" s="23">
        <v>0.92559152841567993</v>
      </c>
      <c r="BD75" s="23">
        <v>0.94036585092544556</v>
      </c>
      <c r="BE75" s="23">
        <v>0.88135445117950439</v>
      </c>
      <c r="BF75" s="23">
        <v>0.91323500871658325</v>
      </c>
      <c r="BG75" s="23">
        <v>0.95915043354034424</v>
      </c>
      <c r="BH75" s="23">
        <v>0.88265210390090942</v>
      </c>
      <c r="BI75" s="23">
        <v>0.87075954675674438</v>
      </c>
      <c r="BJ75" s="23">
        <v>0.90361028909683228</v>
      </c>
      <c r="BK75" s="23">
        <v>0.90137296915054321</v>
      </c>
      <c r="BL75" s="23">
        <v>0.84405815601348877</v>
      </c>
      <c r="BM75" s="23">
        <v>0.86953163146972656</v>
      </c>
      <c r="BN75" s="23">
        <v>0.89022594690322876</v>
      </c>
    </row>
    <row r="76" spans="1:66" x14ac:dyDescent="0.2">
      <c r="A76" s="8" t="s">
        <v>217</v>
      </c>
      <c r="B76" s="21" t="s">
        <v>218</v>
      </c>
      <c r="C76" s="22" t="s">
        <v>90</v>
      </c>
      <c r="D76" s="23">
        <v>0.90883165597915649</v>
      </c>
      <c r="E76" s="23">
        <v>0.86230462789535522</v>
      </c>
      <c r="F76" s="23">
        <v>0.84795659780502319</v>
      </c>
      <c r="G76" s="23">
        <v>0.87581706047058105</v>
      </c>
      <c r="H76" s="23">
        <v>0.84603434801101685</v>
      </c>
      <c r="I76" s="23">
        <v>0.89368367195129395</v>
      </c>
      <c r="J76" s="23">
        <v>0.82449519634246826</v>
      </c>
      <c r="K76" s="23">
        <v>0.72606730461120605</v>
      </c>
      <c r="L76" s="23">
        <v>0.75478279590606689</v>
      </c>
      <c r="M76" s="23">
        <v>0.76208025217056274</v>
      </c>
      <c r="N76" s="23">
        <v>0.90199404954910278</v>
      </c>
      <c r="O76" s="23">
        <v>0.88885170221328735</v>
      </c>
      <c r="P76" s="23">
        <v>0.93592655658721924</v>
      </c>
      <c r="Q76" s="23">
        <v>0.85623067617416382</v>
      </c>
      <c r="R76" s="23">
        <v>0.82360625267028809</v>
      </c>
      <c r="S76" s="23">
        <v>0.77056849002838135</v>
      </c>
      <c r="T76" s="23">
        <v>0.77913236618041992</v>
      </c>
      <c r="U76" s="23">
        <v>0.84874635934829712</v>
      </c>
      <c r="V76" s="23">
        <v>0.82215195894241333</v>
      </c>
      <c r="W76" s="23">
        <v>0.9632185697555542</v>
      </c>
      <c r="X76" s="23">
        <v>0.89270132780075073</v>
      </c>
      <c r="Y76" s="23">
        <v>0.84151619672775269</v>
      </c>
      <c r="Z76" s="23">
        <v>0.67814189195632935</v>
      </c>
      <c r="AA76" s="23">
        <v>0.79460394382476807</v>
      </c>
      <c r="AB76" s="23">
        <v>0.768421471118927</v>
      </c>
      <c r="AC76" s="23">
        <v>0.87323516607284546</v>
      </c>
      <c r="AD76" s="23">
        <v>0.81145739555358887</v>
      </c>
      <c r="AE76" s="23">
        <v>0.70596718788146973</v>
      </c>
      <c r="AF76" s="23">
        <v>0.92874842882156372</v>
      </c>
      <c r="AG76" s="23">
        <v>0.82825016975402832</v>
      </c>
      <c r="AH76" s="23">
        <v>0.90293502807617188</v>
      </c>
      <c r="AI76" s="23">
        <v>0.89870500564575195</v>
      </c>
      <c r="AJ76" s="23">
        <v>0.73400771617889404</v>
      </c>
      <c r="AK76" s="23">
        <v>0.77078855037689209</v>
      </c>
      <c r="AL76" s="23">
        <v>0.76583218574523926</v>
      </c>
      <c r="AM76" s="23">
        <v>0.8712812066078186</v>
      </c>
      <c r="AN76" s="23">
        <v>0.76424729824066162</v>
      </c>
      <c r="AO76" s="23">
        <v>0.77574485540390015</v>
      </c>
      <c r="AP76" s="23">
        <v>0.88554936647415161</v>
      </c>
      <c r="AQ76" s="23">
        <v>0.72183626890182495</v>
      </c>
      <c r="AR76" s="23">
        <v>0.93854051828384399</v>
      </c>
      <c r="AS76" s="23">
        <v>0.9424971342086792</v>
      </c>
      <c r="AT76" s="23">
        <v>0.90294164419174194</v>
      </c>
      <c r="AU76" s="23">
        <v>0.94119846820831299</v>
      </c>
      <c r="AV76" s="23">
        <v>0.88303834199905396</v>
      </c>
      <c r="AW76" s="23">
        <v>0.75000238418579102</v>
      </c>
      <c r="AX76" s="23">
        <v>0.79131489992141724</v>
      </c>
      <c r="AY76" s="23">
        <v>0.95494198799133301</v>
      </c>
      <c r="AZ76" s="23">
        <v>0.95146536827087402</v>
      </c>
      <c r="BA76" s="23">
        <v>0.95523726940155029</v>
      </c>
      <c r="BB76" s="23">
        <v>0.67532479763031006</v>
      </c>
      <c r="BC76" s="23">
        <v>0.72742003202438354</v>
      </c>
      <c r="BD76" s="23">
        <v>0.82046318054199219</v>
      </c>
      <c r="BE76" s="23">
        <v>0.85074722766876221</v>
      </c>
      <c r="BF76" s="23">
        <v>0.74942266941070557</v>
      </c>
      <c r="BG76" s="23">
        <v>0.80034893751144409</v>
      </c>
      <c r="BH76" s="23">
        <v>0.9063907265663147</v>
      </c>
      <c r="BI76" s="23">
        <v>0.82438540458679199</v>
      </c>
      <c r="BJ76" s="23">
        <v>0.7838139533996582</v>
      </c>
      <c r="BK76" s="23">
        <v>0.85844320058822632</v>
      </c>
      <c r="BL76" s="23">
        <v>0.76609426736831665</v>
      </c>
      <c r="BM76" s="23">
        <v>0.88254719972610474</v>
      </c>
      <c r="BN76" s="23">
        <v>0.97357434034347534</v>
      </c>
    </row>
    <row r="77" spans="1:66" x14ac:dyDescent="0.2">
      <c r="A77" s="8" t="s">
        <v>219</v>
      </c>
      <c r="B77" s="21" t="s">
        <v>220</v>
      </c>
      <c r="C77" s="22" t="s">
        <v>90</v>
      </c>
      <c r="D77" s="23">
        <v>3.558717668056488E-2</v>
      </c>
      <c r="E77" s="23">
        <v>9.5029757358133793E-4</v>
      </c>
      <c r="F77" s="23">
        <v>6.1512164771556854E-2</v>
      </c>
      <c r="G77" s="23">
        <v>3.5666648298501968E-2</v>
      </c>
      <c r="H77" s="23">
        <v>6.2572672963142395E-2</v>
      </c>
      <c r="I77" s="23">
        <v>1.5809368342161179E-2</v>
      </c>
      <c r="J77" s="23">
        <v>2.5465527549386024E-2</v>
      </c>
      <c r="K77" s="23">
        <v>4.4008444994688034E-2</v>
      </c>
      <c r="L77" s="23">
        <v>4.6276319772005081E-2</v>
      </c>
      <c r="M77" s="23">
        <v>1.6212400048971176E-2</v>
      </c>
      <c r="N77" s="23">
        <v>1.5624293126165867E-2</v>
      </c>
      <c r="O77" s="23">
        <v>2.0304886624217033E-2</v>
      </c>
      <c r="P77" s="23">
        <v>2.9535898938775063E-2</v>
      </c>
      <c r="Q77" s="23">
        <v>5.5887341499328613E-2</v>
      </c>
      <c r="R77" s="23">
        <v>6.2565378844738007E-2</v>
      </c>
      <c r="S77" s="23">
        <v>7.0290468633174896E-2</v>
      </c>
      <c r="T77" s="23">
        <v>9.2032641172409058E-2</v>
      </c>
      <c r="U77" s="23">
        <v>2.298433892428875E-2</v>
      </c>
      <c r="V77" s="23">
        <v>5.7932756841182709E-2</v>
      </c>
      <c r="W77" s="23">
        <v>1.72592643648386E-2</v>
      </c>
      <c r="X77" s="23">
        <v>4.0546394884586334E-2</v>
      </c>
      <c r="Y77" s="23">
        <v>3.8795173168182373E-2</v>
      </c>
      <c r="Z77" s="23">
        <v>0.10188043117523193</v>
      </c>
      <c r="AA77" s="23">
        <v>4.4202420860528946E-2</v>
      </c>
      <c r="AB77" s="23">
        <v>6.3226744532585144E-2</v>
      </c>
      <c r="AC77" s="23">
        <v>2.5898976251482964E-2</v>
      </c>
      <c r="AD77" s="23">
        <v>8.5406273603439331E-2</v>
      </c>
      <c r="AE77" s="23">
        <v>8.1170544028282166E-2</v>
      </c>
      <c r="AF77" s="23">
        <v>4.3062508106231689E-2</v>
      </c>
      <c r="AG77" s="23">
        <v>3.0644416809082031E-2</v>
      </c>
      <c r="AH77" s="23">
        <v>3.5541940480470657E-2</v>
      </c>
      <c r="AI77" s="23">
        <v>1.2418408878147602E-2</v>
      </c>
      <c r="AJ77" s="23">
        <v>0.11107561737298965</v>
      </c>
      <c r="AK77" s="23">
        <v>6.5690398216247559E-2</v>
      </c>
      <c r="AL77" s="23">
        <v>6.5834119915962219E-2</v>
      </c>
      <c r="AM77" s="23">
        <v>5.8104626834392548E-2</v>
      </c>
      <c r="AN77" s="23">
        <v>3.3188674598932266E-2</v>
      </c>
      <c r="AO77" s="23">
        <v>2.3665014654397964E-2</v>
      </c>
      <c r="AP77" s="23">
        <v>1.2280592694878578E-2</v>
      </c>
      <c r="AQ77" s="23">
        <v>0.17398698627948761</v>
      </c>
      <c r="AR77" s="23">
        <v>2.9654443264007568E-2</v>
      </c>
      <c r="AS77" s="23">
        <v>0</v>
      </c>
      <c r="AT77" s="23">
        <v>2.6537399739027023E-2</v>
      </c>
      <c r="AU77" s="23">
        <v>4.6888072974979877E-3</v>
      </c>
      <c r="AV77" s="23">
        <v>3.0023684725165367E-2</v>
      </c>
      <c r="AW77" s="23">
        <v>6.409696489572525E-2</v>
      </c>
      <c r="AX77" s="23">
        <v>4.954104870557785E-2</v>
      </c>
      <c r="AY77" s="23">
        <v>1.2360008433461189E-2</v>
      </c>
      <c r="AZ77" s="23">
        <v>3.4184068441390991E-2</v>
      </c>
      <c r="BA77" s="23">
        <v>9.1805700212717056E-3</v>
      </c>
      <c r="BB77" s="23">
        <v>0.14897739887237549</v>
      </c>
      <c r="BC77" s="23">
        <v>9.048326313495636E-2</v>
      </c>
      <c r="BD77" s="23">
        <v>2.0940138027071953E-2</v>
      </c>
      <c r="BE77" s="23">
        <v>1.7847834154963493E-2</v>
      </c>
      <c r="BF77" s="23">
        <v>8.3607420325279236E-2</v>
      </c>
      <c r="BG77" s="23">
        <v>3.7707332521677017E-2</v>
      </c>
      <c r="BH77" s="23">
        <v>1.5288960188627243E-2</v>
      </c>
      <c r="BI77" s="23">
        <v>3.6151621490716934E-2</v>
      </c>
      <c r="BJ77" s="23">
        <v>8.4717050194740295E-2</v>
      </c>
      <c r="BK77" s="23">
        <v>2.6228006929159164E-2</v>
      </c>
      <c r="BL77" s="23">
        <v>9.1612815856933594E-2</v>
      </c>
      <c r="BM77" s="23">
        <v>5.4508708417415619E-2</v>
      </c>
      <c r="BN77" s="23">
        <v>2.6425682008266449E-2</v>
      </c>
    </row>
    <row r="78" spans="1:66" s="14" customFormat="1" x14ac:dyDescent="0.2">
      <c r="A78" s="14" t="s">
        <v>221</v>
      </c>
      <c r="B78" s="15" t="s">
        <v>222</v>
      </c>
      <c r="C78" s="16" t="s">
        <v>85</v>
      </c>
      <c r="D78" s="15">
        <v>6.5982322692871094</v>
      </c>
      <c r="E78" s="15">
        <v>6.4134583473205566</v>
      </c>
      <c r="F78" s="15">
        <v>7.0010972023010254</v>
      </c>
      <c r="G78" s="15">
        <v>6.4613609313964844</v>
      </c>
      <c r="H78" s="15">
        <v>7.3405375480651855</v>
      </c>
      <c r="I78" s="15">
        <v>6.7152676582336426</v>
      </c>
      <c r="J78" s="15">
        <v>6.8193554878234863</v>
      </c>
      <c r="K78" s="15">
        <v>6.3803896903991699</v>
      </c>
      <c r="L78" s="15">
        <v>6.9188985824584961</v>
      </c>
      <c r="M78" s="15">
        <v>7.032832145690918</v>
      </c>
      <c r="N78" s="15">
        <v>6.7883291244506836</v>
      </c>
      <c r="O78" s="15">
        <v>7.2780570983886719</v>
      </c>
      <c r="P78" s="15">
        <v>6.4885649681091309</v>
      </c>
      <c r="Q78" s="15">
        <v>8.2857484817504883</v>
      </c>
      <c r="R78" s="15">
        <v>6.979832649230957</v>
      </c>
      <c r="S78" s="15">
        <v>6.9086847305297852</v>
      </c>
      <c r="T78" s="15">
        <v>7.3245224952697754</v>
      </c>
      <c r="U78" s="15">
        <v>7.1769275665283203</v>
      </c>
      <c r="V78" s="15">
        <v>7.067786693572998</v>
      </c>
      <c r="W78" s="15">
        <v>6.262110710144043</v>
      </c>
      <c r="X78" s="15">
        <v>6.8226537704467773</v>
      </c>
      <c r="Y78" s="15">
        <v>6.817936897277832</v>
      </c>
      <c r="Z78" s="15">
        <v>6.8761253356933594</v>
      </c>
      <c r="AA78" s="15">
        <v>7.1280074119567871</v>
      </c>
      <c r="AB78" s="15">
        <v>6.323401927947998</v>
      </c>
      <c r="AC78" s="15">
        <v>7.1871304512023926</v>
      </c>
      <c r="AD78" s="15">
        <v>6.654019832611084</v>
      </c>
      <c r="AE78" s="15">
        <v>7.195350170135498</v>
      </c>
      <c r="AF78" s="15">
        <v>7.1907548904418945</v>
      </c>
      <c r="AG78" s="15">
        <v>7.4314227104187012</v>
      </c>
      <c r="AH78" s="15">
        <v>7.3227596282958984</v>
      </c>
      <c r="AI78" s="15">
        <v>6.6911144256591797</v>
      </c>
      <c r="AJ78" s="15">
        <v>7.5625724792480469</v>
      </c>
      <c r="AK78" s="15">
        <v>6.5238971710205078</v>
      </c>
      <c r="AL78" s="15">
        <v>7.2092127799987793</v>
      </c>
      <c r="AM78" s="15">
        <v>6.6529560089111328</v>
      </c>
      <c r="AN78" s="15">
        <v>6.1100339889526367</v>
      </c>
      <c r="AO78" s="15">
        <v>6.5481739044189453</v>
      </c>
      <c r="AP78" s="15">
        <v>6.7560701370239258</v>
      </c>
      <c r="AQ78" s="15">
        <v>6.0601625442504883</v>
      </c>
      <c r="AR78" s="15">
        <v>6.4584178924560547</v>
      </c>
      <c r="AS78" s="15">
        <v>6.384821891784668</v>
      </c>
      <c r="AT78" s="15">
        <v>6.4797062873840332</v>
      </c>
      <c r="AU78" s="15">
        <v>5.7192025184631348</v>
      </c>
      <c r="AV78" s="15">
        <v>6.7527689933776855</v>
      </c>
      <c r="AW78" s="15">
        <v>6.574063777923584</v>
      </c>
      <c r="AX78" s="15">
        <v>6.5993103981018066</v>
      </c>
      <c r="AY78" s="15">
        <v>6.916893482208252</v>
      </c>
      <c r="AZ78" s="15">
        <v>7.0737857818603516</v>
      </c>
      <c r="BA78" s="15">
        <v>6.36322021484375</v>
      </c>
      <c r="BB78" s="15">
        <v>7.6322908401489258</v>
      </c>
      <c r="BC78" s="15">
        <v>7.3457784652709961</v>
      </c>
      <c r="BD78" s="15">
        <v>7.82525634765625</v>
      </c>
      <c r="BE78" s="15">
        <v>7.1554141044616699</v>
      </c>
      <c r="BF78" s="15">
        <v>7.287905216217041</v>
      </c>
      <c r="BG78" s="15">
        <v>8.1151151657104492</v>
      </c>
      <c r="BH78" s="15">
        <v>7.4083456993103027</v>
      </c>
      <c r="BI78" s="15">
        <v>6.8731217384338379</v>
      </c>
      <c r="BJ78" s="15">
        <v>7.1702094078063965</v>
      </c>
      <c r="BK78" s="15">
        <v>7.1085042953491211</v>
      </c>
      <c r="BL78" s="15">
        <v>6.9867157936096191</v>
      </c>
      <c r="BM78" s="15">
        <v>6.7920398712158203</v>
      </c>
      <c r="BN78" s="15">
        <v>7.363837718963623</v>
      </c>
    </row>
    <row r="79" spans="1:66" x14ac:dyDescent="0.2">
      <c r="A79" s="18" t="s">
        <v>223</v>
      </c>
      <c r="B79" s="18" t="s">
        <v>224</v>
      </c>
      <c r="C79" s="19" t="s">
        <v>88</v>
      </c>
      <c r="D79" s="20">
        <v>1.6165697574615479</v>
      </c>
      <c r="E79" s="20">
        <v>1.4153690338134766</v>
      </c>
      <c r="F79" s="20">
        <v>1.8742368221282959</v>
      </c>
      <c r="G79" s="20">
        <v>1.6712712049484253</v>
      </c>
      <c r="H79" s="20">
        <v>1.8922476768493652</v>
      </c>
      <c r="I79" s="20">
        <v>1.6642154455184937</v>
      </c>
      <c r="J79" s="20">
        <v>1.7180523872375488</v>
      </c>
      <c r="K79" s="20">
        <v>1.5817654132843018</v>
      </c>
      <c r="L79" s="20">
        <v>1.8289557695388794</v>
      </c>
      <c r="M79" s="20">
        <v>1.7994171380996704</v>
      </c>
      <c r="N79" s="20">
        <v>1.7670774459838867</v>
      </c>
      <c r="O79" s="20">
        <v>1.8856384754180908</v>
      </c>
      <c r="P79" s="20">
        <v>1.7374461889266968</v>
      </c>
      <c r="Q79" s="20">
        <v>2.1677796840667725</v>
      </c>
      <c r="R79" s="20">
        <v>1.7675294876098633</v>
      </c>
      <c r="S79" s="20">
        <v>1.7943964004516602</v>
      </c>
      <c r="T79" s="20">
        <v>1.8602882623672485</v>
      </c>
      <c r="U79" s="20">
        <v>1.8055667877197266</v>
      </c>
      <c r="V79" s="20">
        <v>1.852170467376709</v>
      </c>
      <c r="W79" s="20">
        <v>1.3097693920135498</v>
      </c>
      <c r="X79" s="20">
        <v>1.7218730449676514</v>
      </c>
      <c r="Y79" s="20">
        <v>1.7193160057067871</v>
      </c>
      <c r="Z79" s="20">
        <v>1.7456506490707397</v>
      </c>
      <c r="AA79" s="20">
        <v>1.906690239906311</v>
      </c>
      <c r="AB79" s="20">
        <v>1.5016744136810303</v>
      </c>
      <c r="AC79" s="20">
        <v>1.8675144910812378</v>
      </c>
      <c r="AD79" s="20">
        <v>1.6512364149093628</v>
      </c>
      <c r="AE79" s="20">
        <v>1.8953878879547119</v>
      </c>
      <c r="AF79" s="20">
        <v>1.9316238164901733</v>
      </c>
      <c r="AG79" s="20">
        <v>2.087993860244751</v>
      </c>
      <c r="AH79" s="20">
        <v>1.8571091890335083</v>
      </c>
      <c r="AI79" s="20">
        <v>1.6157417297363281</v>
      </c>
      <c r="AJ79" s="20">
        <v>1.8947569131851196</v>
      </c>
      <c r="AK79" s="20">
        <v>1.6882470846176147</v>
      </c>
      <c r="AL79" s="20">
        <v>1.8251334428787231</v>
      </c>
      <c r="AM79" s="20">
        <v>1.6965909004211426</v>
      </c>
      <c r="AN79" s="20">
        <v>1.4029721021652222</v>
      </c>
      <c r="AO79" s="20">
        <v>1.540701150894165</v>
      </c>
      <c r="AP79" s="20">
        <v>1.5955280065536499</v>
      </c>
      <c r="AQ79" s="20">
        <v>1.4891945123672485</v>
      </c>
      <c r="AR79" s="20">
        <v>1.5835703611373901</v>
      </c>
      <c r="AS79" s="20">
        <v>1.5337457656860352</v>
      </c>
      <c r="AT79" s="20">
        <v>1.5406932830810547</v>
      </c>
      <c r="AU79" s="20">
        <v>1.283005952835083</v>
      </c>
      <c r="AV79" s="20">
        <v>1.6857755184173584</v>
      </c>
      <c r="AW79" s="20">
        <v>1.6199250221252441</v>
      </c>
      <c r="AX79" s="20">
        <v>1.5554094314575195</v>
      </c>
      <c r="AY79" s="20">
        <v>1.6302655935287476</v>
      </c>
      <c r="AZ79" s="20">
        <v>1.7712223529815674</v>
      </c>
      <c r="BA79" s="20">
        <v>1.4229552745819092</v>
      </c>
      <c r="BB79" s="20">
        <v>1.8963912725448608</v>
      </c>
      <c r="BC79" s="20">
        <v>1.8995898962020874</v>
      </c>
      <c r="BD79" s="20">
        <v>2.029282808303833</v>
      </c>
      <c r="BE79" s="20">
        <v>1.9130175113677979</v>
      </c>
      <c r="BF79" s="20">
        <v>1.7621746063232422</v>
      </c>
      <c r="BG79" s="20">
        <v>2.0579867362976074</v>
      </c>
      <c r="BH79" s="20">
        <v>1.8270601034164429</v>
      </c>
      <c r="BI79" s="20">
        <v>1.6525609493255615</v>
      </c>
      <c r="BJ79" s="20">
        <v>1.7715475559234619</v>
      </c>
      <c r="BK79" s="20">
        <v>1.8655377626419067</v>
      </c>
      <c r="BL79" s="20">
        <v>1.8395875692367554</v>
      </c>
      <c r="BM79" s="20">
        <v>1.5922834873199463</v>
      </c>
      <c r="BN79" s="20">
        <v>1.9263138771057129</v>
      </c>
    </row>
    <row r="80" spans="1:66" s="7" customFormat="1" x14ac:dyDescent="0.2">
      <c r="A80" s="8" t="s">
        <v>225</v>
      </c>
      <c r="B80" s="21" t="s">
        <v>226</v>
      </c>
      <c r="C80" s="22" t="s">
        <v>90</v>
      </c>
      <c r="D80" s="27">
        <v>0.65864604711532593</v>
      </c>
      <c r="E80" s="27">
        <v>0.50049453973770142</v>
      </c>
      <c r="F80" s="27">
        <v>0.7604668140411377</v>
      </c>
      <c r="G80" s="27">
        <v>0.65427744388580322</v>
      </c>
      <c r="H80" s="27">
        <v>0.78193950653076172</v>
      </c>
      <c r="I80" s="27">
        <v>0.66159296035766602</v>
      </c>
      <c r="J80" s="27">
        <v>0.64204847812652588</v>
      </c>
      <c r="K80" s="27">
        <v>0.58603775501251221</v>
      </c>
      <c r="L80" s="27">
        <v>0.7750089168548584</v>
      </c>
      <c r="M80" s="27">
        <v>0.77012503147125244</v>
      </c>
      <c r="N80" s="27">
        <v>0.78801345825195313</v>
      </c>
      <c r="O80" s="27">
        <v>0.74898302555084229</v>
      </c>
      <c r="P80" s="27">
        <v>0.6878049373626709</v>
      </c>
      <c r="Q80" s="27">
        <v>0.8444443941116333</v>
      </c>
      <c r="R80" s="27">
        <v>0.64550560712814331</v>
      </c>
      <c r="S80" s="27">
        <v>0.71822035312652588</v>
      </c>
      <c r="T80" s="27">
        <v>0.70538407564163208</v>
      </c>
      <c r="U80" s="27">
        <v>0.71012091636657715</v>
      </c>
      <c r="V80" s="27">
        <v>0.72410905361175537</v>
      </c>
      <c r="W80" s="27">
        <v>0.49412497878074646</v>
      </c>
      <c r="X80" s="27">
        <v>0.67827880382537842</v>
      </c>
      <c r="Y80" s="27">
        <v>0.66134750843048096</v>
      </c>
      <c r="Z80" s="27">
        <v>0.62272369861602783</v>
      </c>
      <c r="AA80" s="27">
        <v>0.75332927703857422</v>
      </c>
      <c r="AB80" s="27">
        <v>0.62845885753631592</v>
      </c>
      <c r="AC80" s="27">
        <v>0.71831429004669189</v>
      </c>
      <c r="AD80" s="27">
        <v>0.65389007329940796</v>
      </c>
      <c r="AE80" s="27">
        <v>0.70413118600845337</v>
      </c>
      <c r="AF80" s="27">
        <v>0.73858338594436646</v>
      </c>
      <c r="AG80" s="27">
        <v>0.8674088716506958</v>
      </c>
      <c r="AH80" s="27">
        <v>0.74981516599655151</v>
      </c>
      <c r="AI80" s="27">
        <v>0.66785293817520142</v>
      </c>
      <c r="AJ80" s="27">
        <v>0.78126794099807739</v>
      </c>
      <c r="AK80" s="27">
        <v>0.69549375772476196</v>
      </c>
      <c r="AL80" s="27">
        <v>0.71359711885452271</v>
      </c>
      <c r="AM80" s="27">
        <v>0.68853479623794556</v>
      </c>
      <c r="AN80" s="27">
        <v>0.55571073293685913</v>
      </c>
      <c r="AO80" s="27">
        <v>0.61555516719818115</v>
      </c>
      <c r="AP80" s="27">
        <v>0.65811705589294434</v>
      </c>
      <c r="AQ80" s="27">
        <v>0.64060437679290771</v>
      </c>
      <c r="AR80" s="27">
        <v>0.62073695659637451</v>
      </c>
      <c r="AS80" s="27">
        <v>0.66374588012695313</v>
      </c>
      <c r="AT80" s="27">
        <v>0.62080866098403931</v>
      </c>
      <c r="AU80" s="27">
        <v>0.55644649267196655</v>
      </c>
      <c r="AV80" s="27">
        <v>0.69375151395797729</v>
      </c>
      <c r="AW80" s="27">
        <v>0.6505054235458374</v>
      </c>
      <c r="AX80" s="27">
        <v>0.60191518068313599</v>
      </c>
      <c r="AY80" s="27">
        <v>0.6451725959777832</v>
      </c>
      <c r="AZ80" s="27">
        <v>0.70965582132339478</v>
      </c>
      <c r="BA80" s="27">
        <v>0.60328805446624756</v>
      </c>
      <c r="BB80" s="27">
        <v>0.80861854553222656</v>
      </c>
      <c r="BC80" s="27">
        <v>0.72555917501449585</v>
      </c>
      <c r="BD80" s="27">
        <v>0.84913390874862671</v>
      </c>
      <c r="BE80" s="27">
        <v>0.74165910482406616</v>
      </c>
      <c r="BF80" s="27">
        <v>0.68303495645523071</v>
      </c>
      <c r="BG80" s="27">
        <v>0.85083973407745361</v>
      </c>
      <c r="BH80" s="27">
        <v>0.73289376497268677</v>
      </c>
      <c r="BI80" s="27">
        <v>0.63823634386062622</v>
      </c>
      <c r="BJ80" s="27">
        <v>0.72885680198669434</v>
      </c>
      <c r="BK80" s="27">
        <v>0.7447199821472168</v>
      </c>
      <c r="BL80" s="27">
        <v>0.72388273477554321</v>
      </c>
      <c r="BM80" s="27">
        <v>0.53921318054199219</v>
      </c>
      <c r="BN80" s="27">
        <v>0.74513339996337891</v>
      </c>
    </row>
    <row r="81" spans="1:66" s="7" customFormat="1" x14ac:dyDescent="0.2">
      <c r="A81" s="8" t="s">
        <v>227</v>
      </c>
      <c r="B81" s="21" t="s">
        <v>228</v>
      </c>
      <c r="C81" s="22" t="s">
        <v>90</v>
      </c>
      <c r="D81" s="27">
        <v>0.58827441930770874</v>
      </c>
      <c r="E81" s="27">
        <v>0.50170779228210449</v>
      </c>
      <c r="F81" s="27">
        <v>0.69683337211608887</v>
      </c>
      <c r="G81" s="27">
        <v>0.62899631261825562</v>
      </c>
      <c r="H81" s="27">
        <v>0.69407498836517334</v>
      </c>
      <c r="I81" s="27">
        <v>0.57522326707839966</v>
      </c>
      <c r="J81" s="27">
        <v>0.63580894470214844</v>
      </c>
      <c r="K81" s="27">
        <v>0.58457064628601074</v>
      </c>
      <c r="L81" s="27">
        <v>0.6465378999710083</v>
      </c>
      <c r="M81" s="27">
        <v>0.63455289602279663</v>
      </c>
      <c r="N81" s="27">
        <v>0.61516380310058594</v>
      </c>
      <c r="O81" s="27">
        <v>0.71888065338134766</v>
      </c>
      <c r="P81" s="27">
        <v>0.62878650426864624</v>
      </c>
      <c r="Q81" s="27">
        <v>0.84668773412704468</v>
      </c>
      <c r="R81" s="27">
        <v>0.68066221475601196</v>
      </c>
      <c r="S81" s="27">
        <v>0.63479584455490112</v>
      </c>
      <c r="T81" s="27">
        <v>0.68552565574645996</v>
      </c>
      <c r="U81" s="27">
        <v>0.70172685384750366</v>
      </c>
      <c r="V81" s="27">
        <v>0.68927079439163208</v>
      </c>
      <c r="W81" s="27">
        <v>0.41954860091209412</v>
      </c>
      <c r="X81" s="27">
        <v>0.56160897016525269</v>
      </c>
      <c r="Y81" s="27">
        <v>0.62956523895263672</v>
      </c>
      <c r="Z81" s="27">
        <v>0.68396604061126709</v>
      </c>
      <c r="AA81" s="27">
        <v>0.73850846290588379</v>
      </c>
      <c r="AB81" s="27">
        <v>0.48633208870887756</v>
      </c>
      <c r="AC81" s="27">
        <v>0.71692556142807007</v>
      </c>
      <c r="AD81" s="27">
        <v>0.60744005441665649</v>
      </c>
      <c r="AE81" s="27">
        <v>0.73025220632553101</v>
      </c>
      <c r="AF81" s="27">
        <v>0.74703717231750488</v>
      </c>
      <c r="AG81" s="27">
        <v>0.77680540084838867</v>
      </c>
      <c r="AH81" s="27">
        <v>0.70383203029632568</v>
      </c>
      <c r="AI81" s="27">
        <v>0.59535473585128784</v>
      </c>
      <c r="AJ81" s="27">
        <v>0.70749247074127197</v>
      </c>
      <c r="AK81" s="27">
        <v>0.61124074459075928</v>
      </c>
      <c r="AL81" s="27">
        <v>0.72398316860198975</v>
      </c>
      <c r="AM81" s="27">
        <v>0.61149793863296509</v>
      </c>
      <c r="AN81" s="27">
        <v>0.50418710708618164</v>
      </c>
      <c r="AO81" s="27">
        <v>0.5219881534576416</v>
      </c>
      <c r="AP81" s="27">
        <v>0.5732155442237854</v>
      </c>
      <c r="AQ81" s="27">
        <v>0.46555829048156738</v>
      </c>
      <c r="AR81" s="27">
        <v>0.50059801340103149</v>
      </c>
      <c r="AS81" s="27">
        <v>0.48643258213996887</v>
      </c>
      <c r="AT81" s="27">
        <v>0.54861760139465332</v>
      </c>
      <c r="AU81" s="27">
        <v>0.37199744582176208</v>
      </c>
      <c r="AV81" s="27">
        <v>0.62975019216537476</v>
      </c>
      <c r="AW81" s="27">
        <v>0.58459508419036865</v>
      </c>
      <c r="AX81" s="27">
        <v>0.53643333911895752</v>
      </c>
      <c r="AY81" s="27">
        <v>0.59876525402069092</v>
      </c>
      <c r="AZ81" s="27">
        <v>0.67196673154830933</v>
      </c>
      <c r="BA81" s="27">
        <v>0.50364577770233154</v>
      </c>
      <c r="BB81" s="27">
        <v>0.69706869125366211</v>
      </c>
      <c r="BC81" s="27">
        <v>0.78821736574172974</v>
      </c>
      <c r="BD81" s="27">
        <v>0.78344005346298218</v>
      </c>
      <c r="BE81" s="27">
        <v>0.71845459938049316</v>
      </c>
      <c r="BF81" s="27">
        <v>0.69551980495452881</v>
      </c>
      <c r="BG81" s="27">
        <v>0.80981957912445068</v>
      </c>
      <c r="BH81" s="27">
        <v>0.6882738471031189</v>
      </c>
      <c r="BI81" s="27">
        <v>0.61854052543640137</v>
      </c>
      <c r="BJ81" s="27">
        <v>0.66272467374801636</v>
      </c>
      <c r="BK81" s="27">
        <v>0.70340472459793091</v>
      </c>
      <c r="BL81" s="27">
        <v>0.73575973510742188</v>
      </c>
      <c r="BM81" s="27">
        <v>0.57095640897750854</v>
      </c>
      <c r="BN81" s="27">
        <v>0.74331289529800415</v>
      </c>
    </row>
    <row r="82" spans="1:66" s="7" customFormat="1" x14ac:dyDescent="0.2">
      <c r="A82" s="8" t="s">
        <v>229</v>
      </c>
      <c r="B82" s="21" t="s">
        <v>237</v>
      </c>
      <c r="C82" s="22" t="s">
        <v>90</v>
      </c>
      <c r="D82" s="27">
        <v>0.5751725435256958</v>
      </c>
      <c r="E82" s="27">
        <v>0.55162298679351807</v>
      </c>
      <c r="F82" s="27">
        <v>0.70834887027740479</v>
      </c>
      <c r="G82" s="27">
        <v>0.61175459623336792</v>
      </c>
      <c r="H82" s="27">
        <v>0.71364909410476685</v>
      </c>
      <c r="I82" s="27">
        <v>0.64880430698394775</v>
      </c>
      <c r="J82" s="27">
        <v>0.6795458197593689</v>
      </c>
      <c r="K82" s="27">
        <v>0.60507881641387939</v>
      </c>
      <c r="L82" s="27">
        <v>0.68372756242752075</v>
      </c>
      <c r="M82" s="27">
        <v>0.66121160984039307</v>
      </c>
      <c r="N82" s="27">
        <v>0.61959272623062134</v>
      </c>
      <c r="O82" s="27">
        <v>0.71298754215240479</v>
      </c>
      <c r="P82" s="27">
        <v>0.66667014360427856</v>
      </c>
      <c r="Q82" s="27">
        <v>0.86590766906738281</v>
      </c>
      <c r="R82" s="27">
        <v>0.6972048282623291</v>
      </c>
      <c r="S82" s="27">
        <v>0.70617908239364624</v>
      </c>
      <c r="T82" s="27">
        <v>0.75614136457443237</v>
      </c>
      <c r="U82" s="27">
        <v>0.66224128007888794</v>
      </c>
      <c r="V82" s="27">
        <v>0.72284752130508423</v>
      </c>
      <c r="W82" s="27">
        <v>0.49935218691825867</v>
      </c>
      <c r="X82" s="27">
        <v>0.72260963916778564</v>
      </c>
      <c r="Y82" s="27">
        <v>0.6681753396987915</v>
      </c>
      <c r="Z82" s="27">
        <v>0.68751120567321777</v>
      </c>
      <c r="AA82" s="27">
        <v>0.71708256006240845</v>
      </c>
      <c r="AB82" s="27">
        <v>0.55410826206207275</v>
      </c>
      <c r="AC82" s="27">
        <v>0.72144609689712524</v>
      </c>
      <c r="AD82" s="27">
        <v>0.60698503255844116</v>
      </c>
      <c r="AE82" s="27">
        <v>0.75946706533432007</v>
      </c>
      <c r="AF82" s="27">
        <v>0.75654447078704834</v>
      </c>
      <c r="AG82" s="27">
        <v>0.80644434690475464</v>
      </c>
      <c r="AH82" s="27">
        <v>0.68916505575180054</v>
      </c>
      <c r="AI82" s="27">
        <v>0.55778133869171143</v>
      </c>
      <c r="AJ82" s="27">
        <v>0.70424872636795044</v>
      </c>
      <c r="AK82" s="27">
        <v>0.61092841625213623</v>
      </c>
      <c r="AL82" s="27">
        <v>0.66259771585464478</v>
      </c>
      <c r="AM82" s="27">
        <v>0.62875521183013916</v>
      </c>
      <c r="AN82" s="27">
        <v>0.47739824652671814</v>
      </c>
      <c r="AO82" s="27">
        <v>0.58339148759841919</v>
      </c>
      <c r="AP82" s="27">
        <v>0.56270474195480347</v>
      </c>
      <c r="AQ82" s="27">
        <v>0.54609674215316772</v>
      </c>
      <c r="AR82" s="27">
        <v>0.65675884485244751</v>
      </c>
      <c r="AS82" s="27">
        <v>0.56148254871368408</v>
      </c>
      <c r="AT82" s="27">
        <v>0.55149811506271362</v>
      </c>
      <c r="AU82" s="27">
        <v>0.44889736175537109</v>
      </c>
      <c r="AV82" s="27">
        <v>0.59086567163467407</v>
      </c>
      <c r="AW82" s="27">
        <v>0.59146618843078613</v>
      </c>
      <c r="AX82" s="27">
        <v>0.60219746828079224</v>
      </c>
      <c r="AY82" s="27">
        <v>0.59641623497009277</v>
      </c>
      <c r="AZ82" s="27">
        <v>0.64667397737503052</v>
      </c>
      <c r="BA82" s="27">
        <v>0.45700657367706299</v>
      </c>
      <c r="BB82" s="27">
        <v>0.68950110673904419</v>
      </c>
      <c r="BC82" s="27">
        <v>0.68567663431167603</v>
      </c>
      <c r="BD82" s="27">
        <v>0.7398032546043396</v>
      </c>
      <c r="BE82" s="27">
        <v>0.75724297761917114</v>
      </c>
      <c r="BF82" s="27">
        <v>0.63767796754837036</v>
      </c>
      <c r="BG82" s="27">
        <v>0.74998956918716431</v>
      </c>
      <c r="BH82" s="27">
        <v>0.68157923221588135</v>
      </c>
      <c r="BI82" s="27">
        <v>0.61330437660217285</v>
      </c>
      <c r="BJ82" s="27">
        <v>0.63714861869812012</v>
      </c>
      <c r="BK82" s="27">
        <v>0.7059255838394165</v>
      </c>
      <c r="BL82" s="27">
        <v>0.65980762243270874</v>
      </c>
      <c r="BM82" s="27">
        <v>0.67954164743423462</v>
      </c>
      <c r="BN82" s="27">
        <v>0.74663889408111572</v>
      </c>
    </row>
    <row r="83" spans="1:66" s="7" customFormat="1" x14ac:dyDescent="0.2">
      <c r="A83" s="8" t="s">
        <v>231</v>
      </c>
      <c r="B83" s="21" t="s">
        <v>232</v>
      </c>
      <c r="C83" s="22" t="s">
        <v>90</v>
      </c>
      <c r="D83" s="27">
        <v>0.2601618766784668</v>
      </c>
      <c r="E83" s="27">
        <v>0.32169172167778015</v>
      </c>
      <c r="F83" s="27">
        <v>0.36953836679458618</v>
      </c>
      <c r="G83" s="27">
        <v>0.32818707823753357</v>
      </c>
      <c r="H83" s="27">
        <v>0.48094528913497925</v>
      </c>
      <c r="I83" s="27">
        <v>0.46110126376152039</v>
      </c>
      <c r="J83" s="27">
        <v>0.332497239112854</v>
      </c>
      <c r="K83" s="27">
        <v>0.35426610708236694</v>
      </c>
      <c r="L83" s="27">
        <v>0.20561414957046509</v>
      </c>
      <c r="M83" s="27">
        <v>0.3183099627494812</v>
      </c>
      <c r="N83" s="27">
        <v>0.36583325266838074</v>
      </c>
      <c r="O83" s="27">
        <v>0.43317681550979614</v>
      </c>
      <c r="P83" s="27">
        <v>0.37023979425430298</v>
      </c>
      <c r="Q83" s="27">
        <v>0.30143123865127563</v>
      </c>
      <c r="R83" s="27">
        <v>0.32195886969566345</v>
      </c>
      <c r="S83" s="27">
        <v>0.30258327722549438</v>
      </c>
      <c r="T83" s="27">
        <v>0.30575159192085266</v>
      </c>
      <c r="U83" s="27">
        <v>0.42620673775672913</v>
      </c>
      <c r="V83" s="27">
        <v>0.20128008723258972</v>
      </c>
      <c r="W83" s="27">
        <v>0.22398817539215088</v>
      </c>
      <c r="X83" s="27">
        <v>0.3051503598690033</v>
      </c>
      <c r="Y83" s="27">
        <v>0.34894227981567383</v>
      </c>
      <c r="Z83" s="27">
        <v>0.25542977452278137</v>
      </c>
      <c r="AA83" s="27">
        <v>0.18995095789432526</v>
      </c>
      <c r="AB83" s="27">
        <v>0.33318325877189636</v>
      </c>
      <c r="AC83" s="27">
        <v>0.25102362036705017</v>
      </c>
      <c r="AD83" s="27">
        <v>0.43907937407493591</v>
      </c>
      <c r="AE83" s="27">
        <v>0.41457337141036987</v>
      </c>
      <c r="AF83" s="27">
        <v>0.31453022360801697</v>
      </c>
      <c r="AG83" s="27">
        <v>0.2624422013759613</v>
      </c>
      <c r="AH83" s="27">
        <v>0.33671528100967407</v>
      </c>
      <c r="AI83" s="27">
        <v>0.41842794418334961</v>
      </c>
      <c r="AJ83" s="27">
        <v>0.3059384822845459</v>
      </c>
      <c r="AK83" s="27">
        <v>0.21136228740215302</v>
      </c>
      <c r="AL83" s="27">
        <v>0.20961961150169373</v>
      </c>
      <c r="AM83" s="27">
        <v>0.16884239017963409</v>
      </c>
      <c r="AN83" s="27">
        <v>0.23437212407588959</v>
      </c>
      <c r="AO83" s="27">
        <v>0.1990642249584198</v>
      </c>
      <c r="AP83" s="27">
        <v>0.25616523623466492</v>
      </c>
      <c r="AQ83" s="27">
        <v>0.39561116695404053</v>
      </c>
      <c r="AR83" s="27">
        <v>0.26779225468635559</v>
      </c>
      <c r="AS83" s="27">
        <v>0.23986527323722839</v>
      </c>
      <c r="AT83" s="27">
        <v>0.30133435130119324</v>
      </c>
      <c r="AU83" s="27">
        <v>0.12232320755720139</v>
      </c>
      <c r="AV83" s="27">
        <v>0.32137089967727661</v>
      </c>
      <c r="AW83" s="27">
        <v>0.25183036923408508</v>
      </c>
      <c r="AX83" s="27">
        <v>0.2985575795173645</v>
      </c>
      <c r="AY83" s="27">
        <v>0.3447897732257843</v>
      </c>
      <c r="AZ83" s="27">
        <v>0.32716295123100281</v>
      </c>
      <c r="BA83" s="27">
        <v>0.40732020139694214</v>
      </c>
      <c r="BB83" s="27">
        <v>0.27352997660636902</v>
      </c>
      <c r="BC83" s="27">
        <v>0.24904841184616089</v>
      </c>
      <c r="BD83" s="27">
        <v>0.34181839227676392</v>
      </c>
      <c r="BE83" s="27">
        <v>0.39128381013870239</v>
      </c>
      <c r="BF83" s="27">
        <v>0.17200168967247009</v>
      </c>
      <c r="BG83" s="27">
        <v>0.35678777098655701</v>
      </c>
      <c r="BH83" s="27">
        <v>0.18404880166053772</v>
      </c>
      <c r="BI83" s="27">
        <v>0.24391250312328339</v>
      </c>
      <c r="BJ83" s="27">
        <v>0.19519135355949402</v>
      </c>
      <c r="BK83" s="27">
        <v>0.23198850452899933</v>
      </c>
      <c r="BL83" s="27">
        <v>0.11056885868310928</v>
      </c>
      <c r="BM83" s="27">
        <v>0.2554696798324585</v>
      </c>
      <c r="BN83" s="27">
        <v>0.18742150068283081</v>
      </c>
    </row>
    <row r="84" spans="1:66" s="7" customFormat="1" x14ac:dyDescent="0.2">
      <c r="A84" s="8" t="s">
        <v>233</v>
      </c>
      <c r="B84" s="21" t="s">
        <v>230</v>
      </c>
      <c r="C84" s="22" t="s">
        <v>90</v>
      </c>
      <c r="D84" s="27">
        <v>0.18206676840782166</v>
      </c>
      <c r="E84" s="27">
        <v>0.23353303968906403</v>
      </c>
      <c r="F84" s="27">
        <v>0.34520649909973145</v>
      </c>
      <c r="G84" s="27">
        <v>0.27274295687675476</v>
      </c>
      <c r="H84" s="27">
        <v>0.26219725608825684</v>
      </c>
      <c r="I84" s="27">
        <v>0.23145683109760284</v>
      </c>
      <c r="J84" s="27">
        <v>0.24225343763828278</v>
      </c>
      <c r="K84" s="27">
        <v>0.27528637647628784</v>
      </c>
      <c r="L84" s="27">
        <v>0.1982562392950058</v>
      </c>
      <c r="M84" s="27">
        <v>0.2129034548997879</v>
      </c>
      <c r="N84" s="27">
        <v>0.27933099865913391</v>
      </c>
      <c r="O84" s="27">
        <v>0.26086348295211792</v>
      </c>
      <c r="P84" s="27">
        <v>0.22645238041877747</v>
      </c>
      <c r="Q84" s="27">
        <v>0.20518365502357483</v>
      </c>
      <c r="R84" s="27">
        <v>0.27798423171043396</v>
      </c>
      <c r="S84" s="27">
        <v>0.2691708505153656</v>
      </c>
      <c r="T84" s="27">
        <v>0.35217490792274475</v>
      </c>
      <c r="U84" s="27">
        <v>0.34120175242424011</v>
      </c>
      <c r="V84" s="27">
        <v>0.16281226277351379</v>
      </c>
      <c r="W84" s="27">
        <v>0.19670563936233521</v>
      </c>
      <c r="X84" s="27">
        <v>0.23323248326778412</v>
      </c>
      <c r="Y84" s="27">
        <v>0.24486847221851349</v>
      </c>
      <c r="Z84" s="27">
        <v>0.27431207895278931</v>
      </c>
      <c r="AA84" s="27">
        <v>0.24471504986286163</v>
      </c>
      <c r="AB84" s="27">
        <v>0.26697936654090881</v>
      </c>
      <c r="AC84" s="27">
        <v>0.26915556192398071</v>
      </c>
      <c r="AD84" s="27">
        <v>0.29282808303833008</v>
      </c>
      <c r="AE84" s="27">
        <v>0.41045409440994263</v>
      </c>
      <c r="AF84" s="27">
        <v>0.23550534248352051</v>
      </c>
      <c r="AG84" s="27">
        <v>0.31071710586547852</v>
      </c>
      <c r="AH84" s="27">
        <v>0.2869727611541748</v>
      </c>
      <c r="AI84" s="27">
        <v>0.28749111294746399</v>
      </c>
      <c r="AJ84" s="27">
        <v>0.27587205171585083</v>
      </c>
      <c r="AK84" s="27">
        <v>0.19026784598827362</v>
      </c>
      <c r="AL84" s="27">
        <v>0.3234354555606842</v>
      </c>
      <c r="AM84" s="27">
        <v>0.27822425961494446</v>
      </c>
      <c r="AN84" s="27">
        <v>0.27919888496398926</v>
      </c>
      <c r="AO84" s="27">
        <v>0.1886616051197052</v>
      </c>
      <c r="AP84" s="27">
        <v>0.30813482403755188</v>
      </c>
      <c r="AQ84" s="27">
        <v>0.24357333779335022</v>
      </c>
      <c r="AR84" s="27">
        <v>0.17639951407909393</v>
      </c>
      <c r="AS84" s="27">
        <v>0.3051789402961731</v>
      </c>
      <c r="AT84" s="27">
        <v>0.29159131646156311</v>
      </c>
      <c r="AU84" s="27">
        <v>0.15233692526817322</v>
      </c>
      <c r="AV84" s="27">
        <v>0.18606941401958466</v>
      </c>
      <c r="AW84" s="27">
        <v>0.25702428817749023</v>
      </c>
      <c r="AX84" s="27">
        <v>0.28583043813705444</v>
      </c>
      <c r="AY84" s="27">
        <v>0.36469167470932007</v>
      </c>
      <c r="AZ84" s="27">
        <v>0.19692012667655945</v>
      </c>
      <c r="BA84" s="27">
        <v>0.21151214838027954</v>
      </c>
      <c r="BB84" s="27">
        <v>0.36116978526115417</v>
      </c>
      <c r="BC84" s="27">
        <v>0.24221876263618469</v>
      </c>
      <c r="BD84" s="27">
        <v>0.22616493701934814</v>
      </c>
      <c r="BE84" s="27">
        <v>0.50054687261581421</v>
      </c>
      <c r="BF84" s="27">
        <v>0.19441850483417511</v>
      </c>
      <c r="BG84" s="27">
        <v>0.17403845489025116</v>
      </c>
      <c r="BH84" s="27">
        <v>0.21811667084693909</v>
      </c>
      <c r="BI84" s="27">
        <v>0.27430832386016846</v>
      </c>
      <c r="BJ84" s="27">
        <v>0.19142766296863556</v>
      </c>
      <c r="BK84" s="27">
        <v>0.25954931974411011</v>
      </c>
      <c r="BL84" s="27">
        <v>0.23604616522789001</v>
      </c>
      <c r="BM84" s="27">
        <v>0.24466389417648315</v>
      </c>
      <c r="BN84" s="27">
        <v>0.24170295894145966</v>
      </c>
    </row>
    <row r="85" spans="1:66" x14ac:dyDescent="0.2">
      <c r="A85" s="18" t="s">
        <v>234</v>
      </c>
      <c r="B85" s="18" t="s">
        <v>235</v>
      </c>
      <c r="C85" s="19" t="s">
        <v>88</v>
      </c>
      <c r="D85" s="20">
        <v>1.96259605884552</v>
      </c>
      <c r="E85" s="20">
        <v>2.0447859764099121</v>
      </c>
      <c r="F85" s="20">
        <v>2.075068473815918</v>
      </c>
      <c r="G85" s="20">
        <v>2.0596194267272949</v>
      </c>
      <c r="H85" s="20">
        <v>2.1733291149139404</v>
      </c>
      <c r="I85" s="20">
        <v>2.0953123569488525</v>
      </c>
      <c r="J85" s="20">
        <v>2.0471947193145752</v>
      </c>
      <c r="K85" s="20">
        <v>1.8675367832183838</v>
      </c>
      <c r="L85" s="20">
        <v>2.0286376476287842</v>
      </c>
      <c r="M85" s="20">
        <v>2.2039592266082764</v>
      </c>
      <c r="N85" s="20">
        <v>2.0285897254943848</v>
      </c>
      <c r="O85" s="20">
        <v>2.115497350692749</v>
      </c>
      <c r="P85" s="20">
        <v>2.1429572105407715</v>
      </c>
      <c r="Q85" s="20">
        <v>2.3557324409484863</v>
      </c>
      <c r="R85" s="20">
        <v>2.1163187026977539</v>
      </c>
      <c r="S85" s="20">
        <v>2.0916316509246826</v>
      </c>
      <c r="T85" s="20">
        <v>2.1422264575958252</v>
      </c>
      <c r="U85" s="20">
        <v>2.0797739028930664</v>
      </c>
      <c r="V85" s="20">
        <v>2.0907692909240723</v>
      </c>
      <c r="W85" s="20">
        <v>1.8964278697967529</v>
      </c>
      <c r="X85" s="20">
        <v>2.0011773109436035</v>
      </c>
      <c r="Y85" s="20">
        <v>1.9599061012268066</v>
      </c>
      <c r="Z85" s="20">
        <v>1.9728175401687622</v>
      </c>
      <c r="AA85" s="20">
        <v>2.0161528587341309</v>
      </c>
      <c r="AB85" s="20">
        <v>1.892892599105835</v>
      </c>
      <c r="AC85" s="20">
        <v>2.1366164684295654</v>
      </c>
      <c r="AD85" s="20">
        <v>1.9554513692855835</v>
      </c>
      <c r="AE85" s="20">
        <v>2.1486742496490479</v>
      </c>
      <c r="AF85" s="20">
        <v>2.1640608310699463</v>
      </c>
      <c r="AG85" s="20">
        <v>2.2172253131866455</v>
      </c>
      <c r="AH85" s="20">
        <v>2.1595985889434814</v>
      </c>
      <c r="AI85" s="20">
        <v>2.0468082427978516</v>
      </c>
      <c r="AJ85" s="20">
        <v>2.2573208808898926</v>
      </c>
      <c r="AK85" s="20">
        <v>1.9418013095855713</v>
      </c>
      <c r="AL85" s="20">
        <v>2.1471419334411621</v>
      </c>
      <c r="AM85" s="20">
        <v>2.0471796989440918</v>
      </c>
      <c r="AN85" s="20">
        <v>1.8472498655319214</v>
      </c>
      <c r="AO85" s="20">
        <v>1.9101781845092773</v>
      </c>
      <c r="AP85" s="20">
        <v>1.9896925687789917</v>
      </c>
      <c r="AQ85" s="20">
        <v>1.8870474100112915</v>
      </c>
      <c r="AR85" s="20">
        <v>2.005251407623291</v>
      </c>
      <c r="AS85" s="20">
        <v>1.9336788654327393</v>
      </c>
      <c r="AT85" s="20">
        <v>1.9406629800796509</v>
      </c>
      <c r="AU85" s="20">
        <v>1.8281317949295044</v>
      </c>
      <c r="AV85" s="20">
        <v>2.0290930271148682</v>
      </c>
      <c r="AW85" s="20">
        <v>2.0108678340911865</v>
      </c>
      <c r="AX85" s="20">
        <v>1.9493421316146851</v>
      </c>
      <c r="AY85" s="20">
        <v>2.1303596496582031</v>
      </c>
      <c r="AZ85" s="20">
        <v>2.0466644763946533</v>
      </c>
      <c r="BA85" s="20">
        <v>1.9262036085128784</v>
      </c>
      <c r="BB85" s="20">
        <v>2.1811118125915527</v>
      </c>
      <c r="BC85" s="20">
        <v>2.1271591186523437</v>
      </c>
      <c r="BD85" s="20">
        <v>2.1763379573822021</v>
      </c>
      <c r="BE85" s="20">
        <v>2.1450726985931396</v>
      </c>
      <c r="BF85" s="20">
        <v>2.1464612483978271</v>
      </c>
      <c r="BG85" s="20">
        <v>2.2487459182739258</v>
      </c>
      <c r="BH85" s="20">
        <v>2.1226933002471924</v>
      </c>
      <c r="BI85" s="20">
        <v>1.9922769069671631</v>
      </c>
      <c r="BJ85" s="20">
        <v>2.0302970409393311</v>
      </c>
      <c r="BK85" s="20">
        <v>2.1710665225982666</v>
      </c>
      <c r="BL85" s="20">
        <v>2.1567819118499756</v>
      </c>
      <c r="BM85" s="20">
        <v>2.0244326591491699</v>
      </c>
      <c r="BN85" s="20">
        <v>2.0541493892669678</v>
      </c>
    </row>
    <row r="86" spans="1:66" s="7" customFormat="1" x14ac:dyDescent="0.2">
      <c r="A86" s="8" t="s">
        <v>236</v>
      </c>
      <c r="B86" s="21" t="s">
        <v>423</v>
      </c>
      <c r="C86" s="22" t="s">
        <v>90</v>
      </c>
      <c r="D86" s="27">
        <v>0.60608828067779541</v>
      </c>
      <c r="E86" s="27">
        <v>0.67821353673934937</v>
      </c>
      <c r="F86" s="27">
        <v>0.71581810712814331</v>
      </c>
      <c r="G86" s="27">
        <v>0.66492575407028198</v>
      </c>
      <c r="H86" s="27">
        <v>0.77477002143859863</v>
      </c>
      <c r="I86" s="27">
        <v>0.68406260013580322</v>
      </c>
      <c r="J86" s="27">
        <v>0.63600313663482666</v>
      </c>
      <c r="K86" s="27">
        <v>0.60005581378936768</v>
      </c>
      <c r="L86" s="27">
        <v>0.6826930046081543</v>
      </c>
      <c r="M86" s="27">
        <v>0.78784644603729248</v>
      </c>
      <c r="N86" s="27">
        <v>0.69611793756484985</v>
      </c>
      <c r="O86" s="27">
        <v>0.70156526565551758</v>
      </c>
      <c r="P86" s="27">
        <v>0.72542905807495117</v>
      </c>
      <c r="Q86" s="27">
        <v>0.89986085891723633</v>
      </c>
      <c r="R86" s="27">
        <v>0.70336788892745972</v>
      </c>
      <c r="S86" s="27">
        <v>0.69623047113418579</v>
      </c>
      <c r="T86" s="27">
        <v>0.72784078121185303</v>
      </c>
      <c r="U86" s="27">
        <v>0.71156173944473267</v>
      </c>
      <c r="V86" s="27">
        <v>0.69733631610870361</v>
      </c>
      <c r="W86" s="27">
        <v>0.70818692445755005</v>
      </c>
      <c r="X86" s="27">
        <v>0.69057118892669678</v>
      </c>
      <c r="Y86" s="27">
        <v>0.59498995542526245</v>
      </c>
      <c r="Z86" s="27">
        <v>0.59901684522628784</v>
      </c>
      <c r="AA86" s="27">
        <v>0.59789729118347168</v>
      </c>
      <c r="AB86" s="27">
        <v>0.51581251621246338</v>
      </c>
      <c r="AC86" s="27">
        <v>0.72618812322616577</v>
      </c>
      <c r="AD86" s="27">
        <v>0.5815274715423584</v>
      </c>
      <c r="AE86" s="27">
        <v>0.73294317722320557</v>
      </c>
      <c r="AF86" s="27">
        <v>0.68707668781280518</v>
      </c>
      <c r="AG86" s="27">
        <v>0.77984237670898438</v>
      </c>
      <c r="AH86" s="27">
        <v>0.78743278980255127</v>
      </c>
      <c r="AI86" s="27">
        <v>0.71804171800613403</v>
      </c>
      <c r="AJ86" s="27">
        <v>0.8701896071434021</v>
      </c>
      <c r="AK86" s="27">
        <v>0.6030077338218689</v>
      </c>
      <c r="AL86" s="27">
        <v>0.75279891490936279</v>
      </c>
      <c r="AM86" s="27">
        <v>0.6400265097618103</v>
      </c>
      <c r="AN86" s="27">
        <v>0.55740833282470703</v>
      </c>
      <c r="AO86" s="27">
        <v>0.59718197584152222</v>
      </c>
      <c r="AP86" s="27">
        <v>0.63511651754379272</v>
      </c>
      <c r="AQ86" s="27">
        <v>0.55078911781311035</v>
      </c>
      <c r="AR86" s="27">
        <v>0.70161890983581543</v>
      </c>
      <c r="AS86" s="27">
        <v>0.63861328363418579</v>
      </c>
      <c r="AT86" s="27">
        <v>0.64293426275253296</v>
      </c>
      <c r="AU86" s="27">
        <v>0.47758942842483521</v>
      </c>
      <c r="AV86" s="27">
        <v>0.72293668985366821</v>
      </c>
      <c r="AW86" s="27">
        <v>0.64711505174636841</v>
      </c>
      <c r="AX86" s="27">
        <v>0.64943516254425049</v>
      </c>
      <c r="AY86" s="27">
        <v>0.78137969970703125</v>
      </c>
      <c r="AZ86" s="27">
        <v>0.72956764698028564</v>
      </c>
      <c r="BA86" s="27">
        <v>0.66584497690200806</v>
      </c>
      <c r="BB86" s="27">
        <v>0.81030488014221191</v>
      </c>
      <c r="BC86" s="27">
        <v>0.7676118016242981</v>
      </c>
      <c r="BD86" s="27">
        <v>0.8304060697555542</v>
      </c>
      <c r="BE86" s="27">
        <v>0.76936286687850952</v>
      </c>
      <c r="BF86" s="27">
        <v>0.76855486631393433</v>
      </c>
      <c r="BG86" s="27">
        <v>0.81198853254318237</v>
      </c>
      <c r="BH86" s="27">
        <v>0.73676681518554688</v>
      </c>
      <c r="BI86" s="27">
        <v>0.61311829090118408</v>
      </c>
      <c r="BJ86" s="27">
        <v>0.70578944683074951</v>
      </c>
      <c r="BK86" s="27">
        <v>0.76955699920654297</v>
      </c>
      <c r="BL86" s="27">
        <v>0.76146286725997925</v>
      </c>
      <c r="BM86" s="27">
        <v>0.70734173059463501</v>
      </c>
      <c r="BN86" s="27">
        <v>0.70097082853317261</v>
      </c>
    </row>
    <row r="87" spans="1:66" s="7" customFormat="1" x14ac:dyDescent="0.2">
      <c r="A87" s="8" t="s">
        <v>238</v>
      </c>
      <c r="B87" s="21" t="s">
        <v>424</v>
      </c>
      <c r="C87" s="22" t="s">
        <v>90</v>
      </c>
      <c r="D87" s="27">
        <v>0.70886486768722534</v>
      </c>
      <c r="E87" s="27">
        <v>0.74658054113388062</v>
      </c>
      <c r="F87" s="27">
        <v>0.76961791515350342</v>
      </c>
      <c r="G87" s="27">
        <v>0.79091429710388184</v>
      </c>
      <c r="H87" s="27">
        <v>0.83653068542480469</v>
      </c>
      <c r="I87" s="27">
        <v>0.80685985088348389</v>
      </c>
      <c r="J87" s="27">
        <v>0.79706746339797974</v>
      </c>
      <c r="K87" s="27">
        <v>0.62587511539459229</v>
      </c>
      <c r="L87" s="27">
        <v>0.74706113338470459</v>
      </c>
      <c r="M87" s="27">
        <v>0.84272509813308716</v>
      </c>
      <c r="N87" s="27">
        <v>0.76732248067855835</v>
      </c>
      <c r="O87" s="27">
        <v>0.82510983943939209</v>
      </c>
      <c r="P87" s="27">
        <v>0.81246566772460938</v>
      </c>
      <c r="Q87" s="27">
        <v>0.90826165676116943</v>
      </c>
      <c r="R87" s="27">
        <v>0.79658162593841553</v>
      </c>
      <c r="S87" s="27">
        <v>0.79574388265609741</v>
      </c>
      <c r="T87" s="27">
        <v>0.86829280853271484</v>
      </c>
      <c r="U87" s="27">
        <v>0.78891140222549438</v>
      </c>
      <c r="V87" s="27">
        <v>0.78735893964767456</v>
      </c>
      <c r="W87" s="27">
        <v>0.58894485235214233</v>
      </c>
      <c r="X87" s="27">
        <v>0.70601743459701538</v>
      </c>
      <c r="Y87" s="27">
        <v>0.73956823348999023</v>
      </c>
      <c r="Z87" s="27">
        <v>0.75825041532516479</v>
      </c>
      <c r="AA87" s="27">
        <v>0.76952236890792847</v>
      </c>
      <c r="AB87" s="27">
        <v>0.71638113260269165</v>
      </c>
      <c r="AC87" s="27">
        <v>0.81989288330078125</v>
      </c>
      <c r="AD87" s="27">
        <v>0.70021981000900269</v>
      </c>
      <c r="AE87" s="27">
        <v>0.82361912727355957</v>
      </c>
      <c r="AF87" s="27">
        <v>0.88963145017623901</v>
      </c>
      <c r="AG87" s="27">
        <v>0.86722588539123535</v>
      </c>
      <c r="AH87" s="27">
        <v>0.80238127708435059</v>
      </c>
      <c r="AI87" s="27">
        <v>0.69534295797348022</v>
      </c>
      <c r="AJ87" s="27">
        <v>0.80785566568374634</v>
      </c>
      <c r="AK87" s="27">
        <v>0.65272736549377441</v>
      </c>
      <c r="AL87" s="27">
        <v>0.78030407428741455</v>
      </c>
      <c r="AM87" s="27">
        <v>0.7838367223739624</v>
      </c>
      <c r="AN87" s="27">
        <v>0.61591744422912598</v>
      </c>
      <c r="AO87" s="27">
        <v>0.65567320585250854</v>
      </c>
      <c r="AP87" s="27">
        <v>0.70301032066345215</v>
      </c>
      <c r="AQ87" s="27">
        <v>0.65542209148406982</v>
      </c>
      <c r="AR87" s="27">
        <v>0.72141587734222412</v>
      </c>
      <c r="AS87" s="27">
        <v>0.69983899593353271</v>
      </c>
      <c r="AT87" s="27">
        <v>0.70941120386123657</v>
      </c>
      <c r="AU87" s="27">
        <v>0.65303152799606323</v>
      </c>
      <c r="AV87" s="27">
        <v>0.69283729791641235</v>
      </c>
      <c r="AW87" s="27">
        <v>0.70070880651473999</v>
      </c>
      <c r="AX87" s="27">
        <v>0.63974189758300781</v>
      </c>
      <c r="AY87" s="27">
        <v>0.75717300176620483</v>
      </c>
      <c r="AZ87" s="27">
        <v>0.67025315761566162</v>
      </c>
      <c r="BA87" s="27">
        <v>0.59547734260559082</v>
      </c>
      <c r="BB87" s="27">
        <v>0.77530431747436523</v>
      </c>
      <c r="BC87" s="27">
        <v>0.74462634325027466</v>
      </c>
      <c r="BD87" s="27">
        <v>0.75243717432022095</v>
      </c>
      <c r="BE87" s="27">
        <v>0.75740087032318115</v>
      </c>
      <c r="BF87" s="27">
        <v>0.76148289442062378</v>
      </c>
      <c r="BG87" s="27">
        <v>0.86227267980575562</v>
      </c>
      <c r="BH87" s="27">
        <v>0.76658779382705688</v>
      </c>
      <c r="BI87" s="27">
        <v>0.73165404796600342</v>
      </c>
      <c r="BJ87" s="27">
        <v>0.67472994327545166</v>
      </c>
      <c r="BK87" s="27">
        <v>0.79186493158340454</v>
      </c>
      <c r="BL87" s="27">
        <v>0.79324394464492798</v>
      </c>
      <c r="BM87" s="27">
        <v>0.67223483324050903</v>
      </c>
      <c r="BN87" s="27">
        <v>0.72318369150161743</v>
      </c>
    </row>
    <row r="88" spans="1:66" x14ac:dyDescent="0.2">
      <c r="A88" s="18" t="s">
        <v>239</v>
      </c>
      <c r="B88" s="18" t="s">
        <v>240</v>
      </c>
      <c r="C88" s="19" t="s">
        <v>88</v>
      </c>
      <c r="D88" s="20">
        <v>0.99556642770767212</v>
      </c>
      <c r="E88" s="20">
        <v>0.95575046539306641</v>
      </c>
      <c r="F88" s="20">
        <v>1.1050248146057129</v>
      </c>
      <c r="G88" s="20">
        <v>1.0135699510574341</v>
      </c>
      <c r="H88" s="20">
        <v>1.2415215969085693</v>
      </c>
      <c r="I88" s="20">
        <v>1.0730259418487549</v>
      </c>
      <c r="J88" s="20">
        <v>1.0661449432373047</v>
      </c>
      <c r="K88" s="20">
        <v>0.96011656522750854</v>
      </c>
      <c r="L88" s="20">
        <v>1.0860872268676758</v>
      </c>
      <c r="M88" s="20">
        <v>1.0717430114746094</v>
      </c>
      <c r="N88" s="20">
        <v>1.0952860116958618</v>
      </c>
      <c r="O88" s="20">
        <v>1.3305356502532959</v>
      </c>
      <c r="P88" s="20">
        <v>1.0647881031036377</v>
      </c>
      <c r="Q88" s="20">
        <v>1.6434112787246704</v>
      </c>
      <c r="R88" s="20">
        <v>1.3586688041687012</v>
      </c>
      <c r="S88" s="20">
        <v>1.0886112451553345</v>
      </c>
      <c r="T88" s="20">
        <v>1.2640321254730225</v>
      </c>
      <c r="U88" s="20">
        <v>1.1945781707763672</v>
      </c>
      <c r="V88" s="20">
        <v>1.1406912803649902</v>
      </c>
      <c r="W88" s="20">
        <v>1.0049819946289062</v>
      </c>
      <c r="X88" s="20">
        <v>1.1347116231918335</v>
      </c>
      <c r="Y88" s="20">
        <v>1.1307675838470459</v>
      </c>
      <c r="Z88" s="20">
        <v>1.1953713893890381</v>
      </c>
      <c r="AA88" s="20">
        <v>1.1869968175888062</v>
      </c>
      <c r="AB88" s="20">
        <v>0.99347162246704102</v>
      </c>
      <c r="AC88" s="20">
        <v>1.1557402610778809</v>
      </c>
      <c r="AD88" s="20">
        <v>1.0346280336380005</v>
      </c>
      <c r="AE88" s="20">
        <v>1.1617389917373657</v>
      </c>
      <c r="AF88" s="20">
        <v>1.1915690898895264</v>
      </c>
      <c r="AG88" s="20">
        <v>1.2765657901763916</v>
      </c>
      <c r="AH88" s="20">
        <v>1.2912271022796631</v>
      </c>
      <c r="AI88" s="20">
        <v>1.0464076995849609</v>
      </c>
      <c r="AJ88" s="20">
        <v>1.4044079780578613</v>
      </c>
      <c r="AK88" s="20">
        <v>1.1776053905487061</v>
      </c>
      <c r="AL88" s="20">
        <v>1.2646585702896118</v>
      </c>
      <c r="AM88" s="20">
        <v>1.0418332815170288</v>
      </c>
      <c r="AN88" s="20">
        <v>0.9717869758605957</v>
      </c>
      <c r="AO88" s="20">
        <v>1.1130729913711548</v>
      </c>
      <c r="AP88" s="20">
        <v>1.2144315242767334</v>
      </c>
      <c r="AQ88" s="20">
        <v>1.0319852828979492</v>
      </c>
      <c r="AR88" s="20">
        <v>1.0143476724624634</v>
      </c>
      <c r="AS88" s="20">
        <v>1.0082619190216064</v>
      </c>
      <c r="AT88" s="20">
        <v>1.0648539066314697</v>
      </c>
      <c r="AU88" s="20">
        <v>0.96887952089309692</v>
      </c>
      <c r="AV88" s="20">
        <v>1.0943245887756348</v>
      </c>
      <c r="AW88" s="20">
        <v>1.2780888080596924</v>
      </c>
      <c r="AX88" s="20">
        <v>1.0844597816467285</v>
      </c>
      <c r="AY88" s="20">
        <v>1.185396671295166</v>
      </c>
      <c r="AZ88" s="20">
        <v>1.2442420721054077</v>
      </c>
      <c r="BA88" s="20">
        <v>1.0631458759307861</v>
      </c>
      <c r="BB88" s="20">
        <v>1.4686986207962036</v>
      </c>
      <c r="BC88" s="20">
        <v>1.3466494083404541</v>
      </c>
      <c r="BD88" s="20">
        <v>1.5697472095489502</v>
      </c>
      <c r="BE88" s="20">
        <v>1.3832975625991821</v>
      </c>
      <c r="BF88" s="20">
        <v>1.3939157724380493</v>
      </c>
      <c r="BG88" s="20">
        <v>1.7241759300231934</v>
      </c>
      <c r="BH88" s="20">
        <v>1.4288332462310791</v>
      </c>
      <c r="BI88" s="20">
        <v>1.2210816144943237</v>
      </c>
      <c r="BJ88" s="20">
        <v>1.3776694536209106</v>
      </c>
      <c r="BK88" s="20">
        <v>1.3185162544250488</v>
      </c>
      <c r="BL88" s="20">
        <v>1.2745692729949951</v>
      </c>
      <c r="BM88" s="20">
        <v>1.2186689376831055</v>
      </c>
      <c r="BN88" s="20">
        <v>1.3673101663589478</v>
      </c>
    </row>
    <row r="89" spans="1:66" s="7" customFormat="1" x14ac:dyDescent="0.2">
      <c r="A89" s="8" t="s">
        <v>241</v>
      </c>
      <c r="B89" s="21" t="s">
        <v>242</v>
      </c>
      <c r="C89" s="22" t="s">
        <v>90</v>
      </c>
      <c r="D89" s="27">
        <v>0.40162408351898193</v>
      </c>
      <c r="E89" s="27">
        <v>0.38967230916023254</v>
      </c>
      <c r="F89" s="27">
        <v>0.49573546648025513</v>
      </c>
      <c r="G89" s="27">
        <v>0.40115559101104736</v>
      </c>
      <c r="H89" s="27">
        <v>0.54485946893692017</v>
      </c>
      <c r="I89" s="27">
        <v>0.45032957196235657</v>
      </c>
      <c r="J89" s="27">
        <v>0.48729428648948669</v>
      </c>
      <c r="K89" s="27">
        <v>0.44510573148727417</v>
      </c>
      <c r="L89" s="27">
        <v>0.51018041372299194</v>
      </c>
      <c r="M89" s="27">
        <v>0.4009520411491394</v>
      </c>
      <c r="N89" s="27">
        <v>0.44705605506896973</v>
      </c>
      <c r="O89" s="27">
        <v>0.56600236892700195</v>
      </c>
      <c r="P89" s="27">
        <v>0.45386278629302979</v>
      </c>
      <c r="Q89" s="27">
        <v>0.71887725591659546</v>
      </c>
      <c r="R89" s="27">
        <v>0.52389556169509888</v>
      </c>
      <c r="S89" s="27">
        <v>0.39344522356987</v>
      </c>
      <c r="T89" s="27">
        <v>0.49899172782897949</v>
      </c>
      <c r="U89" s="27">
        <v>0.43316173553466797</v>
      </c>
      <c r="V89" s="27">
        <v>0.48677599430084229</v>
      </c>
      <c r="W89" s="27">
        <v>0.34805890917778015</v>
      </c>
      <c r="X89" s="27">
        <v>0.51425153017044067</v>
      </c>
      <c r="Y89" s="27">
        <v>0.44535371661186218</v>
      </c>
      <c r="Z89" s="27">
        <v>0.52948755025863647</v>
      </c>
      <c r="AA89" s="27">
        <v>0.49605250358581543</v>
      </c>
      <c r="AB89" s="27">
        <v>0.34651309251785278</v>
      </c>
      <c r="AC89" s="27">
        <v>0.51654183864593506</v>
      </c>
      <c r="AD89" s="27">
        <v>0.42290976643562317</v>
      </c>
      <c r="AE89" s="27">
        <v>0.53004443645477295</v>
      </c>
      <c r="AF89" s="27">
        <v>0.57884413003921509</v>
      </c>
      <c r="AG89" s="27">
        <v>0.58742165565490723</v>
      </c>
      <c r="AH89" s="27">
        <v>0.63557612895965576</v>
      </c>
      <c r="AI89" s="27">
        <v>0.41959741711616516</v>
      </c>
      <c r="AJ89" s="27">
        <v>0.65769779682159424</v>
      </c>
      <c r="AK89" s="27">
        <v>0.54149711132049561</v>
      </c>
      <c r="AL89" s="27">
        <v>0.57299107313156128</v>
      </c>
      <c r="AM89" s="27">
        <v>0.51839995384216309</v>
      </c>
      <c r="AN89" s="27">
        <v>0.41233831644058228</v>
      </c>
      <c r="AO89" s="27">
        <v>0.48842892050743103</v>
      </c>
      <c r="AP89" s="27">
        <v>0.50007015466690063</v>
      </c>
      <c r="AQ89" s="27">
        <v>0.40704411268234253</v>
      </c>
      <c r="AR89" s="27">
        <v>0.39509892463684082</v>
      </c>
      <c r="AS89" s="27">
        <v>0.384757399559021</v>
      </c>
      <c r="AT89" s="27">
        <v>0.41435694694519043</v>
      </c>
      <c r="AU89" s="27">
        <v>0.39453664422035217</v>
      </c>
      <c r="AV89" s="27">
        <v>0.43196108937263489</v>
      </c>
      <c r="AW89" s="27">
        <v>0.57759648561477661</v>
      </c>
      <c r="AX89" s="27">
        <v>0.45769166946411133</v>
      </c>
      <c r="AY89" s="27">
        <v>0.51548314094543457</v>
      </c>
      <c r="AZ89" s="27">
        <v>0.5812721848487854</v>
      </c>
      <c r="BA89" s="27">
        <v>0.44583591818809509</v>
      </c>
      <c r="BB89" s="27">
        <v>0.69600653648376465</v>
      </c>
      <c r="BC89" s="27">
        <v>0.64353293180465698</v>
      </c>
      <c r="BD89" s="27">
        <v>0.74972128868103027</v>
      </c>
      <c r="BE89" s="27">
        <v>0.66295003890991211</v>
      </c>
      <c r="BF89" s="27">
        <v>0.61605697870254517</v>
      </c>
      <c r="BG89" s="27">
        <v>0.83077460527420044</v>
      </c>
      <c r="BH89" s="27">
        <v>0.71147257089614868</v>
      </c>
      <c r="BI89" s="27">
        <v>0.58298617601394653</v>
      </c>
      <c r="BJ89" s="27">
        <v>0.63283663988113403</v>
      </c>
      <c r="BK89" s="27">
        <v>0.63331639766693115</v>
      </c>
      <c r="BL89" s="27">
        <v>0.6362575888633728</v>
      </c>
      <c r="BM89" s="27">
        <v>0.59762269258499146</v>
      </c>
      <c r="BN89" s="27">
        <v>0.65696173906326294</v>
      </c>
    </row>
    <row r="90" spans="1:66" s="7" customFormat="1" ht="25.5" x14ac:dyDescent="0.2">
      <c r="A90" s="8" t="s">
        <v>243</v>
      </c>
      <c r="B90" s="21" t="s">
        <v>244</v>
      </c>
      <c r="C90" s="22" t="s">
        <v>245</v>
      </c>
      <c r="D90" s="10">
        <v>1.3055081367492676</v>
      </c>
      <c r="E90" s="10">
        <v>1.1883071660995483</v>
      </c>
      <c r="F90" s="10">
        <v>1.3214328289031982</v>
      </c>
      <c r="G90" s="10">
        <v>1.3878661394119263</v>
      </c>
      <c r="H90" s="10">
        <v>1.6824653148651123</v>
      </c>
      <c r="I90" s="10">
        <v>1.4062451124191284</v>
      </c>
      <c r="J90" s="10">
        <v>1.1908395290374756</v>
      </c>
      <c r="K90" s="10">
        <v>0.93054509162902832</v>
      </c>
      <c r="L90" s="10">
        <v>1.1650412082672119</v>
      </c>
      <c r="M90" s="10">
        <v>1.6474310159683228</v>
      </c>
      <c r="N90" s="10">
        <v>1.5215463638305664</v>
      </c>
      <c r="O90" s="10">
        <v>1.9723688364028931</v>
      </c>
      <c r="P90" s="10">
        <v>1.3519662618637085</v>
      </c>
      <c r="Q90" s="10">
        <v>2.5985524654388428</v>
      </c>
      <c r="R90" s="10">
        <v>2.3079392910003662</v>
      </c>
      <c r="S90" s="10">
        <v>1.7599347829818726</v>
      </c>
      <c r="T90" s="10">
        <v>2.0118510723114014</v>
      </c>
      <c r="U90" s="10">
        <v>2.0323166847229004</v>
      </c>
      <c r="V90" s="10">
        <v>1.5247480869293213</v>
      </c>
      <c r="W90" s="10">
        <v>1.6151809692382813</v>
      </c>
      <c r="X90" s="10">
        <v>1.3607938289642334</v>
      </c>
      <c r="Y90" s="10">
        <v>1.6877540349960327</v>
      </c>
      <c r="Z90" s="10">
        <v>1.5542126893997192</v>
      </c>
      <c r="AA90" s="10">
        <v>1.684167742729187</v>
      </c>
      <c r="AB90" s="10">
        <v>1.5717529058456421</v>
      </c>
      <c r="AC90" s="10">
        <v>1.442802906036377</v>
      </c>
      <c r="AD90" s="10">
        <v>1.3726871013641357</v>
      </c>
      <c r="AE90" s="10">
        <v>1.4019509553909302</v>
      </c>
      <c r="AF90" s="10">
        <v>1.2905309200286865</v>
      </c>
      <c r="AG90" s="10">
        <v>1.6254066228866577</v>
      </c>
      <c r="AH90" s="10">
        <v>1.4497953653335571</v>
      </c>
      <c r="AI90" s="10">
        <v>1.4416027069091797</v>
      </c>
      <c r="AJ90" s="10">
        <v>1.8422129154205322</v>
      </c>
      <c r="AK90" s="10">
        <v>1.4152051210403442</v>
      </c>
      <c r="AL90" s="10">
        <v>1.6446379423141479</v>
      </c>
      <c r="AM90" s="10">
        <v>0.92725932598114014</v>
      </c>
      <c r="AN90" s="10">
        <v>1.1462506055831909</v>
      </c>
      <c r="AO90" s="10">
        <v>1.393735408782959</v>
      </c>
      <c r="AP90" s="10">
        <v>1.7860112190246582</v>
      </c>
      <c r="AQ90" s="10">
        <v>1.4402693510055542</v>
      </c>
      <c r="AR90" s="10">
        <v>1.4216064214706421</v>
      </c>
      <c r="AS90" s="10">
        <v>1.4462658166885376</v>
      </c>
      <c r="AT90" s="10">
        <v>1.549788236618042</v>
      </c>
      <c r="AU90" s="10">
        <v>1.222337007522583</v>
      </c>
      <c r="AV90" s="10">
        <v>1.5927482843399048</v>
      </c>
      <c r="AW90" s="10">
        <v>1.6813009977340698</v>
      </c>
      <c r="AX90" s="10">
        <v>1.4202516078948975</v>
      </c>
      <c r="AY90" s="10">
        <v>1.5799027681350708</v>
      </c>
      <c r="AZ90" s="10">
        <v>1.5124928951263428</v>
      </c>
      <c r="BA90" s="10">
        <v>1.3848021030426025</v>
      </c>
      <c r="BB90" s="10">
        <v>1.9364057779312134</v>
      </c>
      <c r="BC90" s="10">
        <v>1.6563323736190796</v>
      </c>
      <c r="BD90" s="10">
        <v>2.1169366836547852</v>
      </c>
      <c r="BE90" s="10">
        <v>1.7221280336380005</v>
      </c>
      <c r="BF90" s="10">
        <v>2.0037853717803955</v>
      </c>
      <c r="BG90" s="10">
        <v>2.3980197906494141</v>
      </c>
      <c r="BH90" s="10">
        <v>1.6818958520889282</v>
      </c>
      <c r="BI90" s="10">
        <v>1.4009872674942017</v>
      </c>
      <c r="BJ90" s="10">
        <v>1.8476810455322266</v>
      </c>
      <c r="BK90" s="10">
        <v>1.5823791027069092</v>
      </c>
      <c r="BL90" s="10">
        <v>1.3723534345626831</v>
      </c>
      <c r="BM90" s="10">
        <v>1.3170815706253052</v>
      </c>
      <c r="BN90" s="10">
        <v>1.6810144186019897</v>
      </c>
    </row>
    <row r="91" spans="1:66" x14ac:dyDescent="0.2">
      <c r="A91" s="18" t="s">
        <v>246</v>
      </c>
      <c r="B91" s="18" t="s">
        <v>422</v>
      </c>
      <c r="C91" s="19" t="s">
        <v>88</v>
      </c>
      <c r="D91" s="20">
        <v>2.0235002040863037</v>
      </c>
      <c r="E91" s="20">
        <v>1.9975528717041016</v>
      </c>
      <c r="F91" s="20">
        <v>1.9467672109603882</v>
      </c>
      <c r="G91" s="20">
        <v>1.7169004678726196</v>
      </c>
      <c r="H91" s="20">
        <v>2.0334391593933105</v>
      </c>
      <c r="I91" s="20">
        <v>1.882713794708252</v>
      </c>
      <c r="J91" s="20">
        <v>1.9879635572433472</v>
      </c>
      <c r="K91" s="20">
        <v>1.9709712266921997</v>
      </c>
      <c r="L91" s="20">
        <v>1.9752175807952881</v>
      </c>
      <c r="M91" s="20">
        <v>1.9577127695083618</v>
      </c>
      <c r="N91" s="20">
        <v>1.8973761796951294</v>
      </c>
      <c r="O91" s="20">
        <v>1.9463855028152466</v>
      </c>
      <c r="P91" s="20">
        <v>1.5433734655380249</v>
      </c>
      <c r="Q91" s="20">
        <v>2.1188247203826904</v>
      </c>
      <c r="R91" s="20">
        <v>1.7373157739639282</v>
      </c>
      <c r="S91" s="20">
        <v>1.934045672416687</v>
      </c>
      <c r="T91" s="20">
        <v>2.0579757690429687</v>
      </c>
      <c r="U91" s="20">
        <v>2.0970084667205811</v>
      </c>
      <c r="V91" s="20">
        <v>1.9841552972793579</v>
      </c>
      <c r="W91" s="20">
        <v>2.0509316921234131</v>
      </c>
      <c r="X91" s="20">
        <v>1.9648919105529785</v>
      </c>
      <c r="Y91" s="20">
        <v>2.0079469680786133</v>
      </c>
      <c r="Z91" s="20">
        <v>1.9622856378555298</v>
      </c>
      <c r="AA91" s="20">
        <v>2.0181674957275391</v>
      </c>
      <c r="AB91" s="20">
        <v>1.9353631734848022</v>
      </c>
      <c r="AC91" s="20">
        <v>2.027259349822998</v>
      </c>
      <c r="AD91" s="20">
        <v>2.0127038955688477</v>
      </c>
      <c r="AE91" s="20">
        <v>1.9895492792129517</v>
      </c>
      <c r="AF91" s="20">
        <v>1.903501033782959</v>
      </c>
      <c r="AG91" s="20">
        <v>1.8496378660202026</v>
      </c>
      <c r="AH91" s="20">
        <v>2.0148251056671143</v>
      </c>
      <c r="AI91" s="20">
        <v>1.9821566343307495</v>
      </c>
      <c r="AJ91" s="20">
        <v>2.0060865879058838</v>
      </c>
      <c r="AK91" s="20">
        <v>1.7162431478500366</v>
      </c>
      <c r="AL91" s="20">
        <v>1.9722790718078613</v>
      </c>
      <c r="AM91" s="20">
        <v>1.8673523664474487</v>
      </c>
      <c r="AN91" s="20">
        <v>1.8880249261856079</v>
      </c>
      <c r="AO91" s="20">
        <v>1.9842215776443481</v>
      </c>
      <c r="AP91" s="20">
        <v>1.9564182758331299</v>
      </c>
      <c r="AQ91" s="20">
        <v>1.6519352197647095</v>
      </c>
      <c r="AR91" s="20">
        <v>1.8552485704421997</v>
      </c>
      <c r="AS91" s="20">
        <v>1.9091353416442871</v>
      </c>
      <c r="AT91" s="20">
        <v>1.9334958791732788</v>
      </c>
      <c r="AU91" s="20">
        <v>1.6391853094100952</v>
      </c>
      <c r="AV91" s="20">
        <v>1.9435759782791138</v>
      </c>
      <c r="AW91" s="20">
        <v>1.6651819944381714</v>
      </c>
      <c r="AX91" s="20">
        <v>2.0100986957550049</v>
      </c>
      <c r="AY91" s="20">
        <v>1.9708718061447144</v>
      </c>
      <c r="AZ91" s="20">
        <v>2.0116567611694336</v>
      </c>
      <c r="BA91" s="20">
        <v>1.9509152173995972</v>
      </c>
      <c r="BB91" s="20">
        <v>2.0860891342163086</v>
      </c>
      <c r="BC91" s="20">
        <v>1.9723799228668213</v>
      </c>
      <c r="BD91" s="20">
        <v>2.0498881340026855</v>
      </c>
      <c r="BE91" s="20">
        <v>1.7140264511108398</v>
      </c>
      <c r="BF91" s="20">
        <v>1.9853535890579224</v>
      </c>
      <c r="BG91" s="20">
        <v>2.0842070579528809</v>
      </c>
      <c r="BH91" s="20">
        <v>2.0297589302062988</v>
      </c>
      <c r="BI91" s="20">
        <v>2.0072023868560791</v>
      </c>
      <c r="BJ91" s="20">
        <v>1.9906951189041138</v>
      </c>
      <c r="BK91" s="20">
        <v>1.7533837556838989</v>
      </c>
      <c r="BL91" s="20">
        <v>1.7157770395278931</v>
      </c>
      <c r="BM91" s="20">
        <v>1.9566547870635986</v>
      </c>
      <c r="BN91" s="20">
        <v>2.0160644054412842</v>
      </c>
    </row>
    <row r="92" spans="1:66" s="7" customFormat="1" x14ac:dyDescent="0.2">
      <c r="A92" s="8" t="s">
        <v>248</v>
      </c>
      <c r="B92" s="21" t="s">
        <v>249</v>
      </c>
      <c r="C92" s="22" t="s">
        <v>90</v>
      </c>
      <c r="D92" s="27">
        <v>0.96850824356079102</v>
      </c>
      <c r="E92" s="27">
        <v>0.9682539701461792</v>
      </c>
      <c r="F92" s="27">
        <v>0.94798862934112549</v>
      </c>
      <c r="G92" s="27">
        <v>0.95698589086532593</v>
      </c>
      <c r="H92" s="27">
        <v>0.95313805341720581</v>
      </c>
      <c r="I92" s="27">
        <v>0.96949392557144165</v>
      </c>
      <c r="J92" s="27">
        <v>0.96318888664245605</v>
      </c>
      <c r="K92" s="27">
        <v>0.93078470230102539</v>
      </c>
      <c r="L92" s="27">
        <v>0.94176286458969116</v>
      </c>
      <c r="M92" s="27">
        <v>0.97470748424530029</v>
      </c>
      <c r="N92" s="27">
        <v>0.90801256895065308</v>
      </c>
      <c r="O92" s="27">
        <v>0.96065473556518555</v>
      </c>
      <c r="P92" s="27">
        <v>0.98604810237884521</v>
      </c>
      <c r="Q92" s="27">
        <v>0.99952077865600586</v>
      </c>
      <c r="R92" s="27">
        <v>0.98847556114196777</v>
      </c>
      <c r="S92" s="27">
        <v>0.96353453397750854</v>
      </c>
      <c r="T92" s="27">
        <v>0.92683500051498413</v>
      </c>
      <c r="U92" s="27">
        <v>0.93922555446624756</v>
      </c>
      <c r="V92" s="27">
        <v>0.96966391801834106</v>
      </c>
      <c r="W92" s="27">
        <v>0.89810532331466675</v>
      </c>
      <c r="X92" s="27">
        <v>0.93831437826156616</v>
      </c>
      <c r="Y92" s="27">
        <v>0.94531667232513428</v>
      </c>
      <c r="Z92" s="27">
        <v>0.93982279300689697</v>
      </c>
      <c r="AA92" s="27">
        <v>0.98745095729827881</v>
      </c>
      <c r="AB92" s="27">
        <v>0.95832979679107666</v>
      </c>
      <c r="AC92" s="27">
        <v>0.96940755844116211</v>
      </c>
      <c r="AD92" s="27">
        <v>0.99218785762786865</v>
      </c>
      <c r="AE92" s="27">
        <v>0.97500348091125488</v>
      </c>
      <c r="AF92" s="27">
        <v>0.97537285089492798</v>
      </c>
      <c r="AG92" s="27">
        <v>0.97589868307113647</v>
      </c>
      <c r="AH92" s="27">
        <v>0.9563172459602356</v>
      </c>
      <c r="AI92" s="27">
        <v>0.98235976696014404</v>
      </c>
      <c r="AJ92" s="27">
        <v>0.998382568359375</v>
      </c>
      <c r="AK92" s="27">
        <v>1</v>
      </c>
      <c r="AL92" s="27">
        <v>0.99641948938369751</v>
      </c>
      <c r="AM92" s="27">
        <v>0.97237628698348999</v>
      </c>
      <c r="AN92" s="27">
        <v>0.95634067058563232</v>
      </c>
      <c r="AO92" s="27">
        <v>0.96071577072143555</v>
      </c>
      <c r="AP92" s="27">
        <v>0.98146325349807739</v>
      </c>
      <c r="AQ92" s="27">
        <v>0.97651869058609009</v>
      </c>
      <c r="AR92" s="27">
        <v>0.91730028390884399</v>
      </c>
      <c r="AS92" s="27">
        <v>0.90645289421081543</v>
      </c>
      <c r="AT92" s="27">
        <v>0.90187191963195801</v>
      </c>
      <c r="AU92" s="27">
        <v>0.97355484962463379</v>
      </c>
      <c r="AV92" s="27">
        <v>0.95635020732879639</v>
      </c>
      <c r="AW92" s="27">
        <v>1</v>
      </c>
      <c r="AX92" s="27">
        <v>0.97661250829696655</v>
      </c>
      <c r="AY92" s="27">
        <v>0.96859341859817505</v>
      </c>
      <c r="AZ92" s="27">
        <v>0.99573183059692383</v>
      </c>
      <c r="BA92" s="27">
        <v>0.97361576557159424</v>
      </c>
      <c r="BB92" s="27">
        <v>0.98920661211013794</v>
      </c>
      <c r="BC92" s="27">
        <v>0.99064075946807861</v>
      </c>
      <c r="BD92" s="27">
        <v>0.98560744524002075</v>
      </c>
      <c r="BE92" s="27">
        <v>1</v>
      </c>
      <c r="BF92" s="27">
        <v>0.99857711791992188</v>
      </c>
      <c r="BG92" s="27">
        <v>0.99073320627212524</v>
      </c>
      <c r="BH92" s="27">
        <v>0.99356985092163086</v>
      </c>
      <c r="BI92" s="27">
        <v>0.9782634973526001</v>
      </c>
      <c r="BJ92" s="27">
        <v>0.9932100772857666</v>
      </c>
      <c r="BK92" s="27">
        <v>1</v>
      </c>
      <c r="BL92" s="27">
        <v>0.98766916990280151</v>
      </c>
      <c r="BM92" s="27">
        <v>0.98633366823196411</v>
      </c>
      <c r="BN92" s="27">
        <v>0.98137789964675903</v>
      </c>
    </row>
    <row r="93" spans="1:66" s="7" customFormat="1" x14ac:dyDescent="0.2">
      <c r="A93" s="8" t="s">
        <v>250</v>
      </c>
      <c r="B93" s="21" t="s">
        <v>251</v>
      </c>
      <c r="C93" s="22" t="s">
        <v>90</v>
      </c>
      <c r="D93" s="27">
        <v>0.60199844837188721</v>
      </c>
      <c r="E93" s="27">
        <v>0.44124665856361389</v>
      </c>
      <c r="F93" s="27">
        <v>0.44344028830528259</v>
      </c>
      <c r="G93" s="27">
        <v>0.42210608720779419</v>
      </c>
      <c r="H93" s="27">
        <v>0.57866799831390381</v>
      </c>
      <c r="I93" s="27">
        <v>0.46735641360282898</v>
      </c>
      <c r="J93" s="27">
        <v>0.44724494218826294</v>
      </c>
      <c r="K93" s="27">
        <v>0.50249940156936646</v>
      </c>
      <c r="L93" s="27">
        <v>0.46508228778839111</v>
      </c>
      <c r="M93" s="27">
        <v>0.45872771739959717</v>
      </c>
      <c r="N93" s="27">
        <v>0.43337467312812805</v>
      </c>
      <c r="O93" s="27">
        <v>0.5718454122543335</v>
      </c>
      <c r="P93" s="27">
        <v>0.45395082235336304</v>
      </c>
      <c r="Q93" s="27">
        <v>0.73572087287902832</v>
      </c>
      <c r="R93" s="27">
        <v>0.44262567162513733</v>
      </c>
      <c r="S93" s="27">
        <v>0.41617235541343689</v>
      </c>
      <c r="T93" s="27">
        <v>0.61055225133895874</v>
      </c>
      <c r="U93" s="27">
        <v>0.61981850862503052</v>
      </c>
      <c r="V93" s="27">
        <v>0.4756869375705719</v>
      </c>
      <c r="W93" s="27">
        <v>0.56092435121536255</v>
      </c>
      <c r="X93" s="27">
        <v>0.5634918212890625</v>
      </c>
      <c r="Y93" s="27">
        <v>0.56858569383621216</v>
      </c>
      <c r="Z93" s="27">
        <v>0.5048796534538269</v>
      </c>
      <c r="AA93" s="27">
        <v>0.53921633958816528</v>
      </c>
      <c r="AB93" s="27">
        <v>0.4176977276802063</v>
      </c>
      <c r="AC93" s="27">
        <v>0.52273267507553101</v>
      </c>
      <c r="AD93" s="27">
        <v>0.52865129709243774</v>
      </c>
      <c r="AE93" s="27">
        <v>0.49210229516029358</v>
      </c>
      <c r="AF93" s="27">
        <v>0.45092234015464783</v>
      </c>
      <c r="AG93" s="27">
        <v>0.55298012495040894</v>
      </c>
      <c r="AH93" s="27">
        <v>0.53059017658233643</v>
      </c>
      <c r="AI93" s="27">
        <v>0.54362845420837402</v>
      </c>
      <c r="AJ93" s="27">
        <v>0.53797823190689087</v>
      </c>
      <c r="AK93" s="27">
        <v>0.42504683136940002</v>
      </c>
      <c r="AL93" s="27">
        <v>0.47950577735900879</v>
      </c>
      <c r="AM93" s="27">
        <v>0.36063653230667114</v>
      </c>
      <c r="AN93" s="27">
        <v>0.36130207777023315</v>
      </c>
      <c r="AO93" s="27">
        <v>0.45042771100997925</v>
      </c>
      <c r="AP93" s="27">
        <v>0.38133367896080017</v>
      </c>
      <c r="AQ93" s="27">
        <v>0.41895005106925964</v>
      </c>
      <c r="AR93" s="27">
        <v>0.43537351489067078</v>
      </c>
      <c r="AS93" s="27">
        <v>0.46100738644599915</v>
      </c>
      <c r="AT93" s="27">
        <v>0.39303553104400635</v>
      </c>
      <c r="AU93" s="27">
        <v>0.34158945083618164</v>
      </c>
      <c r="AV93" s="27">
        <v>0.39293992519378662</v>
      </c>
      <c r="AW93" s="27">
        <v>0.44746410846710205</v>
      </c>
      <c r="AX93" s="27">
        <v>0.4776310920715332</v>
      </c>
      <c r="AY93" s="27">
        <v>0.48956045508384705</v>
      </c>
      <c r="AZ93" s="27">
        <v>0.52731388807296753</v>
      </c>
      <c r="BA93" s="27">
        <v>0.46738618612289429</v>
      </c>
      <c r="BB93" s="27">
        <v>0.58412253856658936</v>
      </c>
      <c r="BC93" s="27">
        <v>0.54336410760879517</v>
      </c>
      <c r="BD93" s="27">
        <v>0.55157655477523804</v>
      </c>
      <c r="BE93" s="27">
        <v>0.48737668991088867</v>
      </c>
      <c r="BF93" s="27">
        <v>0.55951446294784546</v>
      </c>
      <c r="BG93" s="27">
        <v>0.63561087846755981</v>
      </c>
      <c r="BH93" s="27">
        <v>0.5442919135093689</v>
      </c>
      <c r="BI93" s="27">
        <v>0.49745208024978638</v>
      </c>
      <c r="BJ93" s="27">
        <v>0.48032686114311218</v>
      </c>
      <c r="BK93" s="27">
        <v>0.50950801372528076</v>
      </c>
      <c r="BL93" s="27">
        <v>0.43563565611839294</v>
      </c>
      <c r="BM93" s="27">
        <v>0.41940715909004211</v>
      </c>
      <c r="BN93" s="27">
        <v>0.60930252075195313</v>
      </c>
    </row>
    <row r="94" spans="1:66" s="7" customFormat="1" x14ac:dyDescent="0.2">
      <c r="A94" s="8" t="s">
        <v>252</v>
      </c>
      <c r="B94" s="21" t="s">
        <v>253</v>
      </c>
      <c r="C94" s="22" t="s">
        <v>254</v>
      </c>
      <c r="D94" s="28">
        <v>27828.583984375</v>
      </c>
      <c r="E94" s="28">
        <v>13137.9912109375</v>
      </c>
      <c r="F94" s="28">
        <v>29053.640625</v>
      </c>
      <c r="G94" s="28">
        <v>27973.68359375</v>
      </c>
      <c r="H94" s="28">
        <v>32853.90234375</v>
      </c>
      <c r="I94" s="28">
        <v>32100.40234375</v>
      </c>
      <c r="J94" s="28">
        <v>17068.849609375</v>
      </c>
      <c r="K94" s="28">
        <v>17761.849609375</v>
      </c>
      <c r="L94" s="28">
        <v>24020.833984375</v>
      </c>
      <c r="M94" s="28">
        <v>29837.705078125</v>
      </c>
      <c r="N94" s="28">
        <v>35717.046875</v>
      </c>
      <c r="O94" s="28">
        <v>25366.03125</v>
      </c>
      <c r="P94" s="28">
        <v>33270.171875</v>
      </c>
      <c r="Q94" s="28">
        <v>36575.875</v>
      </c>
      <c r="R94" s="28">
        <v>21652.966796875</v>
      </c>
      <c r="S94" s="28">
        <v>25960.1875</v>
      </c>
      <c r="T94" s="28">
        <v>19112.16796875</v>
      </c>
      <c r="U94" s="28">
        <v>23824.322265625</v>
      </c>
      <c r="V94" s="28">
        <v>25163.4453125</v>
      </c>
      <c r="W94" s="28">
        <v>21031.73046875</v>
      </c>
      <c r="X94" s="28">
        <v>27260.294921875</v>
      </c>
      <c r="Y94" s="28">
        <v>20153.19140625</v>
      </c>
      <c r="Z94" s="28">
        <v>16895.666015625</v>
      </c>
      <c r="AA94" s="28">
        <v>26543.087890625</v>
      </c>
      <c r="AB94" s="28">
        <v>25757.580078125</v>
      </c>
      <c r="AC94" s="28">
        <v>22172.580078125</v>
      </c>
      <c r="AD94" s="28">
        <v>24927.6015625</v>
      </c>
      <c r="AE94" s="28">
        <v>28181.951171875</v>
      </c>
      <c r="AF94" s="28">
        <v>40633.1015625</v>
      </c>
      <c r="AG94" s="28">
        <v>32241.8125</v>
      </c>
      <c r="AH94" s="28">
        <v>28440.318359375</v>
      </c>
      <c r="AI94" s="28">
        <v>36136.375</v>
      </c>
      <c r="AJ94" s="28">
        <v>28158.998046875</v>
      </c>
      <c r="AK94" s="28">
        <v>17959.837890625</v>
      </c>
      <c r="AL94" s="28">
        <v>27043.92578125</v>
      </c>
      <c r="AM94" s="28">
        <v>28145.68359375</v>
      </c>
      <c r="AN94" s="28">
        <v>26287.83984375</v>
      </c>
      <c r="AO94" s="28">
        <v>21298.5625</v>
      </c>
      <c r="AP94" s="28">
        <v>16560.630859375</v>
      </c>
      <c r="AQ94" s="28">
        <v>25593.9609375</v>
      </c>
      <c r="AR94" s="28">
        <v>27340.935546875</v>
      </c>
      <c r="AS94" s="28">
        <v>25938.052734375</v>
      </c>
      <c r="AT94" s="28">
        <v>23349.51953125</v>
      </c>
      <c r="AU94" s="28">
        <v>24940.46875</v>
      </c>
      <c r="AV94" s="28">
        <v>18743.833984375</v>
      </c>
      <c r="AW94" s="28">
        <v>27802.97265625</v>
      </c>
      <c r="AX94" s="28">
        <v>19518.57421875</v>
      </c>
      <c r="AY94" s="28">
        <v>27390.9375</v>
      </c>
      <c r="AZ94" s="28">
        <v>25284.087890625</v>
      </c>
      <c r="BA94" s="28">
        <v>28675.86328125</v>
      </c>
      <c r="BB94" s="28">
        <v>20376.021484375</v>
      </c>
      <c r="BC94" s="28">
        <v>40986.5546875</v>
      </c>
      <c r="BD94" s="28">
        <v>20928.33203125</v>
      </c>
      <c r="BE94" s="28">
        <v>25588.87890625</v>
      </c>
      <c r="BF94" s="28">
        <v>42472.87109375</v>
      </c>
      <c r="BG94" s="28">
        <v>27668.568359375</v>
      </c>
      <c r="BH94" s="28">
        <v>25787.361328125</v>
      </c>
      <c r="BI94" s="28">
        <v>23808.048828125</v>
      </c>
      <c r="BJ94" s="28">
        <v>22220.07421875</v>
      </c>
      <c r="BK94" s="28">
        <v>25200.5625</v>
      </c>
      <c r="BL94" s="28">
        <v>35839.4140625</v>
      </c>
      <c r="BM94" s="28">
        <v>19537.154296875</v>
      </c>
      <c r="BN94" s="28">
        <v>37997.19140625</v>
      </c>
    </row>
    <row r="95" spans="1:66" s="7" customFormat="1" x14ac:dyDescent="0.2">
      <c r="A95" s="8" t="s">
        <v>255</v>
      </c>
      <c r="B95" s="21" t="s">
        <v>256</v>
      </c>
      <c r="C95" s="22" t="s">
        <v>90</v>
      </c>
      <c r="D95" s="27">
        <v>2.4293446913361549E-2</v>
      </c>
      <c r="E95" s="27">
        <v>0</v>
      </c>
      <c r="F95" s="27">
        <v>0</v>
      </c>
      <c r="G95" s="27">
        <v>0.30718973278999329</v>
      </c>
      <c r="H95" s="27">
        <v>0</v>
      </c>
      <c r="I95" s="27">
        <v>2.792094461619854E-2</v>
      </c>
      <c r="J95" s="27">
        <v>0</v>
      </c>
      <c r="K95" s="27">
        <v>7.8847803175449371E-2</v>
      </c>
      <c r="L95" s="27">
        <v>0</v>
      </c>
      <c r="M95" s="27">
        <v>0</v>
      </c>
      <c r="N95" s="27">
        <v>0</v>
      </c>
      <c r="O95" s="27">
        <v>0.27038568258285522</v>
      </c>
      <c r="P95" s="27">
        <v>0.91654407978057861</v>
      </c>
      <c r="Q95" s="27">
        <v>0</v>
      </c>
      <c r="R95" s="27">
        <v>0.25957813858985901</v>
      </c>
      <c r="S95" s="27">
        <v>0</v>
      </c>
      <c r="T95" s="27">
        <v>8.7615311145782471E-2</v>
      </c>
      <c r="U95" s="27">
        <v>0</v>
      </c>
      <c r="V95" s="27">
        <v>0</v>
      </c>
      <c r="W95" s="27">
        <v>0</v>
      </c>
      <c r="X95" s="27">
        <v>4.3316441588103771E-3</v>
      </c>
      <c r="Y95" s="27">
        <v>0.13344542682170868</v>
      </c>
      <c r="Z95" s="27">
        <v>6.2227591872215271E-2</v>
      </c>
      <c r="AA95" s="27">
        <v>0</v>
      </c>
      <c r="AB95" s="27">
        <v>0</v>
      </c>
      <c r="AC95" s="27">
        <v>0</v>
      </c>
      <c r="AD95" s="27">
        <v>0</v>
      </c>
      <c r="AE95" s="27">
        <v>0</v>
      </c>
      <c r="AF95" s="27">
        <v>0</v>
      </c>
      <c r="AG95" s="27">
        <v>0.3155064582824707</v>
      </c>
      <c r="AH95" s="27">
        <v>0</v>
      </c>
      <c r="AI95" s="27">
        <v>0</v>
      </c>
      <c r="AJ95" s="27">
        <v>0</v>
      </c>
      <c r="AK95" s="27">
        <v>0</v>
      </c>
      <c r="AL95" s="27">
        <v>0</v>
      </c>
      <c r="AM95" s="27">
        <v>0</v>
      </c>
      <c r="AN95" s="27">
        <v>0</v>
      </c>
      <c r="AO95" s="27">
        <v>0</v>
      </c>
      <c r="AP95" s="27">
        <v>0.23458321392536163</v>
      </c>
      <c r="AQ95" s="27">
        <v>0.12857086956501007</v>
      </c>
      <c r="AR95" s="27">
        <v>6.5110683441162109E-2</v>
      </c>
      <c r="AS95" s="27">
        <v>0</v>
      </c>
      <c r="AT95" s="27">
        <v>0.17202816903591156</v>
      </c>
      <c r="AU95" s="27">
        <v>0</v>
      </c>
      <c r="AV95" s="27">
        <v>0</v>
      </c>
      <c r="AW95" s="27">
        <v>0</v>
      </c>
      <c r="AX95" s="27">
        <v>0</v>
      </c>
      <c r="AY95" s="27">
        <v>0</v>
      </c>
      <c r="AZ95" s="27">
        <v>0</v>
      </c>
      <c r="BA95" s="27">
        <v>0</v>
      </c>
      <c r="BB95" s="27">
        <v>0</v>
      </c>
      <c r="BC95" s="27">
        <v>0</v>
      </c>
      <c r="BD95" s="27">
        <v>0</v>
      </c>
      <c r="BE95" s="27">
        <v>0</v>
      </c>
      <c r="BF95" s="27">
        <v>0</v>
      </c>
      <c r="BG95" s="27">
        <v>0</v>
      </c>
      <c r="BH95" s="27">
        <v>0.29659941792488098</v>
      </c>
      <c r="BI95" s="27">
        <v>0</v>
      </c>
      <c r="BJ95" s="27">
        <v>0</v>
      </c>
      <c r="BK95" s="10"/>
      <c r="BL95" s="10"/>
      <c r="BM95" s="10"/>
      <c r="BN95" s="10"/>
    </row>
    <row r="96" spans="1:66" s="7" customFormat="1" x14ac:dyDescent="0.2">
      <c r="A96" s="7" t="s">
        <v>257</v>
      </c>
      <c r="B96" s="29" t="s">
        <v>258</v>
      </c>
      <c r="C96" s="30" t="s">
        <v>90</v>
      </c>
      <c r="D96" s="31">
        <v>0.56960654258728027</v>
      </c>
      <c r="E96" s="31">
        <v>0.55005514621734619</v>
      </c>
      <c r="F96" s="31">
        <v>0.2771698534488678</v>
      </c>
      <c r="G96" s="31">
        <v>0.20470833778381348</v>
      </c>
      <c r="H96" s="31">
        <v>0.2651425302028656</v>
      </c>
      <c r="I96" s="31">
        <v>0.60651236772537231</v>
      </c>
      <c r="J96" s="31">
        <v>0.23412549495697021</v>
      </c>
      <c r="K96" s="31">
        <v>0.26467326283454895</v>
      </c>
      <c r="L96" s="31">
        <v>0.4952014684677124</v>
      </c>
      <c r="M96" s="31">
        <v>0.60282772779464722</v>
      </c>
      <c r="N96" s="31">
        <v>0.5045706033706665</v>
      </c>
      <c r="O96" s="31">
        <v>0.61385464668273926</v>
      </c>
      <c r="P96" s="31">
        <v>0.60736465454101563</v>
      </c>
      <c r="Q96" s="31">
        <v>0.50344210863113403</v>
      </c>
      <c r="R96" s="31">
        <v>0.45721209049224854</v>
      </c>
      <c r="S96" s="31">
        <v>0.54661285877227783</v>
      </c>
      <c r="T96" s="31">
        <v>0.1894686371088028</v>
      </c>
      <c r="U96" s="31">
        <v>0.3354591429233551</v>
      </c>
      <c r="V96" s="31">
        <v>0.4367639422416687</v>
      </c>
      <c r="W96" s="31">
        <v>0.68947106599807739</v>
      </c>
      <c r="X96" s="31">
        <v>0.44267308712005615</v>
      </c>
      <c r="Y96" s="31">
        <v>0.34504479169845581</v>
      </c>
      <c r="Z96" s="31">
        <v>0.72136533260345459</v>
      </c>
      <c r="AA96" s="31">
        <v>0.57107347249984741</v>
      </c>
      <c r="AB96" s="31">
        <v>0.61902689933776855</v>
      </c>
      <c r="AC96" s="31">
        <v>0.24089092016220093</v>
      </c>
      <c r="AD96" s="31">
        <v>0.4383959174156189</v>
      </c>
      <c r="AE96" s="31">
        <v>0.57323050498962402</v>
      </c>
      <c r="AF96" s="31">
        <v>0.46576407551765442</v>
      </c>
      <c r="AG96" s="31">
        <v>0.28160309791564941</v>
      </c>
      <c r="AH96" s="31">
        <v>0.55354160070419312</v>
      </c>
      <c r="AI96" s="31">
        <v>0.88671380281448364</v>
      </c>
      <c r="AJ96" s="31">
        <v>0.24588343501091003</v>
      </c>
      <c r="AK96" s="31">
        <v>0.35350391268730164</v>
      </c>
      <c r="AL96" s="31">
        <v>0.47090244293212891</v>
      </c>
      <c r="AM96" s="31">
        <v>9.1147102415561676E-2</v>
      </c>
      <c r="AN96" s="31">
        <v>0.5313841700553894</v>
      </c>
      <c r="AO96" s="31">
        <v>0.75203347206115723</v>
      </c>
      <c r="AP96" s="31">
        <v>0.31329044699668884</v>
      </c>
      <c r="AQ96" s="31">
        <v>0.55387824773788452</v>
      </c>
      <c r="AR96" s="31">
        <v>0.57731413841247559</v>
      </c>
      <c r="AS96" s="31">
        <v>0.69319713115692139</v>
      </c>
      <c r="AT96" s="31">
        <v>0.70713126659393311</v>
      </c>
      <c r="AU96" s="31">
        <v>0.67797785997390747</v>
      </c>
      <c r="AV96" s="31">
        <v>0.50336861610412598</v>
      </c>
      <c r="AW96" s="31">
        <v>0.36006516218185425</v>
      </c>
      <c r="AX96" s="31">
        <v>0.65622973442077637</v>
      </c>
      <c r="AY96" s="31">
        <v>0.53064239025115967</v>
      </c>
      <c r="AZ96" s="31">
        <v>0.70765268802642822</v>
      </c>
      <c r="BA96" s="31">
        <v>0.63559377193450928</v>
      </c>
      <c r="BB96" s="31">
        <v>0.34475985169410706</v>
      </c>
      <c r="BC96" s="31">
        <v>0.52457380294799805</v>
      </c>
      <c r="BD96" s="31">
        <v>0.71906048059463501</v>
      </c>
      <c r="BE96" s="31">
        <v>0.2330290824174881</v>
      </c>
      <c r="BF96" s="31">
        <v>0.50247067213058472</v>
      </c>
      <c r="BG96" s="31">
        <v>0.30426454544067383</v>
      </c>
      <c r="BH96" s="31">
        <v>0.70496135950088501</v>
      </c>
      <c r="BI96" s="31">
        <v>0.24373875558376312</v>
      </c>
      <c r="BJ96" s="31">
        <v>0.45893388986587524</v>
      </c>
      <c r="BK96" s="6">
        <v>0.14998304843902588</v>
      </c>
      <c r="BL96" s="6">
        <v>0.46884629130363464</v>
      </c>
      <c r="BM96" s="6">
        <v>0.10474040359258652</v>
      </c>
      <c r="BN96" s="6">
        <v>0.31374987959861755</v>
      </c>
    </row>
    <row r="97" spans="1:66" s="7" customFormat="1" x14ac:dyDescent="0.2">
      <c r="A97" s="7" t="s">
        <v>259</v>
      </c>
      <c r="B97" s="29" t="s">
        <v>260</v>
      </c>
      <c r="C97" s="30" t="s">
        <v>90</v>
      </c>
      <c r="D97" s="31">
        <v>0.45991417765617371</v>
      </c>
      <c r="E97" s="31">
        <v>0.7227473258972168</v>
      </c>
      <c r="F97" s="31">
        <v>0.47886306047439575</v>
      </c>
      <c r="G97" s="31">
        <v>0.47602078318595886</v>
      </c>
      <c r="H97" s="31">
        <v>0.54049462080001831</v>
      </c>
      <c r="I97" s="31">
        <v>0.62241083383560181</v>
      </c>
      <c r="J97" s="31">
        <v>0.52905911207199097</v>
      </c>
      <c r="K97" s="31">
        <v>0.65914690494537354</v>
      </c>
      <c r="L97" s="31">
        <v>0.66523945331573486</v>
      </c>
      <c r="M97" s="31">
        <v>0.62018638849258423</v>
      </c>
      <c r="N97" s="31">
        <v>0.32666996121406555</v>
      </c>
      <c r="O97" s="31">
        <v>0.67134839296340942</v>
      </c>
      <c r="P97" s="31">
        <v>0.43517932295799255</v>
      </c>
      <c r="Q97" s="31">
        <v>0.70256292819976807</v>
      </c>
      <c r="R97" s="31">
        <v>0.36071571707725525</v>
      </c>
      <c r="S97" s="31">
        <v>0.7399640679359436</v>
      </c>
      <c r="T97" s="31">
        <v>0.44181719422340393</v>
      </c>
      <c r="U97" s="31">
        <v>0.61406499147415161</v>
      </c>
      <c r="V97" s="31">
        <v>0.51035338640213013</v>
      </c>
      <c r="W97" s="31">
        <v>0.43494215607643127</v>
      </c>
      <c r="X97" s="31">
        <v>0.43079930543899536</v>
      </c>
      <c r="Y97" s="31">
        <v>0.68727195262908936</v>
      </c>
      <c r="Z97" s="31">
        <v>0.31507626175880432</v>
      </c>
      <c r="AA97" s="31">
        <v>0.53468793630599976</v>
      </c>
      <c r="AB97" s="31">
        <v>0.42132088541984558</v>
      </c>
      <c r="AC97" s="31">
        <v>0.43410223722457886</v>
      </c>
      <c r="AD97" s="31">
        <v>0.67650580406188965</v>
      </c>
      <c r="AE97" s="31">
        <v>0.45924082398414612</v>
      </c>
      <c r="AF97" s="31">
        <v>0.70334804058074951</v>
      </c>
      <c r="AG97" s="31">
        <v>0.60387766361236572</v>
      </c>
      <c r="AH97" s="31">
        <v>0.72401690483093262</v>
      </c>
      <c r="AI97" s="31">
        <v>0.49107268452644348</v>
      </c>
      <c r="AJ97" s="31">
        <v>0.45024257898330688</v>
      </c>
      <c r="AK97" s="31">
        <v>0.61029040813446045</v>
      </c>
      <c r="AL97" s="31">
        <v>0.42777428030967712</v>
      </c>
      <c r="AM97" s="31">
        <v>0.27557331323623657</v>
      </c>
      <c r="AN97" s="31">
        <v>0.44562613964080811</v>
      </c>
      <c r="AO97" s="31">
        <v>0.49293476343154907</v>
      </c>
      <c r="AP97" s="31">
        <v>0.37834653258323669</v>
      </c>
      <c r="AQ97" s="31">
        <v>0.3441016674041748</v>
      </c>
      <c r="AR97" s="31">
        <v>0.57718968391418457</v>
      </c>
      <c r="AS97" s="31">
        <v>0.35747808218002319</v>
      </c>
      <c r="AT97" s="31">
        <v>0.43129497766494751</v>
      </c>
      <c r="AU97" s="31">
        <v>0.62884026765823364</v>
      </c>
      <c r="AV97" s="31">
        <v>0.42107585072517395</v>
      </c>
      <c r="AW97" s="31">
        <v>0.30749061703681946</v>
      </c>
      <c r="AX97" s="31">
        <v>0.45203393697738647</v>
      </c>
      <c r="AY97" s="31">
        <v>0.30418306589126587</v>
      </c>
      <c r="AZ97" s="31">
        <v>0.21709670126438141</v>
      </c>
      <c r="BA97" s="31">
        <v>0.34744861721992493</v>
      </c>
      <c r="BB97" s="31">
        <v>0.34167167544364929</v>
      </c>
      <c r="BC97" s="31">
        <v>0.28865039348602295</v>
      </c>
      <c r="BD97" s="31">
        <v>0.47104617953300476</v>
      </c>
      <c r="BE97" s="31">
        <v>0.40281757712364197</v>
      </c>
      <c r="BF97" s="31">
        <v>0.34696730971336365</v>
      </c>
      <c r="BG97" s="31">
        <v>0.41949611902236938</v>
      </c>
      <c r="BH97" s="31">
        <v>0.41266453266143799</v>
      </c>
      <c r="BI97" s="31">
        <v>0.53081923723220825</v>
      </c>
      <c r="BJ97" s="31">
        <v>0.54862427711486816</v>
      </c>
      <c r="BK97" s="6">
        <v>0.32063761353492737</v>
      </c>
      <c r="BL97" s="6">
        <v>0.4358159601688385</v>
      </c>
      <c r="BM97" s="6">
        <v>0.36777877807617188</v>
      </c>
      <c r="BN97" s="6">
        <v>0.62957066297531128</v>
      </c>
    </row>
    <row r="98" spans="1:66" s="32" customFormat="1" x14ac:dyDescent="0.2">
      <c r="A98" s="14" t="s">
        <v>261</v>
      </c>
      <c r="B98" s="15" t="s">
        <v>262</v>
      </c>
      <c r="C98" s="16" t="s">
        <v>85</v>
      </c>
      <c r="D98" s="15">
        <v>7.1692776679992676</v>
      </c>
      <c r="E98" s="15">
        <v>7.6107368469238281</v>
      </c>
      <c r="F98" s="15">
        <v>7.4209151268005371</v>
      </c>
      <c r="G98" s="15">
        <v>7.2673025131225586</v>
      </c>
      <c r="H98" s="15">
        <v>7.6375913619995117</v>
      </c>
      <c r="I98" s="15">
        <v>7.5652937889099121</v>
      </c>
      <c r="J98" s="15">
        <v>7.0433049201965332</v>
      </c>
      <c r="K98" s="15">
        <v>7.2627711296081543</v>
      </c>
      <c r="L98" s="15">
        <v>7.3584589958190918</v>
      </c>
      <c r="M98" s="15">
        <v>7.5987997055053711</v>
      </c>
      <c r="N98" s="15">
        <v>7.3323683738708496</v>
      </c>
      <c r="O98" s="15">
        <v>7.6561641693115234</v>
      </c>
      <c r="P98" s="15">
        <v>7.4285964965820313</v>
      </c>
      <c r="Q98" s="15">
        <v>7.6114969253540039</v>
      </c>
      <c r="R98" s="15">
        <v>7.6070680618286133</v>
      </c>
      <c r="S98" s="15">
        <v>7.482511043548584</v>
      </c>
      <c r="T98" s="15">
        <v>7.7657942771911621</v>
      </c>
      <c r="U98" s="15">
        <v>7.6439671516418457</v>
      </c>
      <c r="V98" s="15">
        <v>7.1689062118530273</v>
      </c>
      <c r="W98" s="15">
        <v>7.3221197128295898</v>
      </c>
      <c r="X98" s="15">
        <v>7.4331636428833008</v>
      </c>
      <c r="Y98" s="15">
        <v>7.3210220336914062</v>
      </c>
      <c r="Z98" s="15">
        <v>7.5158815383911133</v>
      </c>
      <c r="AA98" s="15">
        <v>7.4683213233947754</v>
      </c>
      <c r="AB98" s="15">
        <v>7.4840350151062012</v>
      </c>
      <c r="AC98" s="15">
        <v>7.3614501953125</v>
      </c>
      <c r="AD98" s="15">
        <v>7.3178310394287109</v>
      </c>
      <c r="AE98" s="15">
        <v>7.5178046226501465</v>
      </c>
      <c r="AF98" s="15">
        <v>7.2629618644714355</v>
      </c>
      <c r="AG98" s="15">
        <v>7.2260279655456543</v>
      </c>
      <c r="AH98" s="15">
        <v>7.4102640151977539</v>
      </c>
      <c r="AI98" s="15">
        <v>7.3374772071838379</v>
      </c>
      <c r="AJ98" s="15">
        <v>7.2671256065368652</v>
      </c>
      <c r="AK98" s="15">
        <v>7.1077632904052734</v>
      </c>
      <c r="AL98" s="15">
        <v>7.3230023384094238</v>
      </c>
      <c r="AM98" s="15">
        <v>6.9498076438903809</v>
      </c>
      <c r="AN98" s="15">
        <v>6.8481650352478027</v>
      </c>
      <c r="AO98" s="15">
        <v>6.9946961402893066</v>
      </c>
      <c r="AP98" s="15">
        <v>7.4467506408691406</v>
      </c>
      <c r="AQ98" s="15">
        <v>7.2645368576049805</v>
      </c>
      <c r="AR98" s="15">
        <v>7.1256437301635742</v>
      </c>
      <c r="AS98" s="15">
        <v>6.9980239868164063</v>
      </c>
      <c r="AT98" s="15">
        <v>7.4418001174926758</v>
      </c>
      <c r="AU98" s="15">
        <v>6.786231517791748</v>
      </c>
      <c r="AV98" s="15">
        <v>7.4110555648803711</v>
      </c>
      <c r="AW98" s="15">
        <v>7.3252577781677246</v>
      </c>
      <c r="AX98" s="15">
        <v>7.523773193359375</v>
      </c>
      <c r="AY98" s="15">
        <v>7.5219845771789551</v>
      </c>
      <c r="AZ98" s="15">
        <v>7.5526843070983887</v>
      </c>
      <c r="BA98" s="15">
        <v>7.3407201766967773</v>
      </c>
      <c r="BB98" s="15">
        <v>7.5972480773925781</v>
      </c>
      <c r="BC98" s="15">
        <v>7.0968432426452637</v>
      </c>
      <c r="BD98" s="15">
        <v>7.647702693939209</v>
      </c>
      <c r="BE98" s="15">
        <v>7.8400959968566895</v>
      </c>
      <c r="BF98" s="15">
        <v>7.3726897239685059</v>
      </c>
      <c r="BG98" s="15">
        <v>7.7787537574768066</v>
      </c>
      <c r="BH98" s="15">
        <v>7.3166613578796387</v>
      </c>
      <c r="BI98" s="15">
        <v>7.4624619483947754</v>
      </c>
      <c r="BJ98" s="15">
        <v>7.09234619140625</v>
      </c>
      <c r="BK98" s="15">
        <v>7.4317741394042969</v>
      </c>
      <c r="BL98" s="15">
        <v>7.2303223609924316</v>
      </c>
      <c r="BM98" s="15">
        <v>7.1747565269470215</v>
      </c>
      <c r="BN98" s="15">
        <v>7.3895220756530762</v>
      </c>
    </row>
    <row r="99" spans="1:66" x14ac:dyDescent="0.2">
      <c r="A99" s="18" t="s">
        <v>263</v>
      </c>
      <c r="B99" s="18" t="s">
        <v>264</v>
      </c>
      <c r="C99" s="19" t="s">
        <v>88</v>
      </c>
      <c r="D99" s="33">
        <v>1.7991601228713989</v>
      </c>
      <c r="E99" s="33">
        <v>1.8336334228515625</v>
      </c>
      <c r="F99" s="33">
        <v>1.8942251205444336</v>
      </c>
      <c r="G99" s="33">
        <v>1.8644564151763916</v>
      </c>
      <c r="H99" s="33">
        <v>1.9525296688079834</v>
      </c>
      <c r="I99" s="33">
        <v>1.9645901918411255</v>
      </c>
      <c r="J99" s="33">
        <v>1.7929979562759399</v>
      </c>
      <c r="K99" s="33">
        <v>1.8403874635696411</v>
      </c>
      <c r="L99" s="33">
        <v>1.7855523824691772</v>
      </c>
      <c r="M99" s="33">
        <v>1.8575421571731567</v>
      </c>
      <c r="N99" s="33">
        <v>1.8368624448776245</v>
      </c>
      <c r="O99" s="33">
        <v>1.9496699571609497</v>
      </c>
      <c r="P99" s="33">
        <v>1.8545606136322021</v>
      </c>
      <c r="Q99" s="33">
        <v>1.884900689125061</v>
      </c>
      <c r="R99" s="33">
        <v>1.8364121913909912</v>
      </c>
      <c r="S99" s="33">
        <v>1.7746565341949463</v>
      </c>
      <c r="T99" s="33">
        <v>1.852946400642395</v>
      </c>
      <c r="U99" s="33">
        <v>1.9239861965179443</v>
      </c>
      <c r="V99" s="33">
        <v>1.7364077568054199</v>
      </c>
      <c r="W99" s="33">
        <v>1.7527607679367065</v>
      </c>
      <c r="X99" s="33">
        <v>1.8057881593704224</v>
      </c>
      <c r="Y99" s="33">
        <v>1.9012924432754517</v>
      </c>
      <c r="Z99" s="33">
        <v>1.8018312454223633</v>
      </c>
      <c r="AA99" s="33">
        <v>1.7386826276779175</v>
      </c>
      <c r="AB99" s="33">
        <v>1.8103545904159546</v>
      </c>
      <c r="AC99" s="33">
        <v>1.7287958860397339</v>
      </c>
      <c r="AD99" s="33">
        <v>1.8848352432250977</v>
      </c>
      <c r="AE99" s="33">
        <v>1.8868894577026367</v>
      </c>
      <c r="AF99" s="33">
        <v>1.8198635578155518</v>
      </c>
      <c r="AG99" s="33">
        <v>1.7823878526687622</v>
      </c>
      <c r="AH99" s="33">
        <v>1.8902939558029175</v>
      </c>
      <c r="AI99" s="33">
        <v>1.9026614427566528</v>
      </c>
      <c r="AJ99" s="33">
        <v>1.8205926418304443</v>
      </c>
      <c r="AK99" s="33">
        <v>1.7183641195297241</v>
      </c>
      <c r="AL99" s="33">
        <v>1.7231566905975342</v>
      </c>
      <c r="AM99" s="33">
        <v>1.7060619592666626</v>
      </c>
      <c r="AN99" s="33">
        <v>1.6943550109863281</v>
      </c>
      <c r="AO99" s="33">
        <v>1.7553393840789795</v>
      </c>
      <c r="AP99" s="33">
        <v>1.771074652671814</v>
      </c>
      <c r="AQ99" s="33">
        <v>1.8775743246078491</v>
      </c>
      <c r="AR99" s="33">
        <v>1.7636270523071289</v>
      </c>
      <c r="AS99" s="33">
        <v>1.743532657623291</v>
      </c>
      <c r="AT99" s="33">
        <v>1.793474555015564</v>
      </c>
      <c r="AU99" s="33">
        <v>1.6153080463409424</v>
      </c>
      <c r="AV99" s="33">
        <v>1.8206826448440552</v>
      </c>
      <c r="AW99" s="33">
        <v>1.8121792078018188</v>
      </c>
      <c r="AX99" s="33">
        <v>1.8365378379821777</v>
      </c>
      <c r="AY99" s="33">
        <v>1.8469319343566895</v>
      </c>
      <c r="AZ99" s="33">
        <v>1.8583585023880005</v>
      </c>
      <c r="BA99" s="33">
        <v>1.8910408020019531</v>
      </c>
      <c r="BB99" s="33">
        <v>1.8256877660751343</v>
      </c>
      <c r="BC99" s="33">
        <v>1.7804015874862671</v>
      </c>
      <c r="BD99" s="33">
        <v>1.8940566778182983</v>
      </c>
      <c r="BE99" s="33">
        <v>1.9065020084381104</v>
      </c>
      <c r="BF99" s="33">
        <v>1.7063971757888794</v>
      </c>
      <c r="BG99" s="33">
        <v>1.9189985990524292</v>
      </c>
      <c r="BH99" s="33">
        <v>1.765233039855957</v>
      </c>
      <c r="BI99" s="33">
        <v>1.798078179359436</v>
      </c>
      <c r="BJ99" s="33">
        <v>1.7782161235809326</v>
      </c>
      <c r="BK99" s="33">
        <v>1.8055287599563599</v>
      </c>
      <c r="BL99" s="33">
        <v>1.6419143676757813</v>
      </c>
      <c r="BM99" s="33">
        <v>1.8203591108322144</v>
      </c>
      <c r="BN99" s="33">
        <v>1.7410562038421631</v>
      </c>
    </row>
    <row r="100" spans="1:66" x14ac:dyDescent="0.2">
      <c r="A100" s="8" t="s">
        <v>265</v>
      </c>
      <c r="B100" s="8" t="s">
        <v>266</v>
      </c>
      <c r="C100" s="22" t="s">
        <v>90</v>
      </c>
      <c r="D100" s="27">
        <v>0.26899087429046631</v>
      </c>
      <c r="E100" s="27">
        <v>0.36063569784164429</v>
      </c>
      <c r="F100" s="27">
        <v>0.43443107604980469</v>
      </c>
      <c r="G100" s="27">
        <v>0.3426344096660614</v>
      </c>
      <c r="H100" s="27">
        <v>0.50972634553909302</v>
      </c>
      <c r="I100" s="27">
        <v>0.492937833070755</v>
      </c>
      <c r="J100" s="27">
        <v>0.39881017804145813</v>
      </c>
      <c r="K100" s="27">
        <v>0.41930007934570313</v>
      </c>
      <c r="L100" s="27">
        <v>0.23739750683307648</v>
      </c>
      <c r="M100" s="27">
        <v>0.33972874283790588</v>
      </c>
      <c r="N100" s="27">
        <v>0.3964022696018219</v>
      </c>
      <c r="O100" s="27">
        <v>0.46456426382064819</v>
      </c>
      <c r="P100" s="27">
        <v>0.37596341967582703</v>
      </c>
      <c r="Q100" s="27">
        <v>0.30488702654838562</v>
      </c>
      <c r="R100" s="27">
        <v>0.34247514605522156</v>
      </c>
      <c r="S100" s="27">
        <v>0.32990813255310059</v>
      </c>
      <c r="T100" s="27">
        <v>0.3507615327835083</v>
      </c>
      <c r="U100" s="27">
        <v>0.45461401343345642</v>
      </c>
      <c r="V100" s="27">
        <v>0.22287140786647797</v>
      </c>
      <c r="W100" s="27">
        <v>0.27368053793907166</v>
      </c>
      <c r="X100" s="27">
        <v>0.33493903279304504</v>
      </c>
      <c r="Y100" s="27">
        <v>0.39190760254859924</v>
      </c>
      <c r="Z100" s="27">
        <v>0.29415389895439148</v>
      </c>
      <c r="AA100" s="27">
        <v>0.20762799680233002</v>
      </c>
      <c r="AB100" s="27">
        <v>0.35294857621192932</v>
      </c>
      <c r="AC100" s="27">
        <v>0.25687688589096069</v>
      </c>
      <c r="AD100" s="27">
        <v>0.4752824604511261</v>
      </c>
      <c r="AE100" s="27">
        <v>0.42828506231307983</v>
      </c>
      <c r="AF100" s="27">
        <v>0.33707895874977112</v>
      </c>
      <c r="AG100" s="27">
        <v>0.28946185111999512</v>
      </c>
      <c r="AH100" s="27">
        <v>0.39334568381309509</v>
      </c>
      <c r="AI100" s="27">
        <v>0.4325585663318634</v>
      </c>
      <c r="AJ100" s="27">
        <v>0.34528642892837524</v>
      </c>
      <c r="AK100" s="27">
        <v>0.21684177219867706</v>
      </c>
      <c r="AL100" s="27">
        <v>0.2531779408454895</v>
      </c>
      <c r="AM100" s="27">
        <v>0.18048499524593353</v>
      </c>
      <c r="AN100" s="27">
        <v>0.25145846605300903</v>
      </c>
      <c r="AO100" s="27">
        <v>0.20505180954933167</v>
      </c>
      <c r="AP100" s="27">
        <v>0.26336884498596191</v>
      </c>
      <c r="AQ100" s="27">
        <v>0.40322443842887878</v>
      </c>
      <c r="AR100" s="27">
        <v>0.29029959440231323</v>
      </c>
      <c r="AS100" s="27">
        <v>0.27096578478813171</v>
      </c>
      <c r="AT100" s="27">
        <v>0.33050400018692017</v>
      </c>
      <c r="AU100" s="27">
        <v>0.13862670958042145</v>
      </c>
      <c r="AV100" s="27">
        <v>0.35071238875389099</v>
      </c>
      <c r="AW100" s="27">
        <v>0.27375409007072449</v>
      </c>
      <c r="AX100" s="27">
        <v>0.32382866740226746</v>
      </c>
      <c r="AY100" s="27">
        <v>0.35681256651878357</v>
      </c>
      <c r="AZ100" s="27">
        <v>0.33506610989570618</v>
      </c>
      <c r="BA100" s="27">
        <v>0.42374098300933838</v>
      </c>
      <c r="BB100" s="27">
        <v>0.27400392293930054</v>
      </c>
      <c r="BC100" s="27">
        <v>0.25371798872947693</v>
      </c>
      <c r="BD100" s="27">
        <v>0.35342782735824585</v>
      </c>
      <c r="BE100" s="27">
        <v>0.39202743768692017</v>
      </c>
      <c r="BF100" s="27">
        <v>0.17630772292613983</v>
      </c>
      <c r="BG100" s="27">
        <v>0.35678777098655701</v>
      </c>
      <c r="BH100" s="27">
        <v>0.18941190838813782</v>
      </c>
      <c r="BI100" s="27">
        <v>0.25265073776245117</v>
      </c>
      <c r="BJ100" s="27">
        <v>0.19772596657276154</v>
      </c>
      <c r="BK100" s="27">
        <v>0.24606989324092865</v>
      </c>
      <c r="BL100" s="27">
        <v>0.13479042053222656</v>
      </c>
      <c r="BM100" s="27">
        <v>0.26274552941322327</v>
      </c>
      <c r="BN100" s="27">
        <v>0.19028456509113312</v>
      </c>
    </row>
    <row r="101" spans="1:66" x14ac:dyDescent="0.2">
      <c r="A101" s="8" t="s">
        <v>267</v>
      </c>
      <c r="B101" s="21" t="s">
        <v>268</v>
      </c>
      <c r="C101" s="22" t="s">
        <v>269</v>
      </c>
      <c r="D101" s="10">
        <v>3.8916525840759277</v>
      </c>
      <c r="E101" s="10">
        <v>3.8105094432830811</v>
      </c>
      <c r="F101" s="10">
        <v>3.8744490146636963</v>
      </c>
      <c r="G101" s="10">
        <v>3.9193944931030273</v>
      </c>
      <c r="H101" s="10">
        <v>3.8887989521026611</v>
      </c>
      <c r="I101" s="10">
        <v>3.8349571228027344</v>
      </c>
      <c r="J101" s="10">
        <v>3.6378557682037354</v>
      </c>
      <c r="K101" s="10">
        <v>3.7050158977508545</v>
      </c>
      <c r="L101" s="10">
        <v>3.8656148910522461</v>
      </c>
      <c r="M101" s="10">
        <v>3.9352102279663086</v>
      </c>
      <c r="N101" s="10">
        <v>3.8947980403900146</v>
      </c>
      <c r="O101" s="10">
        <v>3.9107203483581543</v>
      </c>
      <c r="P101" s="10">
        <v>3.846940279006958</v>
      </c>
      <c r="Q101" s="10">
        <v>3.9101376533508301</v>
      </c>
      <c r="R101" s="10">
        <v>3.8651158809661865</v>
      </c>
      <c r="S101" s="10">
        <v>3.7942960262298584</v>
      </c>
      <c r="T101" s="10">
        <v>3.8460755348205566</v>
      </c>
      <c r="U101" s="10">
        <v>3.8281562328338623</v>
      </c>
      <c r="V101" s="10">
        <v>3.8105807304382324</v>
      </c>
      <c r="W101" s="10">
        <v>3.5361373424530029</v>
      </c>
      <c r="X101" s="10">
        <v>3.7387356758117676</v>
      </c>
      <c r="Y101" s="10">
        <v>3.9332664012908936</v>
      </c>
      <c r="Z101" s="10">
        <v>3.788642406463623</v>
      </c>
      <c r="AA101" s="10">
        <v>3.908665657043457</v>
      </c>
      <c r="AB101" s="10">
        <v>3.7297637462615967</v>
      </c>
      <c r="AC101" s="10">
        <v>3.7704718112945557</v>
      </c>
      <c r="AD101" s="10">
        <v>3.8081486225128174</v>
      </c>
      <c r="AE101" s="10">
        <v>3.8376173973083496</v>
      </c>
      <c r="AF101" s="10">
        <v>3.8820662498474121</v>
      </c>
      <c r="AG101" s="10">
        <v>3.8651516437530518</v>
      </c>
      <c r="AH101" s="10">
        <v>3.9087345600128174</v>
      </c>
      <c r="AI101" s="10">
        <v>3.8598635196685791</v>
      </c>
      <c r="AJ101" s="10">
        <v>3.7437453269958496</v>
      </c>
      <c r="AK101" s="10">
        <v>3.7694733142852783</v>
      </c>
      <c r="AL101" s="10">
        <v>3.6555774211883545</v>
      </c>
      <c r="AM101" s="10">
        <v>3.7904288768768311</v>
      </c>
      <c r="AN101" s="10">
        <v>3.6808679103851318</v>
      </c>
      <c r="AO101" s="10">
        <v>3.8603854179382324</v>
      </c>
      <c r="AP101" s="10">
        <v>3.8243660926818848</v>
      </c>
      <c r="AQ101" s="10">
        <v>3.924968957901001</v>
      </c>
      <c r="AR101" s="10">
        <v>3.6831784248352051</v>
      </c>
      <c r="AS101" s="10">
        <v>3.743823766708374</v>
      </c>
      <c r="AT101" s="10">
        <v>3.8233025074005127</v>
      </c>
      <c r="AU101" s="10">
        <v>3.7570798397064209</v>
      </c>
      <c r="AV101" s="10">
        <v>3.8770105838775635</v>
      </c>
      <c r="AW101" s="10">
        <v>3.8295845985412598</v>
      </c>
      <c r="AX101" s="10">
        <v>3.9573745727539062</v>
      </c>
      <c r="AY101" s="10">
        <v>3.8956854343414307</v>
      </c>
      <c r="AZ101" s="10">
        <v>3.8817534446716309</v>
      </c>
      <c r="BA101" s="10">
        <v>3.8979876041412354</v>
      </c>
      <c r="BB101" s="10">
        <v>3.8567919731140137</v>
      </c>
      <c r="BC101" s="10">
        <v>3.9151301383972168</v>
      </c>
      <c r="BD101" s="10">
        <v>3.8839280605316162</v>
      </c>
      <c r="BE101" s="10">
        <v>3.8689775466918945</v>
      </c>
      <c r="BF101" s="10">
        <v>3.8732187747955322</v>
      </c>
      <c r="BG101" s="10">
        <v>3.8824100494384766</v>
      </c>
      <c r="BH101" s="10">
        <v>3.9225032329559326</v>
      </c>
      <c r="BI101" s="10">
        <v>3.8143866062164307</v>
      </c>
      <c r="BJ101" s="10">
        <v>3.9076604843139648</v>
      </c>
      <c r="BK101" s="10">
        <v>3.8906204700469971</v>
      </c>
      <c r="BL101" s="10">
        <v>3.630948543548584</v>
      </c>
      <c r="BM101" s="10">
        <v>3.9872791767120361</v>
      </c>
      <c r="BN101" s="10">
        <v>3.8253519535064697</v>
      </c>
    </row>
    <row r="102" spans="1:66" x14ac:dyDescent="0.2">
      <c r="A102" s="8" t="s">
        <v>270</v>
      </c>
      <c r="B102" s="21" t="s">
        <v>271</v>
      </c>
      <c r="C102" s="22" t="s">
        <v>272</v>
      </c>
      <c r="D102" s="10">
        <v>4.2909979820251465</v>
      </c>
      <c r="E102" s="10">
        <v>4.1259980201721191</v>
      </c>
      <c r="F102" s="10">
        <v>4.2411437034606934</v>
      </c>
      <c r="G102" s="10">
        <v>4.3830652236938477</v>
      </c>
      <c r="H102" s="10">
        <v>4.1704654693603516</v>
      </c>
      <c r="I102" s="10">
        <v>4.4056520462036133</v>
      </c>
      <c r="J102" s="10">
        <v>3.9647533893585205</v>
      </c>
      <c r="K102" s="10">
        <v>4.043004035949707</v>
      </c>
      <c r="L102" s="10">
        <v>4.3178586959838867</v>
      </c>
      <c r="M102" s="10">
        <v>4.3496155738830566</v>
      </c>
      <c r="N102" s="10">
        <v>4.0094389915466309</v>
      </c>
      <c r="O102" s="10">
        <v>4.3260288238525391</v>
      </c>
      <c r="P102" s="10">
        <v>4.2119607925415039</v>
      </c>
      <c r="Q102" s="10">
        <v>4.6094698905944824</v>
      </c>
      <c r="R102" s="10">
        <v>4.2508363723754883</v>
      </c>
      <c r="S102" s="10">
        <v>4.0616707801818848</v>
      </c>
      <c r="T102" s="10">
        <v>4.3294668197631836</v>
      </c>
      <c r="U102" s="10">
        <v>4.213991641998291</v>
      </c>
      <c r="V102" s="10">
        <v>4.2792501449584961</v>
      </c>
      <c r="W102" s="10">
        <v>4.0681166648864746</v>
      </c>
      <c r="X102" s="10">
        <v>4.1642904281616211</v>
      </c>
      <c r="Y102" s="10">
        <v>4.3692927360534668</v>
      </c>
      <c r="Z102" s="10">
        <v>4.2482385635375977</v>
      </c>
      <c r="AA102" s="10">
        <v>4.3091230392456055</v>
      </c>
      <c r="AB102" s="10">
        <v>4.2073826789855957</v>
      </c>
      <c r="AC102" s="10">
        <v>4.1962146759033203</v>
      </c>
      <c r="AD102" s="10">
        <v>3.9769604206085205</v>
      </c>
      <c r="AE102" s="10">
        <v>4.1522364616394043</v>
      </c>
      <c r="AF102" s="10">
        <v>4.1120591163635254</v>
      </c>
      <c r="AG102" s="10">
        <v>4.2775893211364746</v>
      </c>
      <c r="AH102" s="10">
        <v>4.3522768020629883</v>
      </c>
      <c r="AI102" s="10">
        <v>4.2071256637573242</v>
      </c>
      <c r="AJ102" s="10">
        <v>4.3626046180725098</v>
      </c>
      <c r="AK102" s="10">
        <v>4.4410405158996582</v>
      </c>
      <c r="AL102" s="10">
        <v>4.2197527885437012</v>
      </c>
      <c r="AM102" s="10">
        <v>4.0963425636291504</v>
      </c>
      <c r="AN102" s="10">
        <v>4.128260612487793</v>
      </c>
      <c r="AO102" s="10">
        <v>4.4613480567932129</v>
      </c>
      <c r="AP102" s="10">
        <v>4.1651515960693359</v>
      </c>
      <c r="AQ102" s="10">
        <v>4.1883373260498047</v>
      </c>
      <c r="AR102" s="10">
        <v>4.1531291007995605</v>
      </c>
      <c r="AS102" s="10">
        <v>4.159642219543457</v>
      </c>
      <c r="AT102" s="10">
        <v>4.0983200073242188</v>
      </c>
      <c r="AU102" s="10">
        <v>3.8626422882080078</v>
      </c>
      <c r="AV102" s="10">
        <v>4.069523811340332</v>
      </c>
      <c r="AW102" s="10">
        <v>4.3528060913085938</v>
      </c>
      <c r="AX102" s="10">
        <v>4.2702817916870117</v>
      </c>
      <c r="AY102" s="10">
        <v>4.2232108116149902</v>
      </c>
      <c r="AZ102" s="10">
        <v>4.3836073875427246</v>
      </c>
      <c r="BA102" s="10">
        <v>4.1615457534790039</v>
      </c>
      <c r="BB102" s="10">
        <v>4.4146609306335449</v>
      </c>
      <c r="BC102" s="10">
        <v>4.1807632446289062</v>
      </c>
      <c r="BD102" s="10">
        <v>4.4387054443359375</v>
      </c>
      <c r="BE102" s="10">
        <v>4.3769083023071289</v>
      </c>
      <c r="BF102" s="10">
        <v>4.4296340942382812</v>
      </c>
      <c r="BG102" s="10">
        <v>4.6192722320556641</v>
      </c>
      <c r="BH102" s="10">
        <v>4.4413723945617676</v>
      </c>
      <c r="BI102" s="10">
        <v>4.4244871139526367</v>
      </c>
      <c r="BJ102" s="10">
        <v>4.3752346038818359</v>
      </c>
      <c r="BK102" s="10">
        <v>4.6052913665771484</v>
      </c>
      <c r="BL102" s="10">
        <v>4.3835163116455078</v>
      </c>
      <c r="BM102" s="10">
        <v>4.3417825698852539</v>
      </c>
      <c r="BN102" s="10">
        <v>4.3264789581298828</v>
      </c>
    </row>
    <row r="103" spans="1:66" x14ac:dyDescent="0.2">
      <c r="A103" s="18" t="s">
        <v>273</v>
      </c>
      <c r="B103" s="18" t="s">
        <v>274</v>
      </c>
      <c r="C103" s="19" t="s">
        <v>88</v>
      </c>
      <c r="D103" s="33">
        <v>1.8420764207839966</v>
      </c>
      <c r="E103" s="33">
        <v>1.9322547912597656</v>
      </c>
      <c r="F103" s="33">
        <v>1.9515568017959595</v>
      </c>
      <c r="G103" s="33">
        <v>1.7680215835571289</v>
      </c>
      <c r="H103" s="33">
        <v>1.9753875732421875</v>
      </c>
      <c r="I103" s="33">
        <v>1.8950921297073364</v>
      </c>
      <c r="J103" s="33">
        <v>1.7646952867507935</v>
      </c>
      <c r="K103" s="33">
        <v>1.9043725728988647</v>
      </c>
      <c r="L103" s="33">
        <v>2.0099170207977295</v>
      </c>
      <c r="M103" s="33">
        <v>1.9697827100753784</v>
      </c>
      <c r="N103" s="33">
        <v>1.8957339525222778</v>
      </c>
      <c r="O103" s="33">
        <v>1.9558848142623901</v>
      </c>
      <c r="P103" s="33">
        <v>1.8907701969146729</v>
      </c>
      <c r="Q103" s="33">
        <v>1.927996039390564</v>
      </c>
      <c r="R103" s="33">
        <v>1.9817456007003784</v>
      </c>
      <c r="S103" s="33">
        <v>1.9686338901519775</v>
      </c>
      <c r="T103" s="33">
        <v>1.95341956615448</v>
      </c>
      <c r="U103" s="33">
        <v>1.98668372631073</v>
      </c>
      <c r="V103" s="33">
        <v>1.7030109167098999</v>
      </c>
      <c r="W103" s="33">
        <v>1.9488492012023926</v>
      </c>
      <c r="X103" s="33">
        <v>1.9606647491455078</v>
      </c>
      <c r="Y103" s="33">
        <v>1.8490666151046753</v>
      </c>
      <c r="Z103" s="33">
        <v>1.9509007930755615</v>
      </c>
      <c r="AA103" s="33">
        <v>1.9427804946899414</v>
      </c>
      <c r="AB103" s="33">
        <v>1.9378979206085205</v>
      </c>
      <c r="AC103" s="33">
        <v>1.904282808303833</v>
      </c>
      <c r="AD103" s="33">
        <v>1.8885725736618042</v>
      </c>
      <c r="AE103" s="33">
        <v>1.9317848682403564</v>
      </c>
      <c r="AF103" s="33">
        <v>1.8708921670913696</v>
      </c>
      <c r="AG103" s="33">
        <v>1.7564178705215454</v>
      </c>
      <c r="AH103" s="33">
        <v>1.8669735193252563</v>
      </c>
      <c r="AI103" s="33">
        <v>1.8318142890930176</v>
      </c>
      <c r="AJ103" s="33">
        <v>1.8288192749023437</v>
      </c>
      <c r="AK103" s="33">
        <v>1.8597944974899292</v>
      </c>
      <c r="AL103" s="33">
        <v>1.919327974319458</v>
      </c>
      <c r="AM103" s="33">
        <v>1.8769675493240356</v>
      </c>
      <c r="AN103" s="33">
        <v>1.6153819561004639</v>
      </c>
      <c r="AO103" s="33">
        <v>1.7833188772201538</v>
      </c>
      <c r="AP103" s="33">
        <v>1.9348094463348389</v>
      </c>
      <c r="AQ103" s="33">
        <v>1.8344417810440063</v>
      </c>
      <c r="AR103" s="33">
        <v>1.8747891187667847</v>
      </c>
      <c r="AS103" s="33">
        <v>1.8142069578170776</v>
      </c>
      <c r="AT103" s="33">
        <v>1.8982557058334351</v>
      </c>
      <c r="AU103" s="33">
        <v>1.7679857015609741</v>
      </c>
      <c r="AV103" s="33">
        <v>1.8875967264175415</v>
      </c>
      <c r="AW103" s="33">
        <v>1.7663829326629639</v>
      </c>
      <c r="AX103" s="33">
        <v>1.9367001056671143</v>
      </c>
      <c r="AY103" s="33">
        <v>1.9072483777999878</v>
      </c>
      <c r="AZ103" s="33">
        <v>1.9724675416946411</v>
      </c>
      <c r="BA103" s="33">
        <v>1.8773341178894043</v>
      </c>
      <c r="BB103" s="33">
        <v>1.8880897760391235</v>
      </c>
      <c r="BC103" s="33">
        <v>1.5675593614578247</v>
      </c>
      <c r="BD103" s="33">
        <v>1.8983725309371948</v>
      </c>
      <c r="BE103" s="33">
        <v>1.918362021446228</v>
      </c>
      <c r="BF103" s="33">
        <v>1.9604048728942871</v>
      </c>
      <c r="BG103" s="33">
        <v>2.0055856704711914</v>
      </c>
      <c r="BH103" s="33">
        <v>1.7654669284820557</v>
      </c>
      <c r="BI103" s="33">
        <v>1.8750388622283936</v>
      </c>
      <c r="BJ103" s="33">
        <v>1.8806653022766113</v>
      </c>
      <c r="BK103" s="33">
        <v>1.9354002475738525</v>
      </c>
      <c r="BL103" s="33">
        <v>1.8898334503173828</v>
      </c>
      <c r="BM103" s="33">
        <v>1.8208829164505005</v>
      </c>
      <c r="BN103" s="33">
        <v>1.9425860643386841</v>
      </c>
    </row>
    <row r="104" spans="1:66" customFormat="1" x14ac:dyDescent="0.2">
      <c r="A104" t="s">
        <v>275</v>
      </c>
      <c r="B104" s="8" t="s">
        <v>276</v>
      </c>
      <c r="C104" s="22" t="s">
        <v>90</v>
      </c>
      <c r="D104" s="34">
        <v>0.17236852645874023</v>
      </c>
      <c r="E104" s="34">
        <v>0.13408492505550385</v>
      </c>
      <c r="F104" s="34">
        <v>0.17132075130939484</v>
      </c>
      <c r="G104" s="34">
        <v>0.13802096247673035</v>
      </c>
      <c r="H104" s="34">
        <v>0.15609613060951233</v>
      </c>
      <c r="I104" s="34">
        <v>0.17211663722991943</v>
      </c>
      <c r="J104" s="34">
        <v>0.10530302673578262</v>
      </c>
      <c r="K104" s="34">
        <v>0.16544196009635925</v>
      </c>
      <c r="L104" s="34">
        <v>0.13675393164157867</v>
      </c>
      <c r="M104" s="34">
        <v>0.13579744100570679</v>
      </c>
      <c r="N104" s="34">
        <v>0.18738116323947906</v>
      </c>
      <c r="O104" s="34">
        <v>0.20242254436016083</v>
      </c>
      <c r="P104" s="34">
        <v>0.11937156319618225</v>
      </c>
      <c r="Q104" s="34">
        <v>0.11834168434143066</v>
      </c>
      <c r="R104" s="34">
        <v>0.15204671025276184</v>
      </c>
      <c r="S104" s="34">
        <v>0.16377303004264832</v>
      </c>
      <c r="T104" s="34">
        <v>0.21004216372966766</v>
      </c>
      <c r="U104" s="34">
        <v>0.24682903289794922</v>
      </c>
      <c r="V104" s="34">
        <v>0.1884649395942688</v>
      </c>
      <c r="W104" s="34">
        <v>0.11105754971504211</v>
      </c>
      <c r="X104" s="34">
        <v>0.25672066211700439</v>
      </c>
      <c r="Y104" s="34">
        <v>0.22549693286418915</v>
      </c>
      <c r="Z104" s="34">
        <v>0.25821208953857422</v>
      </c>
      <c r="AA104" s="34">
        <v>0.12091755121946335</v>
      </c>
      <c r="AB104" s="34">
        <v>0.20949782431125641</v>
      </c>
      <c r="AC104" s="34">
        <v>0.14100457727909088</v>
      </c>
      <c r="AD104" s="34">
        <v>0.26676136255264282</v>
      </c>
      <c r="AE104" s="34">
        <v>0.21774490177631378</v>
      </c>
      <c r="AF104" s="34">
        <v>0.13024856150150299</v>
      </c>
      <c r="AG104" s="34">
        <v>0.21685931086540222</v>
      </c>
      <c r="AH104" s="34">
        <v>0.17735514044761658</v>
      </c>
      <c r="AI104" s="34">
        <v>0.11378098279237747</v>
      </c>
      <c r="AJ104" s="34">
        <v>0.11266902089118958</v>
      </c>
      <c r="AK104" s="34">
        <v>0.11669512093067169</v>
      </c>
      <c r="AL104" s="34">
        <v>0.15481196343898773</v>
      </c>
      <c r="AM104" s="34">
        <v>8.0385133624076843E-2</v>
      </c>
      <c r="AN104" s="34">
        <v>0.13717721402645111</v>
      </c>
      <c r="AO104" s="34">
        <v>0.14236132800579071</v>
      </c>
      <c r="AP104" s="34">
        <v>0.10389696806669235</v>
      </c>
      <c r="AQ104" s="34">
        <v>0.20471276342868805</v>
      </c>
      <c r="AR104" s="34">
        <v>0.10152490437030792</v>
      </c>
      <c r="AS104" s="34">
        <v>0.16255231201648712</v>
      </c>
      <c r="AT104" s="34">
        <v>0.24337731301784515</v>
      </c>
      <c r="AU104" s="34">
        <v>0.14827769994735718</v>
      </c>
      <c r="AV104" s="34">
        <v>0.15319649875164032</v>
      </c>
      <c r="AW104" s="34">
        <v>0.14113552868366241</v>
      </c>
      <c r="AX104" s="34">
        <v>0.12301050871610641</v>
      </c>
      <c r="AY104" s="34">
        <v>9.5440953969955444E-2</v>
      </c>
      <c r="AZ104" s="34">
        <v>9.7789324820041656E-2</v>
      </c>
      <c r="BA104" s="34">
        <v>5.5672243237495422E-2</v>
      </c>
      <c r="BB104" s="34">
        <v>9.6687592566013336E-2</v>
      </c>
      <c r="BC104" s="34">
        <v>0.10380493849515915</v>
      </c>
      <c r="BD104" s="34">
        <v>0.1315636932849884</v>
      </c>
      <c r="BE104" s="34">
        <v>9.8245278000831604E-2</v>
      </c>
      <c r="BF104" s="34">
        <v>0.12039022147655487</v>
      </c>
      <c r="BG104" s="34">
        <v>0.10532145947217941</v>
      </c>
      <c r="BH104" s="34">
        <v>7.1463055908679962E-2</v>
      </c>
      <c r="BI104" s="34">
        <v>0.12609942257404327</v>
      </c>
      <c r="BJ104" s="34">
        <v>8.5975944995880127E-2</v>
      </c>
      <c r="BK104" s="34">
        <v>0.11869567632675171</v>
      </c>
      <c r="BL104" s="34">
        <v>9.0227454900741577E-2</v>
      </c>
      <c r="BM104" s="34">
        <v>5.5371902883052826E-2</v>
      </c>
      <c r="BN104" s="34">
        <v>0.16908368468284607</v>
      </c>
    </row>
    <row r="105" spans="1:66" x14ac:dyDescent="0.2">
      <c r="A105" s="8" t="s">
        <v>277</v>
      </c>
      <c r="B105" s="8" t="s">
        <v>278</v>
      </c>
      <c r="C105" s="22" t="s">
        <v>90</v>
      </c>
      <c r="D105" s="27">
        <v>4.9782220274209976E-2</v>
      </c>
      <c r="E105" s="27">
        <v>6.5446235239505768E-2</v>
      </c>
      <c r="F105" s="27">
        <v>7.3501467704772949E-2</v>
      </c>
      <c r="G105" s="27">
        <v>4.2943507432937622E-2</v>
      </c>
      <c r="H105" s="27">
        <v>2.9604675248265266E-2</v>
      </c>
      <c r="I105" s="27">
        <v>7.0657424628734589E-2</v>
      </c>
      <c r="J105" s="27">
        <v>4.6215638518333435E-2</v>
      </c>
      <c r="K105" s="27">
        <v>7.477068156003952E-2</v>
      </c>
      <c r="L105" s="27">
        <v>7.2932146489620209E-2</v>
      </c>
      <c r="M105" s="27">
        <v>7.6146043837070465E-2</v>
      </c>
      <c r="N105" s="27">
        <v>0.11423484236001968</v>
      </c>
      <c r="O105" s="27">
        <v>8.3050698041915894E-2</v>
      </c>
      <c r="P105" s="27">
        <v>5.2010629326105118E-2</v>
      </c>
      <c r="Q105" s="27">
        <v>3.709782287478447E-2</v>
      </c>
      <c r="R105" s="27">
        <v>3.0282940715551376E-2</v>
      </c>
      <c r="S105" s="27">
        <v>3.6696638911962509E-2</v>
      </c>
      <c r="T105" s="27">
        <v>8.121916651725769E-2</v>
      </c>
      <c r="U105" s="27">
        <v>9.8581165075302124E-2</v>
      </c>
      <c r="V105" s="27">
        <v>5.1577776670455933E-2</v>
      </c>
      <c r="W105" s="27">
        <v>6.2186475843191147E-2</v>
      </c>
      <c r="X105" s="27">
        <v>1.5841146232560277E-3</v>
      </c>
      <c r="Y105" s="27">
        <v>4.2547035962343216E-2</v>
      </c>
      <c r="Z105" s="27">
        <v>5.9139054268598557E-2</v>
      </c>
      <c r="AA105" s="27">
        <v>4.408964142203331E-2</v>
      </c>
      <c r="AB105" s="27">
        <v>8.2853406667709351E-2</v>
      </c>
      <c r="AC105" s="27">
        <v>8.241020143032074E-2</v>
      </c>
      <c r="AD105" s="27">
        <v>7.2650022804737091E-2</v>
      </c>
      <c r="AE105" s="27">
        <v>0.11059507727622986</v>
      </c>
      <c r="AF105" s="27">
        <v>0.10289257019758224</v>
      </c>
      <c r="AG105" s="27">
        <v>5.449271947145462E-2</v>
      </c>
      <c r="AH105" s="27">
        <v>0.12234412133693695</v>
      </c>
      <c r="AI105" s="27">
        <v>8.7541431188583374E-2</v>
      </c>
      <c r="AJ105" s="27">
        <v>6.974446028470993E-2</v>
      </c>
      <c r="AK105" s="27">
        <v>8.6542107164859772E-2</v>
      </c>
      <c r="AL105" s="27">
        <v>7.7632471919059753E-2</v>
      </c>
      <c r="AM105" s="27">
        <v>1.3254730030894279E-2</v>
      </c>
      <c r="AN105" s="27">
        <v>7.2257556021213531E-2</v>
      </c>
      <c r="AO105" s="27">
        <v>6.2826856970787048E-2</v>
      </c>
      <c r="AP105" s="27">
        <v>7.4196502566337585E-2</v>
      </c>
      <c r="AQ105" s="27">
        <v>9.3391299247741699E-2</v>
      </c>
      <c r="AR105" s="27">
        <v>5.1916308701038361E-2</v>
      </c>
      <c r="AS105" s="27">
        <v>9.6138745546340942E-2</v>
      </c>
      <c r="AT105" s="27">
        <v>9.8314471542835236E-2</v>
      </c>
      <c r="AU105" s="27">
        <v>6.5694384276866913E-2</v>
      </c>
      <c r="AV105" s="27">
        <v>0.13851770758628845</v>
      </c>
      <c r="AW105" s="27">
        <v>5.2881788462400436E-2</v>
      </c>
      <c r="AX105" s="27">
        <v>9.3674398958683014E-2</v>
      </c>
      <c r="AY105" s="27">
        <v>6.1467908322811127E-2</v>
      </c>
      <c r="AZ105" s="27">
        <v>6.0920808464288712E-2</v>
      </c>
      <c r="BA105" s="27">
        <v>4.683510959148407E-2</v>
      </c>
      <c r="BB105" s="27">
        <v>5.6981168687343597E-2</v>
      </c>
      <c r="BC105" s="27">
        <v>1.7371572554111481E-2</v>
      </c>
      <c r="BD105" s="27">
        <v>4.0619384497404099E-2</v>
      </c>
      <c r="BE105" s="27">
        <v>6.3926242291927338E-2</v>
      </c>
      <c r="BF105" s="27">
        <v>6.3504345715045929E-2</v>
      </c>
      <c r="BG105" s="27">
        <v>7.0902034640312195E-2</v>
      </c>
      <c r="BH105" s="27">
        <v>2.5142284110188484E-2</v>
      </c>
      <c r="BI105" s="27">
        <v>6.318926066160202E-2</v>
      </c>
      <c r="BJ105" s="27">
        <v>4.7966375946998596E-2</v>
      </c>
      <c r="BK105" s="27">
        <v>4.7377083450555801E-2</v>
      </c>
      <c r="BL105" s="27">
        <v>5.1877375692129135E-2</v>
      </c>
      <c r="BM105" s="27">
        <v>3.6990202963352203E-2</v>
      </c>
      <c r="BN105" s="27">
        <v>5.5938798934221268E-2</v>
      </c>
    </row>
    <row r="106" spans="1:66" x14ac:dyDescent="0.2">
      <c r="A106" s="8" t="s">
        <v>279</v>
      </c>
      <c r="B106" s="21" t="s">
        <v>280</v>
      </c>
      <c r="C106" s="22" t="s">
        <v>90</v>
      </c>
      <c r="D106" s="27">
        <v>0.890097975730896</v>
      </c>
      <c r="E106" s="27">
        <v>0.88075727224349976</v>
      </c>
      <c r="F106" s="27">
        <v>0.98638063669204712</v>
      </c>
      <c r="G106" s="27">
        <v>0.88975399732589722</v>
      </c>
      <c r="H106" s="27">
        <v>1</v>
      </c>
      <c r="I106" s="27">
        <v>0.79560917615890503</v>
      </c>
      <c r="J106" s="27">
        <v>0.73730409145355225</v>
      </c>
      <c r="K106" s="27">
        <v>1</v>
      </c>
      <c r="L106" s="27">
        <v>1</v>
      </c>
      <c r="M106" s="27">
        <v>1</v>
      </c>
      <c r="N106" s="27">
        <v>0.77926355600357056</v>
      </c>
      <c r="O106" s="27">
        <v>0.95018517971038818</v>
      </c>
      <c r="P106" s="27">
        <v>0.84272307157516479</v>
      </c>
      <c r="Q106" s="27">
        <v>1</v>
      </c>
      <c r="R106" s="27">
        <v>1</v>
      </c>
      <c r="S106" s="27">
        <v>1</v>
      </c>
      <c r="T106" s="27">
        <v>0.93975013494491577</v>
      </c>
      <c r="U106" s="27">
        <v>1</v>
      </c>
      <c r="V106" s="27">
        <v>0.86095684766769409</v>
      </c>
      <c r="W106" s="27">
        <v>1</v>
      </c>
      <c r="X106" s="27">
        <v>1</v>
      </c>
      <c r="Y106" s="27">
        <v>0.82849013805389404</v>
      </c>
      <c r="Z106" s="27">
        <v>1</v>
      </c>
      <c r="AA106" s="27">
        <v>1</v>
      </c>
      <c r="AB106" s="27">
        <v>0.93214404582977295</v>
      </c>
      <c r="AC106" s="27">
        <v>1</v>
      </c>
      <c r="AD106" s="27">
        <v>0.98870790004730225</v>
      </c>
      <c r="AE106" s="27">
        <v>0.95888561010360718</v>
      </c>
      <c r="AF106" s="27">
        <v>0.95113468170166016</v>
      </c>
      <c r="AG106" s="27">
        <v>0.81250309944152832</v>
      </c>
      <c r="AH106" s="27">
        <v>0.9570501446723938</v>
      </c>
      <c r="AI106" s="27">
        <v>0.79734134674072266</v>
      </c>
      <c r="AJ106" s="27">
        <v>0.7807273268699646</v>
      </c>
      <c r="AK106" s="27">
        <v>1</v>
      </c>
      <c r="AL106" s="27">
        <v>0.98410403728485107</v>
      </c>
      <c r="AM106" s="27">
        <v>1</v>
      </c>
      <c r="AN106" s="27">
        <v>0.87330234050750732</v>
      </c>
      <c r="AO106" s="27">
        <v>0.82838970422744751</v>
      </c>
      <c r="AP106" s="27">
        <v>0.90591561794281006</v>
      </c>
      <c r="AQ106" s="27">
        <v>0.74956291913986206</v>
      </c>
      <c r="AR106" s="27">
        <v>1</v>
      </c>
      <c r="AS106" s="27">
        <v>0.93232220411300659</v>
      </c>
      <c r="AT106" s="27">
        <v>0.95113503932952881</v>
      </c>
      <c r="AU106" s="27">
        <v>0.83783161640167236</v>
      </c>
      <c r="AV106" s="27">
        <v>0.88891172409057617</v>
      </c>
      <c r="AW106" s="27">
        <v>0.42691612243652344</v>
      </c>
      <c r="AX106" s="27">
        <v>0.95807158946990967</v>
      </c>
      <c r="AY106" s="27">
        <v>0.8929714560508728</v>
      </c>
      <c r="AZ106" s="27">
        <v>0.99647372961044312</v>
      </c>
      <c r="BA106" s="27">
        <v>0.82675337791442871</v>
      </c>
      <c r="BB106" s="27">
        <v>0.9894564151763916</v>
      </c>
      <c r="BC106" s="27">
        <v>0.19029071927070618</v>
      </c>
      <c r="BD106" s="27">
        <v>1</v>
      </c>
      <c r="BE106" s="27">
        <v>1</v>
      </c>
      <c r="BF106" s="27">
        <v>0.97141265869140625</v>
      </c>
      <c r="BG106" s="27">
        <v>0.86984539031982422</v>
      </c>
      <c r="BH106" s="27">
        <v>0.74470090866088867</v>
      </c>
      <c r="BI106" s="27">
        <v>1</v>
      </c>
      <c r="BJ106" s="27">
        <v>1</v>
      </c>
      <c r="BK106" s="27">
        <v>0.71869975328445435</v>
      </c>
      <c r="BL106" s="27">
        <v>0.70487493276596069</v>
      </c>
      <c r="BM106" s="27">
        <v>0.67409020662307739</v>
      </c>
      <c r="BN106" s="27">
        <v>0.83848881721496582</v>
      </c>
    </row>
    <row r="107" spans="1:66" x14ac:dyDescent="0.2">
      <c r="A107" s="8" t="s">
        <v>281</v>
      </c>
      <c r="B107" s="21" t="s">
        <v>282</v>
      </c>
      <c r="C107" s="22" t="s">
        <v>90</v>
      </c>
      <c r="D107" s="27">
        <v>0.98167753219604492</v>
      </c>
      <c r="E107" s="27">
        <v>0.99531912803649902</v>
      </c>
      <c r="F107" s="27">
        <v>1</v>
      </c>
      <c r="G107" s="27">
        <v>0.81680983304977417</v>
      </c>
      <c r="H107" s="27">
        <v>1</v>
      </c>
      <c r="I107" s="27">
        <v>0.90546441078186035</v>
      </c>
      <c r="J107" s="27">
        <v>0.75937163829803467</v>
      </c>
      <c r="K107" s="27">
        <v>1</v>
      </c>
      <c r="L107" s="27">
        <v>1</v>
      </c>
      <c r="M107" s="27">
        <v>0.91957259178161621</v>
      </c>
      <c r="N107" s="27">
        <v>1</v>
      </c>
      <c r="O107" s="27">
        <v>1</v>
      </c>
      <c r="P107" s="27">
        <v>0.82913708686828613</v>
      </c>
      <c r="Q107" s="27">
        <v>0.88895487785339355</v>
      </c>
      <c r="R107" s="27">
        <v>1</v>
      </c>
      <c r="S107" s="27">
        <v>1</v>
      </c>
      <c r="T107" s="27">
        <v>1</v>
      </c>
      <c r="U107" s="27">
        <v>0.98288184404373169</v>
      </c>
      <c r="V107" s="27">
        <v>0.63033086061477661</v>
      </c>
      <c r="W107" s="27">
        <v>1</v>
      </c>
      <c r="X107" s="27">
        <v>1</v>
      </c>
      <c r="Y107" s="27">
        <v>0.87168353796005249</v>
      </c>
      <c r="Z107" s="27">
        <v>0.91135513782501221</v>
      </c>
      <c r="AA107" s="27">
        <v>0.83875405788421631</v>
      </c>
      <c r="AB107" s="27">
        <v>1</v>
      </c>
      <c r="AC107" s="27">
        <v>0.98729914426803589</v>
      </c>
      <c r="AD107" s="27">
        <v>0.9093431830406189</v>
      </c>
      <c r="AE107" s="27">
        <v>0.86417567729949951</v>
      </c>
      <c r="AF107" s="27">
        <v>0.94982039928436279</v>
      </c>
      <c r="AG107" s="27">
        <v>0.97823995351791382</v>
      </c>
      <c r="AH107" s="27">
        <v>0.93405663967132568</v>
      </c>
      <c r="AI107" s="27">
        <v>1</v>
      </c>
      <c r="AJ107" s="27">
        <v>0.82528215646743774</v>
      </c>
      <c r="AK107" s="27">
        <v>0.99870216846466064</v>
      </c>
      <c r="AL107" s="27">
        <v>1</v>
      </c>
      <c r="AM107" s="27">
        <v>0.8626365065574646</v>
      </c>
      <c r="AN107" s="27">
        <v>0.73443859815597534</v>
      </c>
      <c r="AO107" s="27">
        <v>0.88193166255950928</v>
      </c>
      <c r="AP107" s="27">
        <v>1</v>
      </c>
      <c r="AQ107" s="27">
        <v>0.79788374900817871</v>
      </c>
      <c r="AR107" s="27">
        <v>0.8541533350944519</v>
      </c>
      <c r="AS107" s="27">
        <v>0.86966115236282349</v>
      </c>
      <c r="AT107" s="27">
        <v>0.92703032493591309</v>
      </c>
      <c r="AU107" s="27">
        <v>0.8834308385848999</v>
      </c>
      <c r="AV107" s="27">
        <v>0.93561923503875732</v>
      </c>
      <c r="AW107" s="27">
        <v>0.95331627130508423</v>
      </c>
      <c r="AX107" s="27">
        <v>1</v>
      </c>
      <c r="AY107" s="27">
        <v>0.97180557250976563</v>
      </c>
      <c r="AZ107" s="27">
        <v>1</v>
      </c>
      <c r="BA107" s="27">
        <v>1</v>
      </c>
      <c r="BB107" s="27">
        <v>0.96964436769485474</v>
      </c>
      <c r="BC107" s="27">
        <v>1</v>
      </c>
      <c r="BD107" s="27">
        <v>0.58670985698699951</v>
      </c>
      <c r="BE107" s="27">
        <v>0.76880228519439697</v>
      </c>
      <c r="BF107" s="27">
        <v>1</v>
      </c>
      <c r="BG107" s="27">
        <v>1</v>
      </c>
      <c r="BH107" s="27">
        <v>0.83173418045043945</v>
      </c>
      <c r="BI107" s="27">
        <v>0.93587237596511841</v>
      </c>
      <c r="BJ107" s="27">
        <v>0.63731992244720459</v>
      </c>
      <c r="BK107" s="27">
        <v>1</v>
      </c>
      <c r="BL107" s="27">
        <v>1</v>
      </c>
      <c r="BM107" s="27">
        <v>0.88330549001693726</v>
      </c>
      <c r="BN107" s="27">
        <v>0.97800332307815552</v>
      </c>
    </row>
    <row r="108" spans="1:66" x14ac:dyDescent="0.2">
      <c r="A108" s="8" t="s">
        <v>283</v>
      </c>
      <c r="B108" s="21" t="s">
        <v>284</v>
      </c>
      <c r="C108" s="22" t="s">
        <v>269</v>
      </c>
      <c r="D108" s="10">
        <v>3.8374378681182861</v>
      </c>
      <c r="E108" s="10">
        <v>3.9905941486358643</v>
      </c>
      <c r="F108" s="10">
        <v>3.9111273288726807</v>
      </c>
      <c r="G108" s="10">
        <v>3.678382396697998</v>
      </c>
      <c r="H108" s="10">
        <v>3.6910371780395508</v>
      </c>
      <c r="I108" s="10">
        <v>3.9795637130737305</v>
      </c>
      <c r="J108" s="10">
        <v>3.3673138618469238</v>
      </c>
      <c r="K108" s="10">
        <v>3.1776199340820312</v>
      </c>
      <c r="L108" s="10">
        <v>3.9030177593231201</v>
      </c>
      <c r="M108" s="10">
        <v>3.9195725917816162</v>
      </c>
      <c r="N108" s="10">
        <v>3.9788296222686768</v>
      </c>
      <c r="O108" s="10">
        <v>3.9235129356384277</v>
      </c>
      <c r="P108" s="10">
        <v>3.9518184661865234</v>
      </c>
      <c r="Q108" s="10">
        <v>4</v>
      </c>
      <c r="R108" s="10">
        <v>4</v>
      </c>
      <c r="S108" s="10">
        <v>4</v>
      </c>
      <c r="T108" s="10">
        <v>3.9337372779846191</v>
      </c>
      <c r="U108" s="10">
        <v>4</v>
      </c>
      <c r="V108" s="10">
        <v>3.5772709846496582</v>
      </c>
      <c r="W108" s="10">
        <v>3.2954127788543701</v>
      </c>
      <c r="X108" s="10">
        <v>4</v>
      </c>
      <c r="Y108" s="10">
        <v>3.8284900188446045</v>
      </c>
      <c r="Z108" s="10">
        <v>4</v>
      </c>
      <c r="AA108" s="10">
        <v>4</v>
      </c>
      <c r="AB108" s="10">
        <v>3.9651720523834229</v>
      </c>
      <c r="AC108" s="10">
        <v>3.8084166049957275</v>
      </c>
      <c r="AD108" s="10">
        <v>3.8335506916046143</v>
      </c>
      <c r="AE108" s="10">
        <v>3.8616976737976074</v>
      </c>
      <c r="AF108" s="10">
        <v>3.6570563316345215</v>
      </c>
      <c r="AG108" s="10">
        <v>3.9347198009490967</v>
      </c>
      <c r="AH108" s="10">
        <v>3.6927309036254883</v>
      </c>
      <c r="AI108" s="10">
        <v>3.8601701259613037</v>
      </c>
      <c r="AJ108" s="10">
        <v>3.9485630989074707</v>
      </c>
      <c r="AK108" s="10">
        <v>3.7792325019836426</v>
      </c>
      <c r="AL108" s="10">
        <v>3.6406140327453613</v>
      </c>
      <c r="AM108" s="10">
        <v>3.7917251586914062</v>
      </c>
      <c r="AN108" s="10">
        <v>3.5590958595275879</v>
      </c>
      <c r="AO108" s="10">
        <v>4</v>
      </c>
      <c r="AP108" s="10">
        <v>3.7420341968536377</v>
      </c>
      <c r="AQ108" s="10">
        <v>3.9744243621826172</v>
      </c>
      <c r="AR108" s="10">
        <v>3.9757418632507324</v>
      </c>
      <c r="AS108" s="10">
        <v>3.3746016025543213</v>
      </c>
      <c r="AT108" s="10">
        <v>3.8877761363983154</v>
      </c>
      <c r="AU108" s="10">
        <v>3.9922399520874023</v>
      </c>
      <c r="AV108" s="10">
        <v>3.4888927936553955</v>
      </c>
      <c r="AW108" s="10">
        <v>4</v>
      </c>
      <c r="AX108" s="10">
        <v>3.9682576656341553</v>
      </c>
      <c r="AY108" s="10">
        <v>3.9477012157440186</v>
      </c>
      <c r="AZ108" s="10">
        <v>3.9965777397155762</v>
      </c>
      <c r="BA108" s="10">
        <v>3.6736936569213867</v>
      </c>
      <c r="BB108" s="10">
        <v>4</v>
      </c>
      <c r="BC108" s="10">
        <v>4</v>
      </c>
      <c r="BD108" s="10">
        <v>3.6656985282897949</v>
      </c>
      <c r="BE108" s="10">
        <v>3.9828522205352783</v>
      </c>
      <c r="BF108" s="10">
        <v>4</v>
      </c>
      <c r="BG108" s="10">
        <v>4</v>
      </c>
      <c r="BH108" s="10">
        <v>3.2458565235137939</v>
      </c>
      <c r="BI108" s="10">
        <v>3.7765064239501953</v>
      </c>
      <c r="BJ108" s="10">
        <v>3.8000645637512207</v>
      </c>
      <c r="BK108" s="10">
        <v>4</v>
      </c>
      <c r="BL108" s="10">
        <v>3.4366395473480225</v>
      </c>
      <c r="BM108" s="10">
        <v>3.8756048679351807</v>
      </c>
      <c r="BN108" s="10">
        <v>4</v>
      </c>
    </row>
    <row r="109" spans="1:66" x14ac:dyDescent="0.2">
      <c r="A109" s="8" t="s">
        <v>285</v>
      </c>
      <c r="B109" s="8" t="s">
        <v>271</v>
      </c>
      <c r="C109" s="22" t="s">
        <v>272</v>
      </c>
      <c r="D109" s="10">
        <v>4.1335229873657227</v>
      </c>
      <c r="E109" s="10">
        <v>4.386077880859375</v>
      </c>
      <c r="F109" s="10">
        <v>4.2599444389343262</v>
      </c>
      <c r="G109" s="10">
        <v>3.7737736701965332</v>
      </c>
      <c r="H109" s="10">
        <v>4.3609719276428223</v>
      </c>
      <c r="I109" s="10">
        <v>4.4094719886779785</v>
      </c>
      <c r="J109" s="10">
        <v>3.4482975006103516</v>
      </c>
      <c r="K109" s="10">
        <v>3.8217902183532715</v>
      </c>
      <c r="L109" s="10">
        <v>4.4509739875793457</v>
      </c>
      <c r="M109" s="10">
        <v>4.1706533432006836</v>
      </c>
      <c r="N109" s="10">
        <v>4.0338039398193359</v>
      </c>
      <c r="O109" s="10">
        <v>4.0836067199707031</v>
      </c>
      <c r="P109" s="10">
        <v>4.5908718109130859</v>
      </c>
      <c r="Q109" s="10">
        <v>4.6559205055236816</v>
      </c>
      <c r="R109" s="10">
        <v>4.2540836334228516</v>
      </c>
      <c r="S109" s="10">
        <v>4.2601375579833984</v>
      </c>
      <c r="T109" s="10">
        <v>4.1197328567504883</v>
      </c>
      <c r="U109" s="10">
        <v>4.2974820137023926</v>
      </c>
      <c r="V109" s="10">
        <v>4.19464111328125</v>
      </c>
      <c r="W109" s="10">
        <v>3.8348929882049561</v>
      </c>
      <c r="X109" s="10">
        <v>3.9300007820129395</v>
      </c>
      <c r="Y109" s="10">
        <v>4.136815071105957</v>
      </c>
      <c r="Z109" s="10">
        <v>4.1364870071411133</v>
      </c>
      <c r="AA109" s="10">
        <v>4.4197273254394531</v>
      </c>
      <c r="AB109" s="10">
        <v>4.0387845039367676</v>
      </c>
      <c r="AC109" s="10">
        <v>4.0543718338012695</v>
      </c>
      <c r="AD109" s="10">
        <v>3.9537820816040039</v>
      </c>
      <c r="AE109" s="10">
        <v>4.2805514335632324</v>
      </c>
      <c r="AF109" s="10">
        <v>4.0223298072814941</v>
      </c>
      <c r="AG109" s="10">
        <v>4.4888730049133301</v>
      </c>
      <c r="AH109" s="10">
        <v>4.006800651550293</v>
      </c>
      <c r="AI109" s="10">
        <v>3.958836555480957</v>
      </c>
      <c r="AJ109" s="10">
        <v>4.4027814865112305</v>
      </c>
      <c r="AK109" s="10">
        <v>3.4542574882507324</v>
      </c>
      <c r="AL109" s="10">
        <v>3.8794169425964355</v>
      </c>
      <c r="AM109" s="10">
        <v>4.8489727973937988</v>
      </c>
      <c r="AN109" s="10">
        <v>3.3587725162506104</v>
      </c>
      <c r="AO109" s="10">
        <v>4.2130217552185059</v>
      </c>
      <c r="AP109" s="10">
        <v>4.3233747482299805</v>
      </c>
      <c r="AQ109" s="10">
        <v>4.0485744476318359</v>
      </c>
      <c r="AR109" s="10">
        <v>3.9376354217529297</v>
      </c>
      <c r="AS109" s="10">
        <v>3.8963859081268311</v>
      </c>
      <c r="AT109" s="10">
        <v>3.9480726718902588</v>
      </c>
      <c r="AU109" s="10">
        <v>4.3500604629516602</v>
      </c>
      <c r="AV109" s="10">
        <v>4.1365251541137695</v>
      </c>
      <c r="AW109" s="10">
        <v>4.1632328033447266</v>
      </c>
      <c r="AX109" s="10">
        <v>4.0572915077209473</v>
      </c>
      <c r="AY109" s="10">
        <v>3.9854915142059326</v>
      </c>
      <c r="AZ109" s="10">
        <v>4.3935861587524414</v>
      </c>
      <c r="BA109" s="10">
        <v>3.6758952140808105</v>
      </c>
      <c r="BB109" s="10">
        <v>3.9132187366485596</v>
      </c>
      <c r="BC109" s="10">
        <v>2.4943664073944092</v>
      </c>
      <c r="BD109" s="10">
        <v>4.3686165809631348</v>
      </c>
      <c r="BE109" s="10">
        <v>4.5387945175170898</v>
      </c>
      <c r="BF109" s="10">
        <v>4.1878995895385742</v>
      </c>
      <c r="BG109" s="10">
        <v>4.636603832244873</v>
      </c>
      <c r="BH109" s="10">
        <v>4.0394043922424316</v>
      </c>
      <c r="BI109" s="10">
        <v>3.7266452312469482</v>
      </c>
      <c r="BJ109" s="10">
        <v>4.3405866622924805</v>
      </c>
      <c r="BK109" s="10">
        <v>4.2182478904724121</v>
      </c>
      <c r="BL109" s="10">
        <v>4.4831547737121582</v>
      </c>
      <c r="BM109" s="10">
        <v>4.1870021820068359</v>
      </c>
      <c r="BN109" s="10">
        <v>4.3416266441345215</v>
      </c>
    </row>
    <row r="110" spans="1:66" x14ac:dyDescent="0.2">
      <c r="A110" s="18" t="s">
        <v>286</v>
      </c>
      <c r="B110" s="18" t="s">
        <v>287</v>
      </c>
      <c r="C110" s="19" t="s">
        <v>88</v>
      </c>
      <c r="D110" s="33">
        <v>1.6770339012145996</v>
      </c>
      <c r="E110" s="33">
        <v>1.9816436767578125</v>
      </c>
      <c r="F110" s="33">
        <v>1.624462366104126</v>
      </c>
      <c r="G110" s="33">
        <v>1.7015094757080078</v>
      </c>
      <c r="H110" s="33">
        <v>1.7646095752716064</v>
      </c>
      <c r="I110" s="33">
        <v>1.8526214361190796</v>
      </c>
      <c r="J110" s="33">
        <v>1.6568758487701416</v>
      </c>
      <c r="K110" s="33">
        <v>1.7440789937973022</v>
      </c>
      <c r="L110" s="33">
        <v>1.6944457292556763</v>
      </c>
      <c r="M110" s="33">
        <v>1.8584346771240234</v>
      </c>
      <c r="N110" s="33">
        <v>1.6564275026321411</v>
      </c>
      <c r="O110" s="33">
        <v>1.809769868850708</v>
      </c>
      <c r="P110" s="33">
        <v>1.8264832496643066</v>
      </c>
      <c r="Q110" s="33">
        <v>1.9128628969192505</v>
      </c>
      <c r="R110" s="33">
        <v>1.837791919708252</v>
      </c>
      <c r="S110" s="33">
        <v>1.7940255403518677</v>
      </c>
      <c r="T110" s="33">
        <v>1.9501370191574097</v>
      </c>
      <c r="U110" s="33">
        <v>1.7576471567153931</v>
      </c>
      <c r="V110" s="33">
        <v>1.8903294801712036</v>
      </c>
      <c r="W110" s="33">
        <v>1.795976996421814</v>
      </c>
      <c r="X110" s="33">
        <v>1.8216755390167236</v>
      </c>
      <c r="Y110" s="33">
        <v>1.6540665626525879</v>
      </c>
      <c r="Z110" s="33">
        <v>1.8051389455795288</v>
      </c>
      <c r="AA110" s="33">
        <v>1.8327745199203491</v>
      </c>
      <c r="AB110" s="33">
        <v>1.8052538633346558</v>
      </c>
      <c r="AC110" s="33">
        <v>1.8207944631576538</v>
      </c>
      <c r="AD110" s="33">
        <v>1.6577117443084717</v>
      </c>
      <c r="AE110" s="33">
        <v>1.7211849689483643</v>
      </c>
      <c r="AF110" s="33">
        <v>1.65577232837677</v>
      </c>
      <c r="AG110" s="33">
        <v>1.7207684516906738</v>
      </c>
      <c r="AH110" s="33">
        <v>1.7174440622329712</v>
      </c>
      <c r="AI110" s="33">
        <v>1.7172437906265259</v>
      </c>
      <c r="AJ110" s="33">
        <v>1.7185771465301514</v>
      </c>
      <c r="AK110" s="33">
        <v>1.7186797857284546</v>
      </c>
      <c r="AL110" s="33">
        <v>1.7563461065292358</v>
      </c>
      <c r="AM110" s="33">
        <v>1.478365421295166</v>
      </c>
      <c r="AN110" s="33">
        <v>1.6766893863677979</v>
      </c>
      <c r="AO110" s="33">
        <v>1.6387550830841064</v>
      </c>
      <c r="AP110" s="33">
        <v>1.8274219036102295</v>
      </c>
      <c r="AQ110" s="33">
        <v>1.7337127923965454</v>
      </c>
      <c r="AR110" s="33">
        <v>1.6587162017822266</v>
      </c>
      <c r="AS110" s="33">
        <v>1.5287715196609497</v>
      </c>
      <c r="AT110" s="33">
        <v>1.8285319805145264</v>
      </c>
      <c r="AU110" s="33">
        <v>1.6154882907867432</v>
      </c>
      <c r="AV110" s="33">
        <v>1.8470168113708496</v>
      </c>
      <c r="AW110" s="33">
        <v>1.8193848133087158</v>
      </c>
      <c r="AX110" s="33">
        <v>1.8960585594177246</v>
      </c>
      <c r="AY110" s="33">
        <v>1.8325419425964355</v>
      </c>
      <c r="AZ110" s="33">
        <v>1.8101906776428223</v>
      </c>
      <c r="BA110" s="33">
        <v>1.718406081199646</v>
      </c>
      <c r="BB110" s="33">
        <v>1.8703088760375977</v>
      </c>
      <c r="BC110" s="33">
        <v>1.8700879812240601</v>
      </c>
      <c r="BD110" s="33">
        <v>1.9120273590087891</v>
      </c>
      <c r="BE110" s="33">
        <v>1.9726194143295288</v>
      </c>
      <c r="BF110" s="33">
        <v>1.8241423368453979</v>
      </c>
      <c r="BG110" s="33">
        <v>1.9326272010803223</v>
      </c>
      <c r="BH110" s="33">
        <v>1.8693150281906128</v>
      </c>
      <c r="BI110" s="33">
        <v>1.9016627073287964</v>
      </c>
      <c r="BJ110" s="33">
        <v>1.6193519830703735</v>
      </c>
      <c r="BK110" s="33">
        <v>1.8003041744232178</v>
      </c>
      <c r="BL110" s="33">
        <v>1.8419314622879028</v>
      </c>
      <c r="BM110" s="33">
        <v>1.686285138130188</v>
      </c>
      <c r="BN110" s="33">
        <v>1.8304556608200073</v>
      </c>
    </row>
    <row r="111" spans="1:66" x14ac:dyDescent="0.2">
      <c r="A111" s="8" t="s">
        <v>288</v>
      </c>
      <c r="B111" s="8" t="s">
        <v>289</v>
      </c>
      <c r="C111" s="22" t="s">
        <v>90</v>
      </c>
      <c r="D111" s="27">
        <v>8.2373358309268951E-2</v>
      </c>
      <c r="E111" s="27">
        <v>0.11860103905200958</v>
      </c>
      <c r="F111" s="27">
        <v>0.10151591151952744</v>
      </c>
      <c r="G111" s="27">
        <v>0.13606294989585876</v>
      </c>
      <c r="H111" s="27">
        <v>0.15992708504199982</v>
      </c>
      <c r="I111" s="27">
        <v>0.12680214643478394</v>
      </c>
      <c r="J111" s="27">
        <v>6.7490749061107635E-2</v>
      </c>
      <c r="K111" s="27">
        <v>0.21472719311714172</v>
      </c>
      <c r="L111" s="27">
        <v>7.6216742396354675E-2</v>
      </c>
      <c r="M111" s="27">
        <v>0.13603633642196655</v>
      </c>
      <c r="N111" s="27">
        <v>0.16636842489242554</v>
      </c>
      <c r="O111" s="27">
        <v>0.21272940933704376</v>
      </c>
      <c r="P111" s="27">
        <v>0.12214638292789459</v>
      </c>
      <c r="Q111" s="27">
        <v>0.10021813213825226</v>
      </c>
      <c r="R111" s="27">
        <v>0.10738332569599152</v>
      </c>
      <c r="S111" s="27">
        <v>0.10514569282531738</v>
      </c>
      <c r="T111" s="27">
        <v>0.21023659408092499</v>
      </c>
      <c r="U111" s="27">
        <v>0.21972765028476715</v>
      </c>
      <c r="V111" s="27">
        <v>0.11295680701732635</v>
      </c>
      <c r="W111" s="27">
        <v>0.12519709765911102</v>
      </c>
      <c r="X111" s="27">
        <v>0.10768461972475052</v>
      </c>
      <c r="Y111" s="27">
        <v>8.8158264756202698E-2</v>
      </c>
      <c r="Z111" s="27">
        <v>0.15048341453075409</v>
      </c>
      <c r="AA111" s="27">
        <v>6.7300938069820404E-2</v>
      </c>
      <c r="AB111" s="27">
        <v>0.13474898040294647</v>
      </c>
      <c r="AC111" s="27">
        <v>0.11837049573659897</v>
      </c>
      <c r="AD111" s="27">
        <v>0.11451475322246552</v>
      </c>
      <c r="AE111" s="27">
        <v>0.15033553540706635</v>
      </c>
      <c r="AF111" s="27">
        <v>0.14165370166301727</v>
      </c>
      <c r="AG111" s="27">
        <v>6.7452460527420044E-2</v>
      </c>
      <c r="AH111" s="27">
        <v>0.1638789027929306</v>
      </c>
      <c r="AI111" s="27">
        <v>9.4437681138515472E-2</v>
      </c>
      <c r="AJ111" s="27">
        <v>0.11263848096132278</v>
      </c>
      <c r="AK111" s="27">
        <v>9.2189282178878784E-2</v>
      </c>
      <c r="AL111" s="27">
        <v>5.8026764541864395E-2</v>
      </c>
      <c r="AM111" s="27">
        <v>7.0971257984638214E-2</v>
      </c>
      <c r="AN111" s="27">
        <v>9.666907787322998E-2</v>
      </c>
      <c r="AO111" s="27">
        <v>9.0740315616130829E-2</v>
      </c>
      <c r="AP111" s="27">
        <v>0.14694280922412872</v>
      </c>
      <c r="AQ111" s="27">
        <v>0.10812290757894516</v>
      </c>
      <c r="AR111" s="27">
        <v>0.18087124824523926</v>
      </c>
      <c r="AS111" s="27">
        <v>0.17008061707019806</v>
      </c>
      <c r="AT111" s="27">
        <v>0.21958880126476288</v>
      </c>
      <c r="AU111" s="27">
        <v>5.540158599615097E-2</v>
      </c>
      <c r="AV111" s="27">
        <v>0.24497292935848236</v>
      </c>
      <c r="AW111" s="27">
        <v>0.12917983531951904</v>
      </c>
      <c r="AX111" s="27">
        <v>0.17517353594303131</v>
      </c>
      <c r="AY111" s="27">
        <v>0.12966208159923553</v>
      </c>
      <c r="AZ111" s="27">
        <v>0.1332346647977829</v>
      </c>
      <c r="BA111" s="27">
        <v>4.2082417756319046E-2</v>
      </c>
      <c r="BB111" s="27">
        <v>0.12385105341672897</v>
      </c>
      <c r="BC111" s="27">
        <v>6.6323563456535339E-2</v>
      </c>
      <c r="BD111" s="27">
        <v>0.152446448802948</v>
      </c>
      <c r="BE111" s="27">
        <v>0.10381234437227249</v>
      </c>
      <c r="BF111" s="27">
        <v>0.11353184282779694</v>
      </c>
      <c r="BG111" s="27">
        <v>0.12276256084442139</v>
      </c>
      <c r="BH111" s="27">
        <v>0.10499025881290436</v>
      </c>
      <c r="BI111" s="27">
        <v>9.4599045813083649E-2</v>
      </c>
      <c r="BJ111" s="27">
        <v>5.9194259345531464E-2</v>
      </c>
      <c r="BK111" s="27">
        <v>0.11704224348068237</v>
      </c>
      <c r="BL111" s="27">
        <v>9.9400945007801056E-2</v>
      </c>
      <c r="BM111" s="27">
        <v>5.9034895151853561E-2</v>
      </c>
      <c r="BN111" s="27">
        <v>0.12306544929742813</v>
      </c>
    </row>
    <row r="112" spans="1:66" x14ac:dyDescent="0.2">
      <c r="A112" s="8" t="s">
        <v>290</v>
      </c>
      <c r="B112" s="35" t="s">
        <v>291</v>
      </c>
      <c r="C112" s="36" t="s">
        <v>90</v>
      </c>
      <c r="D112" s="27">
        <v>0.8285747766494751</v>
      </c>
      <c r="E112" s="27">
        <v>1</v>
      </c>
      <c r="F112" s="27">
        <v>0.5467187762260437</v>
      </c>
      <c r="G112" s="27">
        <v>0.95971822738647461</v>
      </c>
      <c r="H112" s="27">
        <v>0.91805559396743774</v>
      </c>
      <c r="I112" s="27">
        <v>0.89592427015304565</v>
      </c>
      <c r="J112" s="27">
        <v>0.69759863615036011</v>
      </c>
      <c r="K112" s="27">
        <v>0.85562902688980103</v>
      </c>
      <c r="L112" s="27">
        <v>0.74858784675598145</v>
      </c>
      <c r="M112" s="27">
        <v>0.996451735496521</v>
      </c>
      <c r="N112" s="27">
        <v>0.88768154382705688</v>
      </c>
      <c r="O112" s="27">
        <v>0.84755533933639526</v>
      </c>
      <c r="P112" s="27">
        <v>0.93303060531616211</v>
      </c>
      <c r="Q112" s="27">
        <v>0.95503133535385132</v>
      </c>
      <c r="R112" s="27">
        <v>0.83134573698043823</v>
      </c>
      <c r="S112" s="27">
        <v>0.98372018337249756</v>
      </c>
      <c r="T112" s="27">
        <v>0.91340333223342896</v>
      </c>
      <c r="U112" s="27">
        <v>0.94293123483657837</v>
      </c>
      <c r="V112" s="27">
        <v>0.92650812864303589</v>
      </c>
      <c r="W112" s="27">
        <v>1</v>
      </c>
      <c r="X112" s="27">
        <v>0.90303540229797363</v>
      </c>
      <c r="Y112" s="27">
        <v>0.77722519636154175</v>
      </c>
      <c r="Z112" s="27">
        <v>0.7749478816986084</v>
      </c>
      <c r="AA112" s="27">
        <v>0.89806079864501953</v>
      </c>
      <c r="AB112" s="27">
        <v>0.80432504415512085</v>
      </c>
      <c r="AC112" s="27">
        <v>0.86958998441696167</v>
      </c>
      <c r="AD112" s="27">
        <v>0.75999391078948975</v>
      </c>
      <c r="AE112" s="27">
        <v>0.70812726020812988</v>
      </c>
      <c r="AF112" s="27">
        <v>0.83336347341537476</v>
      </c>
      <c r="AG112" s="27">
        <v>0.5595405101776123</v>
      </c>
      <c r="AH112" s="27">
        <v>0.69699668884277344</v>
      </c>
      <c r="AI112" s="27">
        <v>0.71524572372436523</v>
      </c>
      <c r="AJ112" s="27">
        <v>0.72941583395004272</v>
      </c>
      <c r="AK112" s="27">
        <v>0.85667532682418823</v>
      </c>
      <c r="AL112" s="27">
        <v>0.85897970199584961</v>
      </c>
      <c r="AM112" s="27">
        <v>1</v>
      </c>
      <c r="AN112" s="27">
        <v>0.81827843189239502</v>
      </c>
      <c r="AO112" s="27">
        <v>0.67939317226409912</v>
      </c>
      <c r="AP112" s="27">
        <v>0.81357622146606445</v>
      </c>
      <c r="AQ112" s="27">
        <v>0.74632477760314941</v>
      </c>
      <c r="AR112" s="27">
        <v>0.54846280813217163</v>
      </c>
      <c r="AS112" s="27">
        <v>0.69654947519302368</v>
      </c>
      <c r="AT112" s="27">
        <v>0.69985759258270264</v>
      </c>
      <c r="AU112" s="27">
        <v>0.59520411491394043</v>
      </c>
      <c r="AV112" s="27">
        <v>0.86514747142791748</v>
      </c>
      <c r="AW112" s="27">
        <v>0.89800292253494263</v>
      </c>
      <c r="AX112" s="27">
        <v>0.83004504442214966</v>
      </c>
      <c r="AY112" s="27">
        <v>0.85394579172134399</v>
      </c>
      <c r="AZ112" s="27">
        <v>0.79329168796539307</v>
      </c>
      <c r="BA112" s="27">
        <v>0.67704206705093384</v>
      </c>
      <c r="BB112" s="27">
        <v>0.93482309579849243</v>
      </c>
      <c r="BC112" s="27">
        <v>0.95890778303146362</v>
      </c>
      <c r="BD112" s="27">
        <v>0.8719482421875</v>
      </c>
      <c r="BE112" s="27">
        <v>1</v>
      </c>
      <c r="BF112" s="27">
        <v>0.7823340892791748</v>
      </c>
      <c r="BG112" s="27">
        <v>0.81838250160217285</v>
      </c>
      <c r="BH112" s="27">
        <v>0.82908260822296143</v>
      </c>
      <c r="BI112" s="27">
        <v>0.90301227569580078</v>
      </c>
      <c r="BJ112" s="27">
        <v>0.78070050477981567</v>
      </c>
      <c r="BK112" s="27">
        <v>0.75337904691696167</v>
      </c>
      <c r="BL112" s="27">
        <v>0.67089956998825073</v>
      </c>
      <c r="BM112" s="27">
        <v>0.73582631349563599</v>
      </c>
      <c r="BN112" s="27">
        <v>0.76245766878128052</v>
      </c>
    </row>
    <row r="113" spans="1:66" x14ac:dyDescent="0.2">
      <c r="A113" s="8" t="s">
        <v>292</v>
      </c>
      <c r="B113" s="35" t="s">
        <v>293</v>
      </c>
      <c r="C113" s="36" t="s">
        <v>90</v>
      </c>
      <c r="D113" s="27">
        <v>0.81377154588699341</v>
      </c>
      <c r="E113" s="27">
        <v>1</v>
      </c>
      <c r="F113" s="27">
        <v>0.70323210954666138</v>
      </c>
      <c r="G113" s="27">
        <v>0.65369582176208496</v>
      </c>
      <c r="H113" s="27">
        <v>0.77786934375762939</v>
      </c>
      <c r="I113" s="27">
        <v>0.79144328832626343</v>
      </c>
      <c r="J113" s="27">
        <v>0.9766654372215271</v>
      </c>
      <c r="K113" s="27">
        <v>0.88027036190032959</v>
      </c>
      <c r="L113" s="27">
        <v>0.81160354614257813</v>
      </c>
      <c r="M113" s="27">
        <v>0.723907470703125</v>
      </c>
      <c r="N113" s="27">
        <v>0.56642758846282959</v>
      </c>
      <c r="O113" s="27">
        <v>0.82883721590042114</v>
      </c>
      <c r="P113" s="27">
        <v>0.80996757745742798</v>
      </c>
      <c r="Q113" s="27">
        <v>0.81146043539047241</v>
      </c>
      <c r="R113" s="27">
        <v>0.78747278451919556</v>
      </c>
      <c r="S113" s="27">
        <v>0.83703351020812988</v>
      </c>
      <c r="T113" s="27">
        <v>0.96237313747406006</v>
      </c>
      <c r="U113" s="27">
        <v>0.50880062580108643</v>
      </c>
      <c r="V113" s="27">
        <v>0.95036101341247559</v>
      </c>
      <c r="W113" s="27">
        <v>0.90612292289733887</v>
      </c>
      <c r="X113" s="27">
        <v>0.83896416425704956</v>
      </c>
      <c r="Y113" s="27">
        <v>0.69470721483230591</v>
      </c>
      <c r="Z113" s="27">
        <v>0.87763470411300659</v>
      </c>
      <c r="AA113" s="27">
        <v>0.79689782857894897</v>
      </c>
      <c r="AB113" s="27">
        <v>0.87729912996292114</v>
      </c>
      <c r="AC113" s="27">
        <v>0.93328768014907837</v>
      </c>
      <c r="AD113" s="27">
        <v>0.77613341808319092</v>
      </c>
      <c r="AE113" s="27">
        <v>0.90841662883758545</v>
      </c>
      <c r="AF113" s="27">
        <v>0.48386889696121216</v>
      </c>
      <c r="AG113" s="27">
        <v>0.8429601788520813</v>
      </c>
      <c r="AH113" s="27">
        <v>0.69954967498779297</v>
      </c>
      <c r="AI113" s="27">
        <v>0.84591442346572876</v>
      </c>
      <c r="AJ113" s="27">
        <v>0.92546242475509644</v>
      </c>
      <c r="AK113" s="27">
        <v>0.95603907108306885</v>
      </c>
      <c r="AL113" s="27">
        <v>0.79484516382217407</v>
      </c>
      <c r="AM113" s="27">
        <v>0.30515402555465698</v>
      </c>
      <c r="AN113" s="27">
        <v>0.83577579259872437</v>
      </c>
      <c r="AO113" s="27">
        <v>0.64665687084197998</v>
      </c>
      <c r="AP113" s="27">
        <v>0.77777904272079468</v>
      </c>
      <c r="AQ113" s="27">
        <v>0.90311956405639648</v>
      </c>
      <c r="AR113" s="27">
        <v>0.90737444162368774</v>
      </c>
      <c r="AS113" s="27">
        <v>0.69512367248535156</v>
      </c>
      <c r="AT113" s="27">
        <v>0.89390158653259277</v>
      </c>
      <c r="AU113" s="27">
        <v>0.86121207475662231</v>
      </c>
      <c r="AV113" s="27">
        <v>0.8893398642539978</v>
      </c>
      <c r="AW113" s="27">
        <v>0.85180217027664185</v>
      </c>
      <c r="AX113" s="27">
        <v>0.87532007694244385</v>
      </c>
      <c r="AY113" s="27">
        <v>0.91331285238265991</v>
      </c>
      <c r="AZ113" s="27">
        <v>0.85353517532348633</v>
      </c>
      <c r="BA113" s="27">
        <v>0.8845820426940918</v>
      </c>
      <c r="BB113" s="27">
        <v>0.91199105978012085</v>
      </c>
      <c r="BC113" s="27">
        <v>0.90306329727172852</v>
      </c>
      <c r="BD113" s="27">
        <v>0.94235014915466309</v>
      </c>
      <c r="BE113" s="27">
        <v>1</v>
      </c>
      <c r="BF113" s="27">
        <v>0.86087638139724731</v>
      </c>
      <c r="BG113" s="27">
        <v>0.98810106515884399</v>
      </c>
      <c r="BH113" s="27">
        <v>1</v>
      </c>
      <c r="BI113" s="27">
        <v>1</v>
      </c>
      <c r="BJ113" s="27">
        <v>0.8330036997795105</v>
      </c>
      <c r="BK113" s="27">
        <v>0.87838709354400635</v>
      </c>
      <c r="BL113" s="27">
        <v>0.86445915699005127</v>
      </c>
      <c r="BM113" s="27">
        <v>0.66172546148300171</v>
      </c>
      <c r="BN113" s="27">
        <v>0.84342437982559204</v>
      </c>
    </row>
    <row r="114" spans="1:66" x14ac:dyDescent="0.2">
      <c r="A114" s="8" t="s">
        <v>294</v>
      </c>
      <c r="B114" s="35" t="s">
        <v>295</v>
      </c>
      <c r="C114" s="36" t="s">
        <v>269</v>
      </c>
      <c r="D114" s="10">
        <v>3.3362922668457031</v>
      </c>
      <c r="E114" s="10">
        <v>3.7544512748718262</v>
      </c>
      <c r="F114" s="10">
        <v>3.3146777153015137</v>
      </c>
      <c r="G114" s="10">
        <v>3.4612300395965576</v>
      </c>
      <c r="H114" s="10">
        <v>3.5268173217773437</v>
      </c>
      <c r="I114" s="10">
        <v>3.7779150009155273</v>
      </c>
      <c r="J114" s="10">
        <v>3.8337194919586182</v>
      </c>
      <c r="K114" s="10">
        <v>3.1030395030975342</v>
      </c>
      <c r="L114" s="10">
        <v>3.4710092544555664</v>
      </c>
      <c r="M114" s="10">
        <v>3.5021743774414062</v>
      </c>
      <c r="N114" s="10">
        <v>3.0897607803344727</v>
      </c>
      <c r="O114" s="10">
        <v>3.2768709659576416</v>
      </c>
      <c r="P114" s="10">
        <v>3.6805903911590576</v>
      </c>
      <c r="Q114" s="10">
        <v>3.8845815658569336</v>
      </c>
      <c r="R114" s="10">
        <v>3.6915848255157471</v>
      </c>
      <c r="S114" s="10">
        <v>3.4270439147949219</v>
      </c>
      <c r="T114" s="10">
        <v>3.7345623970031738</v>
      </c>
      <c r="U114" s="10">
        <v>3.1114392280578613</v>
      </c>
      <c r="V114" s="10">
        <v>3.7945876121520996</v>
      </c>
      <c r="W114" s="10">
        <v>2.8414793014526367</v>
      </c>
      <c r="X114" s="10">
        <v>3.5512495040893555</v>
      </c>
      <c r="Y114" s="10">
        <v>2.9680805206298828</v>
      </c>
      <c r="Z114" s="10">
        <v>3.5214765071868896</v>
      </c>
      <c r="AA114" s="10">
        <v>3.7292821407318115</v>
      </c>
      <c r="AB114" s="10">
        <v>3.3575737476348877</v>
      </c>
      <c r="AC114" s="10">
        <v>3.412708044052124</v>
      </c>
      <c r="AD114" s="10">
        <v>3.1708788871765137</v>
      </c>
      <c r="AE114" s="10">
        <v>3.4136874675750732</v>
      </c>
      <c r="AF114" s="10">
        <v>3.7202234268188477</v>
      </c>
      <c r="AG114" s="10">
        <v>3.7902224063873291</v>
      </c>
      <c r="AH114" s="10">
        <v>3.7045018672943115</v>
      </c>
      <c r="AI114" s="10">
        <v>3.577284574508667</v>
      </c>
      <c r="AJ114" s="10">
        <v>3.8738605976104736</v>
      </c>
      <c r="AK114" s="10">
        <v>2.7559726238250732</v>
      </c>
      <c r="AL114" s="10">
        <v>3.0440809726715088</v>
      </c>
      <c r="AM114" s="10">
        <v>2.573091983795166</v>
      </c>
      <c r="AN114" s="10">
        <v>3.3238730430603027</v>
      </c>
      <c r="AO114" s="10">
        <v>3.155468225479126</v>
      </c>
      <c r="AP114" s="10">
        <v>3.7779114246368408</v>
      </c>
      <c r="AQ114" s="10">
        <v>3.633920431137085</v>
      </c>
      <c r="AR114" s="10">
        <v>3.3566973209381104</v>
      </c>
      <c r="AS114" s="10">
        <v>2.9737296104431152</v>
      </c>
      <c r="AT114" s="10">
        <v>3.6533505916595459</v>
      </c>
      <c r="AU114" s="10">
        <v>3.537705659866333</v>
      </c>
      <c r="AV114" s="10">
        <v>3.331474781036377</v>
      </c>
      <c r="AW114" s="10">
        <v>3.1131148338317871</v>
      </c>
      <c r="AX114" s="10">
        <v>3.7342355251312256</v>
      </c>
      <c r="AY114" s="10">
        <v>3.6237554550170898</v>
      </c>
      <c r="AZ114" s="10">
        <v>3.6720333099365234</v>
      </c>
      <c r="BA114" s="10">
        <v>3.3731200695037842</v>
      </c>
      <c r="BB114" s="10">
        <v>3.8731558322906494</v>
      </c>
      <c r="BC114" s="10">
        <v>3.6794764995574951</v>
      </c>
      <c r="BD114" s="10">
        <v>3.7088501453399658</v>
      </c>
      <c r="BE114" s="10">
        <v>3.7745709419250488</v>
      </c>
      <c r="BF114" s="10">
        <v>3.7743279933929443</v>
      </c>
      <c r="BG114" s="10">
        <v>3.9757630825042725</v>
      </c>
      <c r="BH114" s="10">
        <v>3.5976517200469971</v>
      </c>
      <c r="BI114" s="10">
        <v>3.7257649898529053</v>
      </c>
      <c r="BJ114" s="10">
        <v>3.32364821434021</v>
      </c>
      <c r="BK114" s="10">
        <v>3.5611152648925781</v>
      </c>
      <c r="BL114" s="10">
        <v>3.7222328186035156</v>
      </c>
      <c r="BM114" s="10">
        <v>3.1882147789001465</v>
      </c>
      <c r="BN114" s="10">
        <v>3.8805086612701416</v>
      </c>
    </row>
    <row r="115" spans="1:66" x14ac:dyDescent="0.2">
      <c r="A115" s="8" t="s">
        <v>296</v>
      </c>
      <c r="B115" s="8" t="s">
        <v>271</v>
      </c>
      <c r="C115" s="22" t="s">
        <v>272</v>
      </c>
      <c r="D115" s="10">
        <v>3.86246657371521</v>
      </c>
      <c r="E115" s="10">
        <v>4.1045165061950684</v>
      </c>
      <c r="F115" s="10">
        <v>3.7757678031921387</v>
      </c>
      <c r="G115" s="10">
        <v>3.7355594635009766</v>
      </c>
      <c r="H115" s="10">
        <v>3.6830606460571289</v>
      </c>
      <c r="I115" s="10">
        <v>3.8336408138275146</v>
      </c>
      <c r="J115" s="10">
        <v>4.0759711265563965</v>
      </c>
      <c r="K115" s="10">
        <v>3.6995563507080078</v>
      </c>
      <c r="L115" s="10">
        <v>3.8863697052001953</v>
      </c>
      <c r="M115" s="10">
        <v>4.1628379821777344</v>
      </c>
      <c r="N115" s="10">
        <v>3.1086654663085937</v>
      </c>
      <c r="O115" s="10">
        <v>3.7920627593994141</v>
      </c>
      <c r="P115" s="10">
        <v>3.8925657272338867</v>
      </c>
      <c r="Q115" s="10">
        <v>4.7001166343688965</v>
      </c>
      <c r="R115" s="10">
        <v>3.5008804798126221</v>
      </c>
      <c r="S115" s="10">
        <v>3.7129981517791748</v>
      </c>
      <c r="T115" s="10">
        <v>4.2267355918884277</v>
      </c>
      <c r="U115" s="10">
        <v>3.9297516345977783</v>
      </c>
      <c r="V115" s="10">
        <v>3.9663469791412354</v>
      </c>
      <c r="W115" s="10">
        <v>3.5904200077056885</v>
      </c>
      <c r="X115" s="10">
        <v>4.0139288902282715</v>
      </c>
      <c r="Y115" s="10">
        <v>3.3014323711395264</v>
      </c>
      <c r="Z115" s="10">
        <v>3.8808934688568115</v>
      </c>
      <c r="AA115" s="10">
        <v>4.247291088104248</v>
      </c>
      <c r="AB115" s="10">
        <v>3.9486415386199951</v>
      </c>
      <c r="AC115" s="10">
        <v>3.9803690910339355</v>
      </c>
      <c r="AD115" s="10">
        <v>3.5533030033111572</v>
      </c>
      <c r="AE115" s="10">
        <v>3.3802947998046875</v>
      </c>
      <c r="AF115" s="10">
        <v>3.3699309825897217</v>
      </c>
      <c r="AG115" s="10">
        <v>4.2816314697265625</v>
      </c>
      <c r="AH115" s="10">
        <v>4.0751638412475586</v>
      </c>
      <c r="AI115" s="10">
        <v>3.6475064754486084</v>
      </c>
      <c r="AJ115" s="10">
        <v>4.1127557754516602</v>
      </c>
      <c r="AK115" s="10">
        <v>3.3243758678436279</v>
      </c>
      <c r="AL115" s="10">
        <v>4.42950439453125</v>
      </c>
      <c r="AM115" s="10">
        <v>2.8273923397064209</v>
      </c>
      <c r="AN115" s="10">
        <v>3.3632209300994873</v>
      </c>
      <c r="AO115" s="10">
        <v>3.5615372657775879</v>
      </c>
      <c r="AP115" s="10">
        <v>4.113192081451416</v>
      </c>
      <c r="AQ115" s="10">
        <v>3.201106071472168</v>
      </c>
      <c r="AR115" s="10">
        <v>3.093733549118042</v>
      </c>
      <c r="AS115" s="10">
        <v>3.1679894924163818</v>
      </c>
      <c r="AT115" s="10">
        <v>3.6641712188720703</v>
      </c>
      <c r="AU115" s="10">
        <v>3.7469508647918701</v>
      </c>
      <c r="AV115" s="10">
        <v>3.8069748878479004</v>
      </c>
      <c r="AW115" s="10">
        <v>3.5539736747741699</v>
      </c>
      <c r="AX115" s="10">
        <v>4.2054290771484375</v>
      </c>
      <c r="AY115" s="10">
        <v>3.9251611232757568</v>
      </c>
      <c r="AZ115" s="10">
        <v>3.9318802356719971</v>
      </c>
      <c r="BA115" s="10">
        <v>3.5371217727661133</v>
      </c>
      <c r="BB115" s="10">
        <v>4.1541247367858887</v>
      </c>
      <c r="BC115" s="10">
        <v>4.2702469825744629</v>
      </c>
      <c r="BD115" s="10">
        <v>4.3909964561462402</v>
      </c>
      <c r="BE115" s="10">
        <v>4.2481393814086914</v>
      </c>
      <c r="BF115" s="10">
        <v>4.0212445259094238</v>
      </c>
      <c r="BG115" s="10">
        <v>4.4649977684020996</v>
      </c>
      <c r="BH115" s="10">
        <v>4.1080946922302246</v>
      </c>
      <c r="BI115" s="10">
        <v>4.4729771614074707</v>
      </c>
      <c r="BJ115" s="10">
        <v>3.716876745223999</v>
      </c>
      <c r="BK115" s="10">
        <v>4.0380568504333496</v>
      </c>
      <c r="BL115" s="10">
        <v>4.4303178787231445</v>
      </c>
      <c r="BM115" s="10">
        <v>4.2365632057189941</v>
      </c>
      <c r="BN115" s="10">
        <v>4.1656856536865234</v>
      </c>
    </row>
    <row r="116" spans="1:66" x14ac:dyDescent="0.2">
      <c r="A116" s="18" t="s">
        <v>297</v>
      </c>
      <c r="B116" s="18" t="s">
        <v>298</v>
      </c>
      <c r="C116" s="19" t="s">
        <v>88</v>
      </c>
      <c r="D116" s="33">
        <v>1.8510074615478516</v>
      </c>
      <c r="E116" s="33">
        <v>1.8632049560546875</v>
      </c>
      <c r="F116" s="33">
        <v>1.9506707191467285</v>
      </c>
      <c r="G116" s="33">
        <v>1.9333149194717407</v>
      </c>
      <c r="H116" s="33">
        <v>1.9450645446777344</v>
      </c>
      <c r="I116" s="33">
        <v>1.8529897928237915</v>
      </c>
      <c r="J116" s="33">
        <v>1.8287357091903687</v>
      </c>
      <c r="K116" s="33">
        <v>1.7739322185516357</v>
      </c>
      <c r="L116" s="33">
        <v>1.8685439825057983</v>
      </c>
      <c r="M116" s="33">
        <v>1.9130399227142334</v>
      </c>
      <c r="N116" s="33">
        <v>1.9433445930480957</v>
      </c>
      <c r="O116" s="33">
        <v>1.940839409828186</v>
      </c>
      <c r="P116" s="33">
        <v>1.8567824363708496</v>
      </c>
      <c r="Q116" s="33">
        <v>1.8857371807098389</v>
      </c>
      <c r="R116" s="33">
        <v>1.9511182308197021</v>
      </c>
      <c r="S116" s="33">
        <v>1.9451948404312134</v>
      </c>
      <c r="T116" s="33">
        <v>2.0092911720275879</v>
      </c>
      <c r="U116" s="33">
        <v>1.9756501913070679</v>
      </c>
      <c r="V116" s="33">
        <v>1.8391584157943726</v>
      </c>
      <c r="W116" s="33">
        <v>1.8245326280593872</v>
      </c>
      <c r="X116" s="33">
        <v>1.8450350761413574</v>
      </c>
      <c r="Y116" s="33">
        <v>1.9165962934494019</v>
      </c>
      <c r="Z116" s="33">
        <v>1.9580109119415283</v>
      </c>
      <c r="AA116" s="33">
        <v>1.9540836811065674</v>
      </c>
      <c r="AB116" s="33">
        <v>1.9305284023284912</v>
      </c>
      <c r="AC116" s="33">
        <v>1.9075771570205688</v>
      </c>
      <c r="AD116" s="33">
        <v>1.8867114782333374</v>
      </c>
      <c r="AE116" s="33">
        <v>1.9779453277587891</v>
      </c>
      <c r="AF116" s="33">
        <v>1.916433572769165</v>
      </c>
      <c r="AG116" s="33">
        <v>1.9664535522460937</v>
      </c>
      <c r="AH116" s="33">
        <v>1.9355524778366089</v>
      </c>
      <c r="AI116" s="33">
        <v>1.8857579231262207</v>
      </c>
      <c r="AJ116" s="33">
        <v>1.8991366624832153</v>
      </c>
      <c r="AK116" s="33">
        <v>1.8109248876571655</v>
      </c>
      <c r="AL116" s="33">
        <v>1.9241713285446167</v>
      </c>
      <c r="AM116" s="33">
        <v>1.8884128332138062</v>
      </c>
      <c r="AN116" s="33">
        <v>1.8617384433746338</v>
      </c>
      <c r="AO116" s="33">
        <v>1.8172827959060669</v>
      </c>
      <c r="AP116" s="33">
        <v>1.9134446382522583</v>
      </c>
      <c r="AQ116" s="33">
        <v>1.8188079595565796</v>
      </c>
      <c r="AR116" s="33">
        <v>1.8285115957260132</v>
      </c>
      <c r="AS116" s="33">
        <v>1.9115124940872192</v>
      </c>
      <c r="AT116" s="33">
        <v>1.9215381145477295</v>
      </c>
      <c r="AU116" s="33">
        <v>1.7874492406845093</v>
      </c>
      <c r="AV116" s="33">
        <v>1.8557592630386353</v>
      </c>
      <c r="AW116" s="33">
        <v>1.9273108243942261</v>
      </c>
      <c r="AX116" s="33">
        <v>1.8544766902923584</v>
      </c>
      <c r="AY116" s="33">
        <v>1.9352620840072632</v>
      </c>
      <c r="AZ116" s="33">
        <v>1.9116675853729248</v>
      </c>
      <c r="BA116" s="33">
        <v>1.8539392948150635</v>
      </c>
      <c r="BB116" s="33">
        <v>2.0131616592407227</v>
      </c>
      <c r="BC116" s="33">
        <v>1.8787945508956909</v>
      </c>
      <c r="BD116" s="33">
        <v>1.9432458877563477</v>
      </c>
      <c r="BE116" s="33">
        <v>2.0426127910614014</v>
      </c>
      <c r="BF116" s="33">
        <v>1.8817452192306519</v>
      </c>
      <c r="BG116" s="33">
        <v>1.9215422868728638</v>
      </c>
      <c r="BH116" s="33">
        <v>1.9166463613510132</v>
      </c>
      <c r="BI116" s="33">
        <v>1.887682318687439</v>
      </c>
      <c r="BJ116" s="33">
        <v>1.8141127824783325</v>
      </c>
      <c r="BK116" s="33">
        <v>1.8905413150787354</v>
      </c>
      <c r="BL116" s="33">
        <v>1.8566430807113647</v>
      </c>
      <c r="BM116" s="33">
        <v>1.8472292423248291</v>
      </c>
      <c r="BN116" s="33">
        <v>1.8754240274429321</v>
      </c>
    </row>
    <row r="117" spans="1:66" x14ac:dyDescent="0.2">
      <c r="A117" s="8" t="s">
        <v>299</v>
      </c>
      <c r="B117" s="8" t="s">
        <v>300</v>
      </c>
      <c r="C117" s="22" t="s">
        <v>90</v>
      </c>
      <c r="D117" s="27">
        <v>0.18211370706558228</v>
      </c>
      <c r="E117" s="27">
        <v>0.25798130035400391</v>
      </c>
      <c r="F117" s="27">
        <v>0.36324602365493774</v>
      </c>
      <c r="G117" s="27">
        <v>0.30892398953437805</v>
      </c>
      <c r="H117" s="27">
        <v>0.27432188391685486</v>
      </c>
      <c r="I117" s="27">
        <v>0.25387778878211975</v>
      </c>
      <c r="J117" s="27">
        <v>0.30281186103820801</v>
      </c>
      <c r="K117" s="27">
        <v>0.33141103386878967</v>
      </c>
      <c r="L117" s="27">
        <v>0.23450706899166107</v>
      </c>
      <c r="M117" s="27">
        <v>0.24203193187713623</v>
      </c>
      <c r="N117" s="27">
        <v>0.27162608504295349</v>
      </c>
      <c r="O117" s="27">
        <v>0.28829589486122131</v>
      </c>
      <c r="P117" s="27">
        <v>0.23521198332309723</v>
      </c>
      <c r="Q117" s="27">
        <v>0.21062476933002472</v>
      </c>
      <c r="R117" s="27">
        <v>0.28097572922706604</v>
      </c>
      <c r="S117" s="27">
        <v>0.30669161677360535</v>
      </c>
      <c r="T117" s="27">
        <v>0.39255261421203613</v>
      </c>
      <c r="U117" s="27">
        <v>0.3675578236579895</v>
      </c>
      <c r="V117" s="27">
        <v>0.18970887362957001</v>
      </c>
      <c r="W117" s="27">
        <v>0.23487451672554016</v>
      </c>
      <c r="X117" s="27">
        <v>0.23563098907470703</v>
      </c>
      <c r="Y117" s="27">
        <v>0.3182520866394043</v>
      </c>
      <c r="Z117" s="27">
        <v>0.28380686044692993</v>
      </c>
      <c r="AA117" s="27">
        <v>0.27763918042182922</v>
      </c>
      <c r="AB117" s="27">
        <v>0.28491503000259399</v>
      </c>
      <c r="AC117" s="27">
        <v>0.2767813503742218</v>
      </c>
      <c r="AD117" s="27">
        <v>0.31465965509414673</v>
      </c>
      <c r="AE117" s="27">
        <v>0.43942859768867493</v>
      </c>
      <c r="AF117" s="27">
        <v>0.26132681965827942</v>
      </c>
      <c r="AG117" s="27">
        <v>0.36326798796653748</v>
      </c>
      <c r="AH117" s="27">
        <v>0.32414978742599487</v>
      </c>
      <c r="AI117" s="27">
        <v>0.27463525533676147</v>
      </c>
      <c r="AJ117" s="27">
        <v>0.33946755528450012</v>
      </c>
      <c r="AK117" s="27">
        <v>0.21586447954177856</v>
      </c>
      <c r="AL117" s="27">
        <v>0.36146453022956848</v>
      </c>
      <c r="AM117" s="27">
        <v>0.2919657826423645</v>
      </c>
      <c r="AN117" s="27">
        <v>0.36792543530464172</v>
      </c>
      <c r="AO117" s="27">
        <v>0.23924404382705688</v>
      </c>
      <c r="AP117" s="27">
        <v>0.33489882946014404</v>
      </c>
      <c r="AQ117" s="27">
        <v>0.2308942973613739</v>
      </c>
      <c r="AR117" s="27">
        <v>0.19444809854030609</v>
      </c>
      <c r="AS117" s="27">
        <v>0.33558344841003418</v>
      </c>
      <c r="AT117" s="27">
        <v>0.30414462089538574</v>
      </c>
      <c r="AU117" s="27">
        <v>0.16625784337520599</v>
      </c>
      <c r="AV117" s="27">
        <v>0.18118658661842346</v>
      </c>
      <c r="AW117" s="27">
        <v>0.3154681921005249</v>
      </c>
      <c r="AX117" s="27">
        <v>0.28671950101852417</v>
      </c>
      <c r="AY117" s="27">
        <v>0.37786850333213806</v>
      </c>
      <c r="AZ117" s="27">
        <v>0.18994472920894623</v>
      </c>
      <c r="BA117" s="27">
        <v>0.19840516149997711</v>
      </c>
      <c r="BB117" s="27">
        <v>0.3510994017124176</v>
      </c>
      <c r="BC117" s="27">
        <v>0.25732606649398804</v>
      </c>
      <c r="BD117" s="27">
        <v>0.26166632771492004</v>
      </c>
      <c r="BE117" s="27">
        <v>0.51050013303756714</v>
      </c>
      <c r="BF117" s="27">
        <v>0.20242087543010712</v>
      </c>
      <c r="BG117" s="27">
        <v>0.19036826491355896</v>
      </c>
      <c r="BH117" s="27">
        <v>0.22170299291610718</v>
      </c>
      <c r="BI117" s="27">
        <v>0.31538784503936768</v>
      </c>
      <c r="BJ117" s="27">
        <v>0.21343393623828888</v>
      </c>
      <c r="BK117" s="27">
        <v>0.26625588536262512</v>
      </c>
      <c r="BL117" s="27">
        <v>0.2835719883441925</v>
      </c>
      <c r="BM117" s="27">
        <v>0.24538791179656982</v>
      </c>
      <c r="BN117" s="27">
        <v>0.25402438640594482</v>
      </c>
    </row>
    <row r="118" spans="1:66" x14ac:dyDescent="0.2">
      <c r="A118" s="8" t="s">
        <v>301</v>
      </c>
      <c r="B118" s="35" t="s">
        <v>302</v>
      </c>
      <c r="C118" s="36" t="s">
        <v>90</v>
      </c>
      <c r="D118" s="27">
        <v>0.92356002330780029</v>
      </c>
      <c r="E118" s="27">
        <v>0.99871402978897095</v>
      </c>
      <c r="F118" s="27">
        <v>0.96379286050796509</v>
      </c>
      <c r="G118" s="27">
        <v>1</v>
      </c>
      <c r="H118" s="27">
        <v>0.99825763702392578</v>
      </c>
      <c r="I118" s="27">
        <v>0.94037550687789917</v>
      </c>
      <c r="J118" s="27">
        <v>0.95542818307876587</v>
      </c>
      <c r="K118" s="27">
        <v>0.85097795724868774</v>
      </c>
      <c r="L118" s="27">
        <v>0.99164068698883057</v>
      </c>
      <c r="M118" s="27">
        <v>0.93757390975952148</v>
      </c>
      <c r="N118" s="27">
        <v>0.99795979261398315</v>
      </c>
      <c r="O118" s="27">
        <v>0.98757022619247437</v>
      </c>
      <c r="P118" s="27">
        <v>1</v>
      </c>
      <c r="Q118" s="27">
        <v>0.95879119634628296</v>
      </c>
      <c r="R118" s="27">
        <v>0.99789851903915405</v>
      </c>
      <c r="S118" s="27">
        <v>0.98956841230392456</v>
      </c>
      <c r="T118" s="27">
        <v>1</v>
      </c>
      <c r="U118" s="27">
        <v>0.97271996736526489</v>
      </c>
      <c r="V118" s="27">
        <v>0.96654140949249268</v>
      </c>
      <c r="W118" s="27">
        <v>0.89481860399246216</v>
      </c>
      <c r="X118" s="27">
        <v>0.9375339150428772</v>
      </c>
      <c r="Y118" s="27">
        <v>0.93140566349029541</v>
      </c>
      <c r="Z118" s="27">
        <v>0.97602182626724243</v>
      </c>
      <c r="AA118" s="27">
        <v>1</v>
      </c>
      <c r="AB118" s="27">
        <v>0.97877597808837891</v>
      </c>
      <c r="AC118" s="27">
        <v>0.98043626546859741</v>
      </c>
      <c r="AD118" s="27">
        <v>0.9538348913192749</v>
      </c>
      <c r="AE118" s="27">
        <v>0.9352685809135437</v>
      </c>
      <c r="AF118" s="27">
        <v>0.98147833347320557</v>
      </c>
      <c r="AG118" s="27">
        <v>0.95935380458831787</v>
      </c>
      <c r="AH118" s="27">
        <v>0.9598623514175415</v>
      </c>
      <c r="AI118" s="27">
        <v>0.9645342230796814</v>
      </c>
      <c r="AJ118" s="27">
        <v>0.96581608057022095</v>
      </c>
      <c r="AK118" s="27">
        <v>0.9272160530090332</v>
      </c>
      <c r="AL118" s="27">
        <v>0.95956802368164063</v>
      </c>
      <c r="AM118" s="27">
        <v>0.9734642505645752</v>
      </c>
      <c r="AN118" s="27">
        <v>0.99038600921630859</v>
      </c>
      <c r="AO118" s="27">
        <v>0.9275633692741394</v>
      </c>
      <c r="AP118" s="27">
        <v>0.88621020317077637</v>
      </c>
      <c r="AQ118" s="27">
        <v>0.89676308631896973</v>
      </c>
      <c r="AR118" s="27">
        <v>0.97416889667510986</v>
      </c>
      <c r="AS118" s="27">
        <v>0.93087196350097656</v>
      </c>
      <c r="AT118" s="27">
        <v>0.92796987295150757</v>
      </c>
      <c r="AU118" s="27">
        <v>0.97315406799316406</v>
      </c>
      <c r="AV118" s="27">
        <v>0.87013369798660278</v>
      </c>
      <c r="AW118" s="27">
        <v>0.96647578477859497</v>
      </c>
      <c r="AX118" s="27">
        <v>0.93781346082687378</v>
      </c>
      <c r="AY118" s="27">
        <v>0.91647142171859741</v>
      </c>
      <c r="AZ118" s="27">
        <v>0.94695794582366943</v>
      </c>
      <c r="BA118" s="27">
        <v>0.9572339653968811</v>
      </c>
      <c r="BB118" s="27">
        <v>0.99705696105957031</v>
      </c>
      <c r="BC118" s="27">
        <v>0.95026630163192749</v>
      </c>
      <c r="BD118" s="27">
        <v>0.94757288694381714</v>
      </c>
      <c r="BE118" s="27">
        <v>0.98800641298294067</v>
      </c>
      <c r="BF118" s="27">
        <v>0.969340980052948</v>
      </c>
      <c r="BG118" s="27">
        <v>1</v>
      </c>
      <c r="BH118" s="27">
        <v>0.96532636880874634</v>
      </c>
      <c r="BI118" s="27">
        <v>0.95555424690246582</v>
      </c>
      <c r="BJ118" s="27">
        <v>0.90864652395248413</v>
      </c>
      <c r="BK118" s="27">
        <v>0.89844590425491333</v>
      </c>
      <c r="BL118" s="27">
        <v>0.89150238037109375</v>
      </c>
      <c r="BM118" s="27">
        <v>0.89712905883789063</v>
      </c>
      <c r="BN118" s="27">
        <v>0.98242521286010742</v>
      </c>
    </row>
    <row r="119" spans="1:66" x14ac:dyDescent="0.2">
      <c r="A119" s="8" t="s">
        <v>303</v>
      </c>
      <c r="B119" s="35" t="s">
        <v>304</v>
      </c>
      <c r="C119" s="36" t="s">
        <v>269</v>
      </c>
      <c r="D119" s="10">
        <v>3.5377743244171143</v>
      </c>
      <c r="E119" s="10">
        <v>3.376631498336792</v>
      </c>
      <c r="F119" s="10">
        <v>3.7415251731872559</v>
      </c>
      <c r="G119" s="10">
        <v>3.5006718635559082</v>
      </c>
      <c r="H119" s="10">
        <v>3.9016523361206055</v>
      </c>
      <c r="I119" s="10">
        <v>3.5269739627838135</v>
      </c>
      <c r="J119" s="10">
        <v>3.2010900974273682</v>
      </c>
      <c r="K119" s="10">
        <v>3.1337792873382568</v>
      </c>
      <c r="L119" s="10">
        <v>3.554530143737793</v>
      </c>
      <c r="M119" s="10">
        <v>3.8611693382263184</v>
      </c>
      <c r="N119" s="10">
        <v>3.8234548568725586</v>
      </c>
      <c r="O119" s="10">
        <v>3.7531530857086182</v>
      </c>
      <c r="P119" s="10">
        <v>3.5163204669952393</v>
      </c>
      <c r="Q119" s="10">
        <v>3.6066925525665283</v>
      </c>
      <c r="R119" s="10">
        <v>3.7758829593658447</v>
      </c>
      <c r="S119" s="10">
        <v>3.7961575984954834</v>
      </c>
      <c r="T119" s="10">
        <v>3.6753213405609131</v>
      </c>
      <c r="U119" s="10">
        <v>3.6966884136199951</v>
      </c>
      <c r="V119" s="10">
        <v>3.723841667175293</v>
      </c>
      <c r="W119" s="10">
        <v>3.4541263580322266</v>
      </c>
      <c r="X119" s="10">
        <v>3.3629381656646729</v>
      </c>
      <c r="Y119" s="10">
        <v>3.6999378204345703</v>
      </c>
      <c r="Z119" s="10">
        <v>3.8236498832702637</v>
      </c>
      <c r="AA119" s="10">
        <v>3.8409934043884277</v>
      </c>
      <c r="AB119" s="10">
        <v>3.7439794540405273</v>
      </c>
      <c r="AC119" s="10">
        <v>3.7364091873168945</v>
      </c>
      <c r="AD119" s="10">
        <v>3.6238722801208496</v>
      </c>
      <c r="AE119" s="10">
        <v>3.7284586429595947</v>
      </c>
      <c r="AF119" s="10">
        <v>3.7873427867889404</v>
      </c>
      <c r="AG119" s="10">
        <v>3.7830543518066406</v>
      </c>
      <c r="AH119" s="10">
        <v>3.7709896564483643</v>
      </c>
      <c r="AI119" s="10">
        <v>3.6375532150268555</v>
      </c>
      <c r="AJ119" s="10">
        <v>3.5003376007080078</v>
      </c>
      <c r="AK119" s="10">
        <v>3.5665953159332275</v>
      </c>
      <c r="AL119" s="10">
        <v>3.5117270946502686</v>
      </c>
      <c r="AM119" s="10">
        <v>3.455632209777832</v>
      </c>
      <c r="AN119" s="10">
        <v>2.826740026473999</v>
      </c>
      <c r="AO119" s="10">
        <v>3.1906981468200684</v>
      </c>
      <c r="AP119" s="10">
        <v>3.6213717460632324</v>
      </c>
      <c r="AQ119" s="10">
        <v>3.5873827934265137</v>
      </c>
      <c r="AR119" s="10">
        <v>3.4190993309020996</v>
      </c>
      <c r="AS119" s="10">
        <v>3.6694154739379883</v>
      </c>
      <c r="AT119" s="10">
        <v>3.7154395580291748</v>
      </c>
      <c r="AU119" s="10">
        <v>3.3850460052490234</v>
      </c>
      <c r="AV119" s="10">
        <v>3.7882435321807861</v>
      </c>
      <c r="AW119" s="10">
        <v>3.3942134380340576</v>
      </c>
      <c r="AX119" s="10">
        <v>3.5595736503601074</v>
      </c>
      <c r="AY119" s="10">
        <v>3.546222448348999</v>
      </c>
      <c r="AZ119" s="10">
        <v>3.8439333438873291</v>
      </c>
      <c r="BA119" s="10">
        <v>3.6332979202270508</v>
      </c>
      <c r="BB119" s="10">
        <v>3.8137340545654297</v>
      </c>
      <c r="BC119" s="10">
        <v>3.6799874305725098</v>
      </c>
      <c r="BD119" s="10">
        <v>3.4709351062774658</v>
      </c>
      <c r="BE119" s="10">
        <v>3.6514749526977539</v>
      </c>
      <c r="BF119" s="10">
        <v>3.6346547603607178</v>
      </c>
      <c r="BG119" s="10">
        <v>3.6091055870056152</v>
      </c>
      <c r="BH119" s="10">
        <v>3.6942050457000732</v>
      </c>
      <c r="BI119" s="10">
        <v>3.4221055507659912</v>
      </c>
      <c r="BJ119" s="10">
        <v>3.2517015933990479</v>
      </c>
      <c r="BK119" s="10">
        <v>3.6751546859741211</v>
      </c>
      <c r="BL119" s="10">
        <v>3.3728725910186768</v>
      </c>
      <c r="BM119" s="10">
        <v>3.4301578998565674</v>
      </c>
      <c r="BN119" s="10">
        <v>3.6067285537719727</v>
      </c>
    </row>
    <row r="120" spans="1:66" x14ac:dyDescent="0.2">
      <c r="A120" s="8" t="s">
        <v>305</v>
      </c>
      <c r="B120" s="35" t="s">
        <v>271</v>
      </c>
      <c r="C120" s="36" t="s">
        <v>272</v>
      </c>
      <c r="D120" s="10">
        <v>4.1975908279418945</v>
      </c>
      <c r="E120" s="10">
        <v>4.2505378723144531</v>
      </c>
      <c r="F120" s="10">
        <v>4.0681166648864746</v>
      </c>
      <c r="G120" s="10">
        <v>4.2140974998474121</v>
      </c>
      <c r="H120" s="10">
        <v>4.1755108833312988</v>
      </c>
      <c r="I120" s="10">
        <v>4.2026324272155762</v>
      </c>
      <c r="J120" s="10">
        <v>3.8060290813446045</v>
      </c>
      <c r="K120" s="10">
        <v>3.6530592441558838</v>
      </c>
      <c r="L120" s="10">
        <v>4.1833662986755371</v>
      </c>
      <c r="M120" s="10">
        <v>4.3221077919006348</v>
      </c>
      <c r="N120" s="10">
        <v>4.0288600921630859</v>
      </c>
      <c r="O120" s="10">
        <v>4.2348346710205078</v>
      </c>
      <c r="P120" s="10">
        <v>3.95172119140625</v>
      </c>
      <c r="Q120" s="10">
        <v>4.3614015579223633</v>
      </c>
      <c r="R120" s="10">
        <v>4.2327761650085449</v>
      </c>
      <c r="S120" s="10">
        <v>4.0412440299987793</v>
      </c>
      <c r="T120" s="10">
        <v>4.296241283416748</v>
      </c>
      <c r="U120" s="10">
        <v>4.1572065353393555</v>
      </c>
      <c r="V120" s="10">
        <v>4.1305761337280273</v>
      </c>
      <c r="W120" s="10">
        <v>4.184633731842041</v>
      </c>
      <c r="X120" s="10">
        <v>4.3236880302429199</v>
      </c>
      <c r="Y120" s="10">
        <v>4.3057265281677246</v>
      </c>
      <c r="Z120" s="10">
        <v>4.3275060653686523</v>
      </c>
      <c r="AA120" s="10">
        <v>4.1432170867919922</v>
      </c>
      <c r="AB120" s="10">
        <v>4.1330657005310059</v>
      </c>
      <c r="AC120" s="10">
        <v>4.1854257583618164</v>
      </c>
      <c r="AD120" s="10">
        <v>3.910006046295166</v>
      </c>
      <c r="AE120" s="10">
        <v>4.1064410209655762</v>
      </c>
      <c r="AF120" s="10">
        <v>4.0448746681213379</v>
      </c>
      <c r="AG120" s="10">
        <v>4.1923432350158691</v>
      </c>
      <c r="AH120" s="10">
        <v>4.2651705741882324</v>
      </c>
      <c r="AI120" s="10">
        <v>4.1053032875061035</v>
      </c>
      <c r="AJ120" s="10">
        <v>4.1721634864807129</v>
      </c>
      <c r="AK120" s="10">
        <v>4.3275737762451172</v>
      </c>
      <c r="AL120" s="10">
        <v>4.2005267143249512</v>
      </c>
      <c r="AM120" s="10">
        <v>4.303891658782959</v>
      </c>
      <c r="AN120" s="10">
        <v>4.1561837196350098</v>
      </c>
      <c r="AO120" s="10">
        <v>4.3395767211914062</v>
      </c>
      <c r="AP120" s="10">
        <v>4.1483426094055176</v>
      </c>
      <c r="AQ120" s="10">
        <v>4.0008864402770996</v>
      </c>
      <c r="AR120" s="10">
        <v>4.1223897933959961</v>
      </c>
      <c r="AS120" s="10">
        <v>4.0424699783325195</v>
      </c>
      <c r="AT120" s="10">
        <v>4.1442947387695313</v>
      </c>
      <c r="AU120" s="10">
        <v>3.9568164348602295</v>
      </c>
      <c r="AV120" s="10">
        <v>4.3969993591308594</v>
      </c>
      <c r="AW120" s="10">
        <v>4.257171630859375</v>
      </c>
      <c r="AX120" s="10">
        <v>4.0692257881164551</v>
      </c>
      <c r="AY120" s="10">
        <v>4.2462153434753418</v>
      </c>
      <c r="AZ120" s="10">
        <v>4.3629903793334961</v>
      </c>
      <c r="BA120" s="10">
        <v>4.177396297454834</v>
      </c>
      <c r="BB120" s="10">
        <v>4.4004249572753906</v>
      </c>
      <c r="BC120" s="10">
        <v>4.0431613922119141</v>
      </c>
      <c r="BD120" s="10">
        <v>4.5922946929931641</v>
      </c>
      <c r="BE120" s="10">
        <v>4.1035966873168945</v>
      </c>
      <c r="BF120" s="10">
        <v>4.2106690406799316</v>
      </c>
      <c r="BG120" s="10">
        <v>4.4098310470581055</v>
      </c>
      <c r="BH120" s="10">
        <v>4.3700637817382812</v>
      </c>
      <c r="BI120" s="10">
        <v>4.0723795890808105</v>
      </c>
      <c r="BJ120" s="10">
        <v>4.3743534088134766</v>
      </c>
      <c r="BK120" s="10">
        <v>4.2879629135131836</v>
      </c>
      <c r="BL120" s="10">
        <v>4.3132686614990234</v>
      </c>
      <c r="BM120" s="10">
        <v>4.2623119354248047</v>
      </c>
      <c r="BN120" s="10">
        <v>4.0068907737731934</v>
      </c>
    </row>
    <row r="121" spans="1:66" s="32" customFormat="1" x14ac:dyDescent="0.2">
      <c r="A121" s="14" t="s">
        <v>306</v>
      </c>
      <c r="B121" s="15" t="s">
        <v>307</v>
      </c>
      <c r="C121" s="16" t="s">
        <v>85</v>
      </c>
      <c r="D121" s="15">
        <v>6.8697261810302734</v>
      </c>
      <c r="E121" s="15">
        <v>6.6223688125610352</v>
      </c>
      <c r="F121" s="15">
        <v>6.5185556411743164</v>
      </c>
      <c r="G121" s="15">
        <v>7.0087571144104004</v>
      </c>
      <c r="H121" s="15">
        <v>7.0515923500061035</v>
      </c>
      <c r="I121" s="15">
        <v>6.7412819862365723</v>
      </c>
      <c r="J121" s="15">
        <v>6.7520103454589844</v>
      </c>
      <c r="K121" s="15">
        <v>7.0640692710876465</v>
      </c>
      <c r="L121" s="15">
        <v>6.5389819145202637</v>
      </c>
      <c r="M121" s="15">
        <v>6.9220767021179199</v>
      </c>
      <c r="N121" s="15">
        <v>7.1064658164978027</v>
      </c>
      <c r="O121" s="15">
        <v>7.030421257019043</v>
      </c>
      <c r="P121" s="15">
        <v>6.9880557060241699</v>
      </c>
      <c r="Q121" s="15">
        <v>7.7129945755004883</v>
      </c>
      <c r="R121" s="15">
        <v>7.1310529708862305</v>
      </c>
      <c r="S121" s="15">
        <v>6.9592838287353516</v>
      </c>
      <c r="T121" s="15">
        <v>6.9080839157104492</v>
      </c>
      <c r="U121" s="15">
        <v>7.2789473533630371</v>
      </c>
      <c r="V121" s="15">
        <v>6.9411654472351074</v>
      </c>
      <c r="W121" s="15">
        <v>7.0094113349914551</v>
      </c>
      <c r="X121" s="15">
        <v>7.0491857528686523</v>
      </c>
      <c r="Y121" s="15">
        <v>6.9668631553649902</v>
      </c>
      <c r="Z121" s="15">
        <v>7.3864560127258301</v>
      </c>
      <c r="AA121" s="15">
        <v>7.5582857131958008</v>
      </c>
      <c r="AB121" s="15">
        <v>7.1263828277587891</v>
      </c>
      <c r="AC121" s="15">
        <v>7.0172653198242187</v>
      </c>
      <c r="AD121" s="15">
        <v>7.2174081802368164</v>
      </c>
      <c r="AE121" s="15">
        <v>6.8388781547546387</v>
      </c>
      <c r="AF121" s="15">
        <v>6.9291133880615234</v>
      </c>
      <c r="AG121" s="15">
        <v>7.0752344131469727</v>
      </c>
      <c r="AH121" s="15">
        <v>7.3289856910705566</v>
      </c>
      <c r="AI121" s="15">
        <v>7.6034121513366699</v>
      </c>
      <c r="AJ121" s="15">
        <v>7.1573214530944824</v>
      </c>
      <c r="AK121" s="15">
        <v>6.3421468734741211</v>
      </c>
      <c r="AL121" s="15">
        <v>7.5867738723754883</v>
      </c>
      <c r="AM121" s="15">
        <v>6.6116061210632324</v>
      </c>
      <c r="AN121" s="15">
        <v>7.657475471496582</v>
      </c>
      <c r="AO121" s="15">
        <v>6.8884029388427734</v>
      </c>
      <c r="AP121" s="15">
        <v>6.8535094261169434</v>
      </c>
      <c r="AQ121" s="15">
        <v>7.3927197456359863</v>
      </c>
      <c r="AR121" s="15">
        <v>7.2577033042907715</v>
      </c>
      <c r="AS121" s="15">
        <v>6.8322019577026367</v>
      </c>
      <c r="AT121" s="15">
        <v>6.7050628662109375</v>
      </c>
      <c r="AU121" s="15">
        <v>6.7684087753295898</v>
      </c>
      <c r="AV121" s="15">
        <v>6.7041792869567871</v>
      </c>
      <c r="AW121" s="15">
        <v>7.0669169425964355</v>
      </c>
      <c r="AX121" s="15">
        <v>6.7417159080505371</v>
      </c>
      <c r="AY121" s="15">
        <v>6.7061996459960938</v>
      </c>
      <c r="AZ121" s="15">
        <v>7.6308822631835938</v>
      </c>
      <c r="BA121" s="15">
        <v>7.3675265312194824</v>
      </c>
      <c r="BB121" s="15">
        <v>6.9030261039733887</v>
      </c>
      <c r="BC121" s="15">
        <v>7.1269402503967285</v>
      </c>
      <c r="BD121" s="15">
        <v>6.7400479316711426</v>
      </c>
      <c r="BE121" s="15">
        <v>7.3394250869750977</v>
      </c>
      <c r="BF121" s="15">
        <v>7.1986947059631348</v>
      </c>
      <c r="BG121" s="15">
        <v>7.4942746162414551</v>
      </c>
      <c r="BH121" s="15">
        <v>7.6315722465515137</v>
      </c>
      <c r="BI121" s="15">
        <v>6.5166893005371094</v>
      </c>
      <c r="BJ121" s="15">
        <v>6.9224748611450195</v>
      </c>
      <c r="BK121" s="15">
        <v>6.9727745056152344</v>
      </c>
      <c r="BL121" s="15">
        <v>6.7348322868347168</v>
      </c>
      <c r="BM121" s="15">
        <v>6.9067888259887695</v>
      </c>
      <c r="BN121" s="15">
        <v>6.3546667098999023</v>
      </c>
    </row>
    <row r="122" spans="1:66" x14ac:dyDescent="0.2">
      <c r="A122" s="18" t="s">
        <v>308</v>
      </c>
      <c r="B122" s="37" t="s">
        <v>309</v>
      </c>
      <c r="C122" s="38" t="s">
        <v>88</v>
      </c>
      <c r="D122" s="33">
        <v>1.9423763751983643</v>
      </c>
      <c r="E122" s="33">
        <v>2.0182864665985107</v>
      </c>
      <c r="F122" s="33">
        <v>2.0565197467803955</v>
      </c>
      <c r="G122" s="33">
        <v>2.1324801445007324</v>
      </c>
      <c r="H122" s="33">
        <v>2.1232051849365234</v>
      </c>
      <c r="I122" s="33">
        <v>2.0177786350250244</v>
      </c>
      <c r="J122" s="33">
        <v>1.9766952991485596</v>
      </c>
      <c r="K122" s="33">
        <v>1.8149706125259399</v>
      </c>
      <c r="L122" s="33">
        <v>1.8675123453140259</v>
      </c>
      <c r="M122" s="33">
        <v>2.073786735534668</v>
      </c>
      <c r="N122" s="33">
        <v>2.0053558349609375</v>
      </c>
      <c r="O122" s="33">
        <v>2.0227341651916504</v>
      </c>
      <c r="P122" s="33">
        <v>1.9969782829284668</v>
      </c>
      <c r="Q122" s="33">
        <v>2.1434521675109863</v>
      </c>
      <c r="R122" s="33">
        <v>2.0778515338897705</v>
      </c>
      <c r="S122" s="33">
        <v>2.047128438949585</v>
      </c>
      <c r="T122" s="33">
        <v>2.1105232238769531</v>
      </c>
      <c r="U122" s="33">
        <v>2.0547223091125488</v>
      </c>
      <c r="V122" s="33">
        <v>1.9258646965026855</v>
      </c>
      <c r="W122" s="33">
        <v>1.7777103185653687</v>
      </c>
      <c r="X122" s="33">
        <v>1.9878449440002441</v>
      </c>
      <c r="Y122" s="33">
        <v>1.9475528001785278</v>
      </c>
      <c r="Z122" s="33">
        <v>1.9528573751449585</v>
      </c>
      <c r="AA122" s="33">
        <v>2.1077301502227783</v>
      </c>
      <c r="AB122" s="33">
        <v>2.0760619640350342</v>
      </c>
      <c r="AC122" s="33">
        <v>2.0608556270599365</v>
      </c>
      <c r="AD122" s="33">
        <v>2.0215659141540527</v>
      </c>
      <c r="AE122" s="33">
        <v>2.1163070201873779</v>
      </c>
      <c r="AF122" s="33">
        <v>2.0562870502471924</v>
      </c>
      <c r="AG122" s="33">
        <v>2.0970034599304199</v>
      </c>
      <c r="AH122" s="33">
        <v>2.0750977993011475</v>
      </c>
      <c r="AI122" s="33">
        <v>1.9609109163284302</v>
      </c>
      <c r="AJ122" s="33">
        <v>1.9890587329864502</v>
      </c>
      <c r="AK122" s="33">
        <v>1.9191900491714478</v>
      </c>
      <c r="AL122" s="33">
        <v>2.0634503364562988</v>
      </c>
      <c r="AM122" s="33">
        <v>2.0520009994506836</v>
      </c>
      <c r="AN122" s="33">
        <v>1.9535348415374756</v>
      </c>
      <c r="AO122" s="33">
        <v>2.0097992420196533</v>
      </c>
      <c r="AP122" s="33">
        <v>1.9630287885665894</v>
      </c>
      <c r="AQ122" s="33">
        <v>2.0962395668029785</v>
      </c>
      <c r="AR122" s="33">
        <v>1.9066256284713745</v>
      </c>
      <c r="AS122" s="33">
        <v>2.0109994411468506</v>
      </c>
      <c r="AT122" s="33">
        <v>2.0510427951812744</v>
      </c>
      <c r="AU122" s="33">
        <v>1.6990035772323608</v>
      </c>
      <c r="AV122" s="33">
        <v>1.866357684135437</v>
      </c>
      <c r="AW122" s="33">
        <v>1.9199991226196289</v>
      </c>
      <c r="AX122" s="33">
        <v>1.8491296768188477</v>
      </c>
      <c r="AY122" s="33">
        <v>1.967345118522644</v>
      </c>
      <c r="AZ122" s="33">
        <v>1.9486831426620483</v>
      </c>
      <c r="BA122" s="33">
        <v>1.8117703199386597</v>
      </c>
      <c r="BB122" s="33">
        <v>1.9789115190505981</v>
      </c>
      <c r="BC122" s="33">
        <v>2.007366418838501</v>
      </c>
      <c r="BD122" s="33">
        <v>2.0131604671478271</v>
      </c>
      <c r="BE122" s="33">
        <v>1.9271978139877319</v>
      </c>
      <c r="BF122" s="33">
        <v>2.0808625221252441</v>
      </c>
      <c r="BG122" s="33">
        <v>2.206566333770752</v>
      </c>
      <c r="BH122" s="33">
        <v>1.9937373399734497</v>
      </c>
      <c r="BI122" s="33">
        <v>1.8728010654449463</v>
      </c>
      <c r="BJ122" s="33">
        <v>1.9803348779678345</v>
      </c>
      <c r="BK122" s="33">
        <v>2.065744161605835</v>
      </c>
      <c r="BL122" s="33">
        <v>2.0006835460662842</v>
      </c>
      <c r="BM122" s="33">
        <v>2.0639636516571045</v>
      </c>
      <c r="BN122" s="33">
        <v>1.9367921352386475</v>
      </c>
    </row>
    <row r="123" spans="1:66" x14ac:dyDescent="0.2">
      <c r="A123" s="8" t="s">
        <v>310</v>
      </c>
      <c r="B123" s="35" t="s">
        <v>311</v>
      </c>
      <c r="C123" s="36" t="s">
        <v>90</v>
      </c>
      <c r="D123" s="27">
        <v>0.87132543325424194</v>
      </c>
      <c r="E123" s="27">
        <v>0.94730895757675171</v>
      </c>
      <c r="F123" s="27">
        <v>0.97292792797088623</v>
      </c>
      <c r="G123" s="27">
        <v>0.9545627236366272</v>
      </c>
      <c r="H123" s="27">
        <v>0.87029814720153809</v>
      </c>
      <c r="I123" s="27">
        <v>0.96115130186080933</v>
      </c>
      <c r="J123" s="27">
        <v>0.89658844470977783</v>
      </c>
      <c r="K123" s="27">
        <v>0.90962332487106323</v>
      </c>
      <c r="L123" s="27">
        <v>0.93003439903259277</v>
      </c>
      <c r="M123" s="27">
        <v>0.97447121143341064</v>
      </c>
      <c r="N123" s="27">
        <v>0.91950428485870361</v>
      </c>
      <c r="O123" s="27">
        <v>0.95100438594818115</v>
      </c>
      <c r="P123" s="27">
        <v>0.93937534093856812</v>
      </c>
      <c r="Q123" s="27">
        <v>0.98703140020370483</v>
      </c>
      <c r="R123" s="27">
        <v>0.94194710254669189</v>
      </c>
      <c r="S123" s="27">
        <v>0.85634344816207886</v>
      </c>
      <c r="T123" s="27">
        <v>0.95236939191818237</v>
      </c>
      <c r="U123" s="27">
        <v>0.95292490720748901</v>
      </c>
      <c r="V123" s="27">
        <v>0.90400522947311401</v>
      </c>
      <c r="W123" s="27">
        <v>0.85787296295166016</v>
      </c>
      <c r="X123" s="27">
        <v>0.87427783012390137</v>
      </c>
      <c r="Y123" s="27">
        <v>0.89711844921112061</v>
      </c>
      <c r="Z123" s="27">
        <v>0.89148497581481934</v>
      </c>
      <c r="AA123" s="27">
        <v>0.94521117210388184</v>
      </c>
      <c r="AB123" s="27">
        <v>0.96967399120330811</v>
      </c>
      <c r="AC123" s="27">
        <v>0.91364550590515137</v>
      </c>
      <c r="AD123" s="27">
        <v>0.87433350086212158</v>
      </c>
      <c r="AE123" s="27">
        <v>0.91857188940048218</v>
      </c>
      <c r="AF123" s="27">
        <v>0.96196860074996948</v>
      </c>
      <c r="AG123" s="27">
        <v>0.9698294997215271</v>
      </c>
      <c r="AH123" s="27">
        <v>0.98194915056228638</v>
      </c>
      <c r="AI123" s="27">
        <v>0.93803715705871582</v>
      </c>
      <c r="AJ123" s="27">
        <v>0.96408796310424805</v>
      </c>
      <c r="AK123" s="27">
        <v>0.8949284553527832</v>
      </c>
      <c r="AL123" s="27">
        <v>0.98391664028167725</v>
      </c>
      <c r="AM123" s="27">
        <v>0.9529649019241333</v>
      </c>
      <c r="AN123" s="27">
        <v>0.85156810283660889</v>
      </c>
      <c r="AO123" s="27">
        <v>0.94319725036621094</v>
      </c>
      <c r="AP123" s="27">
        <v>0.80622571706771851</v>
      </c>
      <c r="AQ123" s="27">
        <v>0.873676598072052</v>
      </c>
      <c r="AR123" s="27">
        <v>0.87215495109558105</v>
      </c>
      <c r="AS123" s="27">
        <v>0.91733407974243164</v>
      </c>
      <c r="AT123" s="27">
        <v>0.86623615026473999</v>
      </c>
      <c r="AU123" s="27">
        <v>0.84450173377990723</v>
      </c>
      <c r="AV123" s="27">
        <v>0.86961442232131958</v>
      </c>
      <c r="AW123" s="27">
        <v>0.88184237480163574</v>
      </c>
      <c r="AX123" s="27">
        <v>0.81311279535293579</v>
      </c>
      <c r="AY123" s="27">
        <v>0.89448678493499756</v>
      </c>
      <c r="AZ123" s="27">
        <v>0.83441680669784546</v>
      </c>
      <c r="BA123" s="27">
        <v>0.91008615493774414</v>
      </c>
      <c r="BB123" s="27">
        <v>0.86326694488525391</v>
      </c>
      <c r="BC123" s="27">
        <v>0.89918899536132813</v>
      </c>
      <c r="BD123" s="27">
        <v>0.86068481206893921</v>
      </c>
      <c r="BE123" s="27">
        <v>0.86130738258361816</v>
      </c>
      <c r="BF123" s="27">
        <v>0.85842031240463257</v>
      </c>
      <c r="BG123" s="27">
        <v>0.89578330516815186</v>
      </c>
      <c r="BH123" s="27">
        <v>0.80636090040206909</v>
      </c>
      <c r="BI123" s="27">
        <v>0.81988644599914551</v>
      </c>
      <c r="BJ123" s="27">
        <v>0.93837535381317139</v>
      </c>
      <c r="BK123" s="27">
        <v>0.86305570602416992</v>
      </c>
      <c r="BL123" s="27">
        <v>0.87059032917022705</v>
      </c>
      <c r="BM123" s="27">
        <v>0.87430405616760254</v>
      </c>
      <c r="BN123" s="27">
        <v>0.86946946382522583</v>
      </c>
    </row>
    <row r="124" spans="1:66" x14ac:dyDescent="0.2">
      <c r="A124" s="8" t="s">
        <v>312</v>
      </c>
      <c r="B124" s="35" t="s">
        <v>313</v>
      </c>
      <c r="C124" s="36" t="s">
        <v>269</v>
      </c>
      <c r="D124" s="10">
        <v>3.5891201496124268</v>
      </c>
      <c r="E124" s="10">
        <v>3.7141447067260742</v>
      </c>
      <c r="F124" s="10">
        <v>3.5764138698577881</v>
      </c>
      <c r="G124" s="10">
        <v>3.7586028575897217</v>
      </c>
      <c r="H124" s="10">
        <v>3.6846199035644531</v>
      </c>
      <c r="I124" s="10">
        <v>3.679668664932251</v>
      </c>
      <c r="J124" s="10">
        <v>3.5724682807922363</v>
      </c>
      <c r="K124" s="10">
        <v>3.6380119323730469</v>
      </c>
      <c r="L124" s="10">
        <v>3.6394557952880859</v>
      </c>
      <c r="M124" s="10">
        <v>3.6369485855102539</v>
      </c>
      <c r="N124" s="10">
        <v>3.5856325626373291</v>
      </c>
      <c r="O124" s="10">
        <v>3.5640151500701904</v>
      </c>
      <c r="P124" s="10">
        <v>3.619081974029541</v>
      </c>
      <c r="Q124" s="10">
        <v>3.7499449253082275</v>
      </c>
      <c r="R124" s="10">
        <v>3.7132828235626221</v>
      </c>
      <c r="S124" s="10">
        <v>3.4884061813354492</v>
      </c>
      <c r="T124" s="10">
        <v>3.4998726844787598</v>
      </c>
      <c r="U124" s="10">
        <v>3.6193575859069824</v>
      </c>
      <c r="V124" s="10">
        <v>3.3968145847320557</v>
      </c>
      <c r="W124" s="10">
        <v>3.4214944839477539</v>
      </c>
      <c r="X124" s="10">
        <v>3.5190277099609375</v>
      </c>
      <c r="Y124" s="10">
        <v>3.4580814838409424</v>
      </c>
      <c r="Z124" s="10">
        <v>3.59116530418396</v>
      </c>
      <c r="AA124" s="10">
        <v>3.6034071445465088</v>
      </c>
      <c r="AB124" s="10">
        <v>3.5737662315368652</v>
      </c>
      <c r="AC124" s="10">
        <v>3.5695507526397705</v>
      </c>
      <c r="AD124" s="10">
        <v>3.6246190071105957</v>
      </c>
      <c r="AE124" s="10">
        <v>3.6798553466796875</v>
      </c>
      <c r="AF124" s="10">
        <v>3.6532886028289795</v>
      </c>
      <c r="AG124" s="10">
        <v>3.6719937324523926</v>
      </c>
      <c r="AH124" s="10">
        <v>3.6377682685852051</v>
      </c>
      <c r="AI124" s="10">
        <v>3.4761598110198975</v>
      </c>
      <c r="AJ124" s="10">
        <v>3.56256103515625</v>
      </c>
      <c r="AK124" s="10">
        <v>3.6444120407104492</v>
      </c>
      <c r="AL124" s="10">
        <v>3.724830150604248</v>
      </c>
      <c r="AM124" s="10">
        <v>3.5363476276397705</v>
      </c>
      <c r="AN124" s="10">
        <v>3.6116757392883301</v>
      </c>
      <c r="AO124" s="10">
        <v>3.5980110168457031</v>
      </c>
      <c r="AP124" s="10">
        <v>3.499133825302124</v>
      </c>
      <c r="AQ124" s="10">
        <v>3.6420357227325439</v>
      </c>
      <c r="AR124" s="10">
        <v>3.5613045692443848</v>
      </c>
      <c r="AS124" s="10">
        <v>3.5813636779785156</v>
      </c>
      <c r="AT124" s="10">
        <v>3.498528003692627</v>
      </c>
      <c r="AU124" s="10">
        <v>3.468294620513916</v>
      </c>
      <c r="AV124" s="10">
        <v>3.3285508155822754</v>
      </c>
      <c r="AW124" s="10">
        <v>3.5618669986724854</v>
      </c>
      <c r="AX124" s="10">
        <v>3.4551846981048584</v>
      </c>
      <c r="AY124" s="10">
        <v>3.6367628574371338</v>
      </c>
      <c r="AZ124" s="10">
        <v>3.5158960819244385</v>
      </c>
      <c r="BA124" s="10">
        <v>3.557358980178833</v>
      </c>
      <c r="BB124" s="10">
        <v>3.6156558990478516</v>
      </c>
      <c r="BC124" s="10">
        <v>3.500422477722168</v>
      </c>
      <c r="BD124" s="10">
        <v>3.6655001640319824</v>
      </c>
      <c r="BE124" s="10">
        <v>3.6134793758392334</v>
      </c>
      <c r="BF124" s="10">
        <v>3.5396170616149902</v>
      </c>
      <c r="BG124" s="10">
        <v>3.7953274250030518</v>
      </c>
      <c r="BH124" s="10">
        <v>3.6697163581848145</v>
      </c>
      <c r="BI124" s="10">
        <v>3.5106632709503174</v>
      </c>
      <c r="BJ124" s="10">
        <v>3.605945348739624</v>
      </c>
      <c r="BK124" s="10">
        <v>3.6612703800201416</v>
      </c>
      <c r="BL124" s="10">
        <v>3.7157382965087891</v>
      </c>
      <c r="BM124" s="10">
        <v>3.684624195098877</v>
      </c>
      <c r="BN124" s="10">
        <v>3.6456501483917236</v>
      </c>
    </row>
    <row r="125" spans="1:66" x14ac:dyDescent="0.2">
      <c r="A125" s="8" t="s">
        <v>314</v>
      </c>
      <c r="B125" s="35" t="s">
        <v>315</v>
      </c>
      <c r="C125" s="36" t="s">
        <v>245</v>
      </c>
      <c r="D125" s="10">
        <v>3.945054292678833</v>
      </c>
      <c r="E125" s="10">
        <v>4.4505147933959961</v>
      </c>
      <c r="F125" s="10">
        <v>4.4847135543823242</v>
      </c>
      <c r="G125" s="10">
        <v>4.2524209022521973</v>
      </c>
      <c r="H125" s="10">
        <v>4.126976490020752</v>
      </c>
      <c r="I125" s="10">
        <v>4.3674955368041992</v>
      </c>
      <c r="J125" s="10">
        <v>4.2823996543884277</v>
      </c>
      <c r="K125" s="10">
        <v>4.2590441703796387</v>
      </c>
      <c r="L125" s="10">
        <v>4.456690788269043</v>
      </c>
      <c r="M125" s="10">
        <v>4.282872200012207</v>
      </c>
      <c r="N125" s="10">
        <v>4.3572492599487305</v>
      </c>
      <c r="O125" s="10">
        <v>4.3076272010803223</v>
      </c>
      <c r="P125" s="10">
        <v>4.1447300910949707</v>
      </c>
      <c r="Q125" s="10">
        <v>4.5594115257263184</v>
      </c>
      <c r="R125" s="10">
        <v>4.013099193572998</v>
      </c>
      <c r="S125" s="10">
        <v>4.2234749794006348</v>
      </c>
      <c r="T125" s="10">
        <v>4.4800815582275391</v>
      </c>
      <c r="U125" s="10">
        <v>4.2381854057312012</v>
      </c>
      <c r="V125" s="10">
        <v>4.1107940673828125</v>
      </c>
      <c r="W125" s="10">
        <v>4.0677313804626465</v>
      </c>
      <c r="X125" s="10">
        <v>3.8176195621490479</v>
      </c>
      <c r="Y125" s="10">
        <v>3.8951892852783203</v>
      </c>
      <c r="Z125" s="10">
        <v>4.1180305480957031</v>
      </c>
      <c r="AA125" s="10">
        <v>3.8867628574371338</v>
      </c>
      <c r="AB125" s="10">
        <v>4.432286262512207</v>
      </c>
      <c r="AC125" s="10">
        <v>4.0617289543151855</v>
      </c>
      <c r="AD125" s="10">
        <v>4.1821432113647461</v>
      </c>
      <c r="AE125" s="10">
        <v>4.2697744369506836</v>
      </c>
      <c r="AF125" s="10">
        <v>4.1126813888549805</v>
      </c>
      <c r="AG125" s="10">
        <v>4.1862831115722656</v>
      </c>
      <c r="AH125" s="10">
        <v>4.3868808746337891</v>
      </c>
      <c r="AI125" s="10">
        <v>4.0797505378723145</v>
      </c>
      <c r="AJ125" s="10">
        <v>4.3850417137145996</v>
      </c>
      <c r="AK125" s="10">
        <v>4.0194306373596191</v>
      </c>
      <c r="AL125" s="10">
        <v>4.2511005401611328</v>
      </c>
      <c r="AM125" s="10">
        <v>4.1925454139709473</v>
      </c>
      <c r="AN125" s="10">
        <v>4.1342639923095703</v>
      </c>
      <c r="AO125" s="10">
        <v>4.3450617790222168</v>
      </c>
      <c r="AP125" s="10">
        <v>4.3713040351867676</v>
      </c>
      <c r="AQ125" s="10">
        <v>4.3124117851257324</v>
      </c>
      <c r="AR125" s="10">
        <v>4.2523441314697266</v>
      </c>
      <c r="AS125" s="10">
        <v>4.4176506996154785</v>
      </c>
      <c r="AT125" s="10">
        <v>4.2250161170959473</v>
      </c>
      <c r="AU125" s="10">
        <v>4.3250532150268555</v>
      </c>
      <c r="AV125" s="10">
        <v>4.0584030151367187</v>
      </c>
      <c r="AW125" s="10">
        <v>4.1636934280395508</v>
      </c>
      <c r="AX125" s="10">
        <v>4.3262333869934082</v>
      </c>
      <c r="AY125" s="10">
        <v>4.1275720596313477</v>
      </c>
      <c r="AZ125" s="10">
        <v>4.076500415802002</v>
      </c>
      <c r="BA125" s="10">
        <v>4.1701946258544922</v>
      </c>
      <c r="BB125" s="10">
        <v>3.929060697555542</v>
      </c>
      <c r="BC125" s="10">
        <v>4.1079587936401367</v>
      </c>
      <c r="BD125" s="10">
        <v>4.3108453750610352</v>
      </c>
      <c r="BE125" s="10">
        <v>4.3779492378234863</v>
      </c>
      <c r="BF125" s="10">
        <v>4.1159977912902832</v>
      </c>
      <c r="BG125" s="10">
        <v>4.5523452758789062</v>
      </c>
      <c r="BH125" s="10">
        <v>4.3815231323242188</v>
      </c>
      <c r="BI125" s="10">
        <v>4.2642817497253418</v>
      </c>
      <c r="BJ125" s="10">
        <v>3.9546947479248047</v>
      </c>
      <c r="BK125" s="10">
        <v>4.2431931495666504</v>
      </c>
      <c r="BL125" s="10">
        <v>4.3527498245239258</v>
      </c>
      <c r="BM125" s="10">
        <v>4.2209439277648926</v>
      </c>
      <c r="BN125" s="10">
        <v>4.354100227355957</v>
      </c>
    </row>
    <row r="126" spans="1:66" x14ac:dyDescent="0.2">
      <c r="A126" s="8" t="s">
        <v>316</v>
      </c>
      <c r="B126" s="35" t="s">
        <v>317</v>
      </c>
      <c r="C126" s="36" t="s">
        <v>90</v>
      </c>
      <c r="D126" s="27">
        <v>0.77945405244827271</v>
      </c>
      <c r="E126" s="27">
        <v>0.77112960815429688</v>
      </c>
      <c r="F126" s="27">
        <v>0.78110045194625854</v>
      </c>
      <c r="G126" s="27">
        <v>0.79539132118225098</v>
      </c>
      <c r="H126" s="27">
        <v>0.91676568984985352</v>
      </c>
      <c r="I126" s="27">
        <v>0.78241157531738281</v>
      </c>
      <c r="J126" s="27">
        <v>0.66932100057601929</v>
      </c>
      <c r="K126" s="27">
        <v>0.60067009925842285</v>
      </c>
      <c r="L126" s="27">
        <v>0.68807148933410645</v>
      </c>
      <c r="M126" s="27">
        <v>0.77846181392669678</v>
      </c>
      <c r="N126" s="27">
        <v>0.72311615943908691</v>
      </c>
      <c r="O126" s="27">
        <v>0.85663092136383057</v>
      </c>
      <c r="P126" s="27">
        <v>0.7359277606010437</v>
      </c>
      <c r="Q126" s="27">
        <v>0.81819909811019897</v>
      </c>
      <c r="R126" s="27">
        <v>0.86975592374801636</v>
      </c>
      <c r="S126" s="27">
        <v>0.80741977691650391</v>
      </c>
      <c r="T126" s="27">
        <v>0.88454222679138184</v>
      </c>
      <c r="U126" s="27">
        <v>0.79678571224212646</v>
      </c>
      <c r="V126" s="27">
        <v>0.81929433345794678</v>
      </c>
      <c r="W126" s="27">
        <v>0.62606352567672729</v>
      </c>
      <c r="X126" s="27">
        <v>0.77339911460876465</v>
      </c>
      <c r="Y126" s="27">
        <v>0.79582881927490234</v>
      </c>
      <c r="Z126" s="27">
        <v>0.75266134738922119</v>
      </c>
      <c r="AA126" s="27">
        <v>0.92782264947891235</v>
      </c>
      <c r="AB126" s="27">
        <v>0.83220922946929932</v>
      </c>
      <c r="AC126" s="27">
        <v>0.85167133808135986</v>
      </c>
      <c r="AD126" s="27">
        <v>0.86122852563858032</v>
      </c>
      <c r="AE126" s="27">
        <v>0.8626745343208313</v>
      </c>
      <c r="AF126" s="27">
        <v>0.85818946361541748</v>
      </c>
      <c r="AG126" s="27">
        <v>0.8757396936416626</v>
      </c>
      <c r="AH126" s="27">
        <v>0.88140374422073364</v>
      </c>
      <c r="AI126" s="27">
        <v>0.81113690137863159</v>
      </c>
      <c r="AJ126" s="27">
        <v>0.75689810514450073</v>
      </c>
      <c r="AK126" s="27">
        <v>0.73226034641265869</v>
      </c>
      <c r="AL126" s="27">
        <v>0.81405735015869141</v>
      </c>
      <c r="AM126" s="27">
        <v>0.90663677453994751</v>
      </c>
      <c r="AN126" s="27">
        <v>0.71043241024017334</v>
      </c>
      <c r="AO126" s="27">
        <v>0.75059330463409424</v>
      </c>
      <c r="AP126" s="27">
        <v>0.76727944612503052</v>
      </c>
      <c r="AQ126" s="27">
        <v>0.80934715270996094</v>
      </c>
      <c r="AR126" s="27">
        <v>0.77694112062454224</v>
      </c>
      <c r="AS126" s="27">
        <v>0.81136834621429443</v>
      </c>
      <c r="AT126" s="27">
        <v>0.83389544486999512</v>
      </c>
      <c r="AU126" s="27">
        <v>0.5646742582321167</v>
      </c>
      <c r="AV126" s="27">
        <v>0.67138159275054932</v>
      </c>
      <c r="AW126" s="27">
        <v>0.76730132102966309</v>
      </c>
      <c r="AX126" s="27">
        <v>0.69820618629455566</v>
      </c>
      <c r="AY126" s="27">
        <v>0.76473355293273926</v>
      </c>
      <c r="AZ126" s="27">
        <v>0.80991935729980469</v>
      </c>
      <c r="BA126" s="27">
        <v>0.66151392459869385</v>
      </c>
      <c r="BB126" s="27">
        <v>0.79151690006256104</v>
      </c>
      <c r="BC126" s="27">
        <v>0.83175837993621826</v>
      </c>
      <c r="BD126" s="27">
        <v>0.84096485376358032</v>
      </c>
      <c r="BE126" s="27">
        <v>0.6984938383102417</v>
      </c>
      <c r="BF126" s="27">
        <v>0.79635965824127197</v>
      </c>
      <c r="BG126" s="27">
        <v>0.89358603954315186</v>
      </c>
      <c r="BH126" s="27">
        <v>0.80393218994140625</v>
      </c>
      <c r="BI126" s="27">
        <v>0.64485955238342285</v>
      </c>
      <c r="BJ126" s="27">
        <v>0.78545761108398438</v>
      </c>
      <c r="BK126" s="27">
        <v>0.8614501953125</v>
      </c>
      <c r="BL126" s="27">
        <v>0.78496921062469482</v>
      </c>
      <c r="BM126" s="27">
        <v>0.77972376346588135</v>
      </c>
      <c r="BN126" s="27">
        <v>0.71429461240768433</v>
      </c>
    </row>
    <row r="127" spans="1:66" x14ac:dyDescent="0.2">
      <c r="A127" s="8" t="s">
        <v>318</v>
      </c>
      <c r="B127" s="35" t="s">
        <v>319</v>
      </c>
      <c r="C127" s="36" t="s">
        <v>90</v>
      </c>
      <c r="D127" s="27">
        <v>0.74521642923355103</v>
      </c>
      <c r="E127" s="27">
        <v>0.75943362712860107</v>
      </c>
      <c r="F127" s="27">
        <v>0.80826574563980103</v>
      </c>
      <c r="G127" s="27">
        <v>0.74642974138259888</v>
      </c>
      <c r="H127" s="27">
        <v>0.88054722547531128</v>
      </c>
      <c r="I127" s="27">
        <v>0.70151185989379883</v>
      </c>
      <c r="J127" s="27">
        <v>0.68518298864364624</v>
      </c>
      <c r="K127" s="27">
        <v>0.48611772060394287</v>
      </c>
      <c r="L127" s="27">
        <v>0.62567532062530518</v>
      </c>
      <c r="M127" s="27">
        <v>0.80640101432800293</v>
      </c>
      <c r="N127" s="27">
        <v>0.85745549201965332</v>
      </c>
      <c r="O127" s="27">
        <v>0.86200284957885742</v>
      </c>
      <c r="P127" s="27">
        <v>0.741954505443573</v>
      </c>
      <c r="Q127" s="27">
        <v>0.81486868858337402</v>
      </c>
      <c r="R127" s="27">
        <v>0.91167926788330078</v>
      </c>
      <c r="S127" s="27">
        <v>0.72715795040130615</v>
      </c>
      <c r="T127" s="27">
        <v>0.84253120422363281</v>
      </c>
      <c r="U127" s="27">
        <v>0.68766999244689941</v>
      </c>
      <c r="V127" s="27">
        <v>0.76761829853057861</v>
      </c>
      <c r="W127" s="27">
        <v>0.77344459295272827</v>
      </c>
      <c r="X127" s="27">
        <v>0.82297295331954956</v>
      </c>
      <c r="Y127" s="27">
        <v>0.72372335195541382</v>
      </c>
      <c r="Z127" s="27">
        <v>0.66296786069869995</v>
      </c>
      <c r="AA127" s="27">
        <v>0.93773013353347778</v>
      </c>
      <c r="AB127" s="27">
        <v>0.87937194108963013</v>
      </c>
      <c r="AC127" s="27">
        <v>0.84440571069717407</v>
      </c>
      <c r="AD127" s="27">
        <v>0.85291695594787598</v>
      </c>
      <c r="AE127" s="27">
        <v>0.81580501794815063</v>
      </c>
      <c r="AF127" s="27">
        <v>0.87227660417556763</v>
      </c>
      <c r="AG127" s="27">
        <v>0.84546959400177002</v>
      </c>
      <c r="AH127" s="27">
        <v>0.86153155565261841</v>
      </c>
      <c r="AI127" s="27">
        <v>0.78044968843460083</v>
      </c>
      <c r="AJ127" s="27">
        <v>0.78743171691894531</v>
      </c>
      <c r="AK127" s="27">
        <v>0.61834758520126343</v>
      </c>
      <c r="AL127" s="27">
        <v>0.76328319311141968</v>
      </c>
      <c r="AM127" s="27">
        <v>0.89450079202651978</v>
      </c>
      <c r="AN127" s="27">
        <v>0.70834529399871826</v>
      </c>
      <c r="AO127" s="27">
        <v>0.76542949676513672</v>
      </c>
      <c r="AP127" s="27">
        <v>0.76108872890472412</v>
      </c>
      <c r="AQ127" s="27">
        <v>0.72879010438919067</v>
      </c>
      <c r="AR127" s="27">
        <v>0.66493886709213257</v>
      </c>
      <c r="AS127" s="27">
        <v>0.81275182962417603</v>
      </c>
      <c r="AT127" s="27">
        <v>0.77644193172454834</v>
      </c>
      <c r="AU127" s="27">
        <v>0.47623839974403381</v>
      </c>
      <c r="AV127" s="27">
        <v>0.72104954719543457</v>
      </c>
      <c r="AW127" s="27">
        <v>0.67328488826751709</v>
      </c>
      <c r="AX127" s="27">
        <v>0.71433919668197632</v>
      </c>
      <c r="AY127" s="27">
        <v>0.73785829544067383</v>
      </c>
      <c r="AZ127" s="27">
        <v>0.67080909013748169</v>
      </c>
      <c r="BA127" s="27">
        <v>0.52933651208877563</v>
      </c>
      <c r="BB127" s="27">
        <v>0.80561745166778564</v>
      </c>
      <c r="BC127" s="27">
        <v>0.70565134286880493</v>
      </c>
      <c r="BD127" s="27">
        <v>0.83092027902603149</v>
      </c>
      <c r="BE127" s="27">
        <v>0.65268737077713013</v>
      </c>
      <c r="BF127" s="27">
        <v>0.88081353902816772</v>
      </c>
      <c r="BG127" s="27">
        <v>0.95729899406433105</v>
      </c>
      <c r="BH127" s="27">
        <v>0.74461299180984497</v>
      </c>
      <c r="BI127" s="27">
        <v>0.58504682779312134</v>
      </c>
      <c r="BJ127" s="27">
        <v>0.77528172731399536</v>
      </c>
      <c r="BK127" s="27">
        <v>0.8130875825881958</v>
      </c>
      <c r="BL127" s="27">
        <v>0.76941174268722534</v>
      </c>
      <c r="BM127" s="27">
        <v>0.87924051284790039</v>
      </c>
      <c r="BN127" s="27">
        <v>0.67469227313995361</v>
      </c>
    </row>
    <row r="128" spans="1:66" x14ac:dyDescent="0.2">
      <c r="A128" s="8" t="s">
        <v>320</v>
      </c>
      <c r="B128" s="35" t="s">
        <v>321</v>
      </c>
      <c r="C128" s="36" t="s">
        <v>85</v>
      </c>
      <c r="D128" s="10">
        <v>5.9110527038574219</v>
      </c>
      <c r="E128" s="10">
        <v>5.6931695938110352</v>
      </c>
      <c r="F128" s="10">
        <v>6.5145144462585449</v>
      </c>
      <c r="G128" s="10">
        <v>7.7939519882202148</v>
      </c>
      <c r="H128" s="10">
        <v>6.4046139717102051</v>
      </c>
      <c r="I128" s="10">
        <v>6.4191269874572754</v>
      </c>
      <c r="J128" s="10">
        <v>7.110468864440918</v>
      </c>
      <c r="K128" s="10">
        <v>4.7948174476623535</v>
      </c>
      <c r="L128" s="10">
        <v>4.5985288619995117</v>
      </c>
      <c r="M128" s="10">
        <v>7.3322463035583496</v>
      </c>
      <c r="N128" s="10">
        <v>5.5660562515258789</v>
      </c>
      <c r="O128" s="10">
        <v>5.2106986045837402</v>
      </c>
      <c r="P128" s="10">
        <v>6.7149848937988281</v>
      </c>
      <c r="Q128" s="10">
        <v>7.0839519500732422</v>
      </c>
      <c r="R128" s="10">
        <v>6.3154172897338867</v>
      </c>
      <c r="S128" s="10">
        <v>7.877349853515625</v>
      </c>
      <c r="T128" s="10">
        <v>6.9551258087158203</v>
      </c>
      <c r="U128" s="10">
        <v>7.365598201751709</v>
      </c>
      <c r="V128" s="10">
        <v>5.2166581153869629</v>
      </c>
      <c r="W128" s="10">
        <v>3.8997960090637207</v>
      </c>
      <c r="X128" s="10">
        <v>7.2212743759155273</v>
      </c>
      <c r="Y128" s="10">
        <v>6.5720853805541992</v>
      </c>
      <c r="Z128" s="10">
        <v>5.6344342231750488</v>
      </c>
      <c r="AA128" s="10">
        <v>7.2382388114929199</v>
      </c>
      <c r="AB128" s="10">
        <v>6.5819172859191895</v>
      </c>
      <c r="AC128" s="10">
        <v>6.9921097755432129</v>
      </c>
      <c r="AD128" s="10">
        <v>4.6473097801208496</v>
      </c>
      <c r="AE128" s="10">
        <v>6.7891082763671875</v>
      </c>
      <c r="AF128" s="10">
        <v>6.0723981857299805</v>
      </c>
      <c r="AG128" s="10">
        <v>6.489497184753418</v>
      </c>
      <c r="AH128" s="10">
        <v>5.5929245948791504</v>
      </c>
      <c r="AI128" s="10">
        <v>5.3875761032104492</v>
      </c>
      <c r="AJ128" s="10">
        <v>5.9003095626831055</v>
      </c>
      <c r="AK128" s="10">
        <v>6.3815879821777344</v>
      </c>
      <c r="AL128" s="10">
        <v>6.0819544792175293</v>
      </c>
      <c r="AM128" s="10">
        <v>5.7529001235961914</v>
      </c>
      <c r="AN128" s="10">
        <v>6.2393269538879395</v>
      </c>
      <c r="AO128" s="10">
        <v>6.4261550903320312</v>
      </c>
      <c r="AP128" s="10">
        <v>6.0549015998840332</v>
      </c>
      <c r="AQ128" s="10">
        <v>7.9065141677856445</v>
      </c>
      <c r="AR128" s="10">
        <v>4.4156031608581543</v>
      </c>
      <c r="AS128" s="10">
        <v>5.8842535018920898</v>
      </c>
      <c r="AT128" s="10">
        <v>7.5183296203613281</v>
      </c>
      <c r="AU128" s="10">
        <v>3.7158908843994141</v>
      </c>
      <c r="AV128" s="10">
        <v>6.2220487594604492</v>
      </c>
      <c r="AW128" s="10">
        <v>4.9383115768432617</v>
      </c>
      <c r="AX128" s="10">
        <v>4.2825117111206055</v>
      </c>
      <c r="AY128" s="10">
        <v>5.5326032638549805</v>
      </c>
      <c r="AZ128" s="10">
        <v>6.2400197982788086</v>
      </c>
      <c r="BA128" s="10">
        <v>4.4315652847290039</v>
      </c>
      <c r="BB128" s="10">
        <v>5.7611336708068848</v>
      </c>
      <c r="BC128" s="10">
        <v>6.627784252166748</v>
      </c>
      <c r="BD128" s="10">
        <v>5.6968002319335938</v>
      </c>
      <c r="BE128" s="10">
        <v>5.7807550430297852</v>
      </c>
      <c r="BF128" s="10">
        <v>7.4826397895812988</v>
      </c>
      <c r="BG128" s="10">
        <v>6.6501145362854004</v>
      </c>
      <c r="BH128" s="10">
        <v>4.8817386627197266</v>
      </c>
      <c r="BI128" s="10">
        <v>5.7736330032348633</v>
      </c>
      <c r="BJ128" s="10">
        <v>5.7374072074890137</v>
      </c>
      <c r="BK128" s="10">
        <v>5.7371854782104492</v>
      </c>
      <c r="BL128" s="10">
        <v>5.3162708282470703</v>
      </c>
      <c r="BM128" s="10">
        <v>6.0201611518859863</v>
      </c>
      <c r="BN128" s="10">
        <v>4.5991435050964355</v>
      </c>
    </row>
    <row r="129" spans="1:66" x14ac:dyDescent="0.2">
      <c r="A129" s="18" t="s">
        <v>322</v>
      </c>
      <c r="B129" s="37" t="s">
        <v>323</v>
      </c>
      <c r="C129" s="38" t="s">
        <v>88</v>
      </c>
      <c r="D129" s="33">
        <v>1.3877208232879639</v>
      </c>
      <c r="E129" s="33">
        <v>1.3518596887588501</v>
      </c>
      <c r="F129" s="33">
        <v>1.3539261817932129</v>
      </c>
      <c r="G129" s="33">
        <v>1.4096206426620483</v>
      </c>
      <c r="H129" s="33">
        <v>1.4156002998352051</v>
      </c>
      <c r="I129" s="33">
        <v>1.3366755247116089</v>
      </c>
      <c r="J129" s="33">
        <v>1.407860279083252</v>
      </c>
      <c r="K129" s="33">
        <v>1.9148691892623901</v>
      </c>
      <c r="L129" s="33">
        <v>1.347908616065979</v>
      </c>
      <c r="M129" s="33">
        <v>1.4125739336013794</v>
      </c>
      <c r="N129" s="33">
        <v>1.4292411804199219</v>
      </c>
      <c r="O129" s="33">
        <v>1.4188739061355591</v>
      </c>
      <c r="P129" s="33">
        <v>1.4275697469711304</v>
      </c>
      <c r="Q129" s="33">
        <v>1.8938250541687012</v>
      </c>
      <c r="R129" s="33">
        <v>1.3897222280502319</v>
      </c>
      <c r="S129" s="33">
        <v>1.4202742576599121</v>
      </c>
      <c r="T129" s="33">
        <v>1.4194571971893311</v>
      </c>
      <c r="U129" s="33">
        <v>1.5602965354919434</v>
      </c>
      <c r="V129" s="33">
        <v>1.3926544189453125</v>
      </c>
      <c r="W129" s="33">
        <v>1.3508871793746948</v>
      </c>
      <c r="X129" s="33">
        <v>1.5288479328155518</v>
      </c>
      <c r="Y129" s="33">
        <v>1.4847356081008911</v>
      </c>
      <c r="Z129" s="33">
        <v>1.907281756401062</v>
      </c>
      <c r="AA129" s="33">
        <v>1.8889952898025513</v>
      </c>
      <c r="AB129" s="33">
        <v>1.3936355113983154</v>
      </c>
      <c r="AC129" s="33">
        <v>1.3748314380645752</v>
      </c>
      <c r="AD129" s="33">
        <v>1.7330847978591919</v>
      </c>
      <c r="AE129" s="33">
        <v>1.4217743873596191</v>
      </c>
      <c r="AF129" s="33">
        <v>1.4174884557723999</v>
      </c>
      <c r="AG129" s="33">
        <v>1.3961700201034546</v>
      </c>
      <c r="AH129" s="33">
        <v>1.3492962121963501</v>
      </c>
      <c r="AI129" s="33">
        <v>1.715828537940979</v>
      </c>
      <c r="AJ129" s="33">
        <v>1.7008322477340698</v>
      </c>
      <c r="AK129" s="33">
        <v>1.1107853651046753</v>
      </c>
      <c r="AL129" s="33">
        <v>1.9381942749023437</v>
      </c>
      <c r="AM129" s="33">
        <v>1.3407657146453857</v>
      </c>
      <c r="AN129" s="33">
        <v>2.1369848251342773</v>
      </c>
      <c r="AO129" s="33">
        <v>1.3400822877883911</v>
      </c>
      <c r="AP129" s="33">
        <v>1.5651772022247314</v>
      </c>
      <c r="AQ129" s="33">
        <v>1.9501090049743652</v>
      </c>
      <c r="AR129" s="33">
        <v>1.9577838182449341</v>
      </c>
      <c r="AS129" s="33">
        <v>1.3143000602722168</v>
      </c>
      <c r="AT129" s="33">
        <v>1.3562630414962769</v>
      </c>
      <c r="AU129" s="33">
        <v>1.6184076070785522</v>
      </c>
      <c r="AV129" s="33">
        <v>1.3318295478820801</v>
      </c>
      <c r="AW129" s="33">
        <v>1.680263876914978</v>
      </c>
      <c r="AX129" s="33">
        <v>1.3667736053466797</v>
      </c>
      <c r="AY129" s="33">
        <v>1.3431209325790405</v>
      </c>
      <c r="AZ129" s="33">
        <v>1.9104651212692261</v>
      </c>
      <c r="BA129" s="33">
        <v>1.8961895704269409</v>
      </c>
      <c r="BB129" s="33">
        <v>1.3824485540390015</v>
      </c>
      <c r="BC129" s="33">
        <v>1.9622337818145752</v>
      </c>
      <c r="BD129" s="33">
        <v>1.1364957094192505</v>
      </c>
      <c r="BE129" s="33">
        <v>1.8849943876266479</v>
      </c>
      <c r="BF129" s="33">
        <v>1.3869470357894897</v>
      </c>
      <c r="BG129" s="33">
        <v>1.7164343595504761</v>
      </c>
      <c r="BH129" s="33">
        <v>1.8569360971450806</v>
      </c>
      <c r="BI129" s="33">
        <v>1.004008412361145</v>
      </c>
      <c r="BJ129" s="33">
        <v>1.3333607912063599</v>
      </c>
      <c r="BK129" s="33">
        <v>1.3391594886779785</v>
      </c>
      <c r="BL129" s="33">
        <v>1.3691829442977905</v>
      </c>
      <c r="BM129" s="33">
        <v>1.2861287593841553</v>
      </c>
      <c r="BN129" s="33">
        <v>1.0214085578918457</v>
      </c>
    </row>
    <row r="130" spans="1:66" x14ac:dyDescent="0.2">
      <c r="A130" s="8" t="s">
        <v>324</v>
      </c>
      <c r="B130" s="35" t="s">
        <v>325</v>
      </c>
      <c r="C130" s="36" t="s">
        <v>326</v>
      </c>
      <c r="D130" s="10">
        <v>1</v>
      </c>
      <c r="E130" s="10">
        <v>1</v>
      </c>
      <c r="F130" s="10">
        <v>1</v>
      </c>
      <c r="G130" s="10">
        <v>1</v>
      </c>
      <c r="H130" s="10">
        <v>0.80000001192092896</v>
      </c>
      <c r="I130" s="10">
        <v>1</v>
      </c>
      <c r="J130" s="10">
        <v>1</v>
      </c>
      <c r="K130" s="10">
        <v>0.69999998807907104</v>
      </c>
      <c r="L130" s="10">
        <v>1</v>
      </c>
      <c r="M130" s="10">
        <v>1</v>
      </c>
      <c r="N130" s="10">
        <v>0.85000002384185791</v>
      </c>
      <c r="O130" s="10">
        <v>1</v>
      </c>
      <c r="P130" s="10">
        <v>1</v>
      </c>
      <c r="Q130" s="10">
        <v>1</v>
      </c>
      <c r="R130" s="10">
        <v>1</v>
      </c>
      <c r="S130" s="10">
        <v>1</v>
      </c>
      <c r="T130" s="10">
        <v>1</v>
      </c>
      <c r="U130" s="10">
        <v>1</v>
      </c>
      <c r="V130" s="10">
        <v>1</v>
      </c>
      <c r="W130" s="10">
        <v>1</v>
      </c>
      <c r="X130" s="10">
        <v>0.5</v>
      </c>
      <c r="Y130" s="10">
        <v>0.64999997615814209</v>
      </c>
      <c r="Z130" s="10">
        <v>0.5</v>
      </c>
      <c r="AA130" s="10">
        <v>0.5</v>
      </c>
      <c r="AB130" s="10">
        <v>1</v>
      </c>
      <c r="AC130" s="10">
        <v>1</v>
      </c>
      <c r="AD130" s="10">
        <v>1</v>
      </c>
      <c r="AE130" s="10">
        <v>1</v>
      </c>
      <c r="AF130" s="10">
        <v>1</v>
      </c>
      <c r="AG130" s="10">
        <v>1</v>
      </c>
      <c r="AH130" s="10">
        <v>1</v>
      </c>
      <c r="AI130" s="10">
        <v>1</v>
      </c>
      <c r="AJ130" s="10">
        <v>1</v>
      </c>
      <c r="AK130" s="10">
        <v>1.5499999523162842</v>
      </c>
      <c r="AL130" s="10">
        <v>1</v>
      </c>
      <c r="AM130" s="10">
        <v>1</v>
      </c>
      <c r="AN130" s="10">
        <v>0.5</v>
      </c>
      <c r="AO130" s="10">
        <v>1</v>
      </c>
      <c r="AP130" s="10">
        <v>1</v>
      </c>
      <c r="AQ130" s="10">
        <v>1</v>
      </c>
      <c r="AR130" s="10">
        <v>1</v>
      </c>
      <c r="AS130" s="10">
        <v>1</v>
      </c>
      <c r="AT130" s="10">
        <v>1</v>
      </c>
      <c r="AU130" s="10">
        <v>1</v>
      </c>
      <c r="AV130" s="10">
        <v>1</v>
      </c>
      <c r="AW130" s="10">
        <v>1</v>
      </c>
      <c r="AX130" s="10">
        <v>1</v>
      </c>
      <c r="AY130" s="10">
        <v>1</v>
      </c>
      <c r="AZ130" s="10">
        <v>1</v>
      </c>
      <c r="BA130" s="10">
        <v>1</v>
      </c>
      <c r="BB130" s="10">
        <v>1</v>
      </c>
      <c r="BC130" s="10">
        <v>1</v>
      </c>
      <c r="BD130" s="10">
        <v>1.5</v>
      </c>
      <c r="BE130" s="10">
        <v>1</v>
      </c>
      <c r="BF130" s="10">
        <v>1</v>
      </c>
      <c r="BG130" s="10">
        <v>1</v>
      </c>
      <c r="BH130" s="10">
        <v>1</v>
      </c>
      <c r="BI130" s="10">
        <v>2</v>
      </c>
      <c r="BJ130" s="10">
        <v>1</v>
      </c>
      <c r="BK130" s="10">
        <v>1</v>
      </c>
      <c r="BL130" s="10">
        <v>1</v>
      </c>
      <c r="BM130" s="10">
        <v>1</v>
      </c>
      <c r="BN130" s="10">
        <v>2</v>
      </c>
    </row>
    <row r="131" spans="1:66" x14ac:dyDescent="0.2">
      <c r="A131" s="8" t="s">
        <v>327</v>
      </c>
      <c r="B131" s="35" t="s">
        <v>328</v>
      </c>
      <c r="C131" s="36" t="s">
        <v>326</v>
      </c>
      <c r="D131" s="10">
        <v>10</v>
      </c>
      <c r="E131" s="10">
        <v>10</v>
      </c>
      <c r="F131" s="10">
        <v>10</v>
      </c>
      <c r="G131" s="10">
        <v>10</v>
      </c>
      <c r="H131" s="10">
        <v>10</v>
      </c>
      <c r="I131" s="10">
        <v>10</v>
      </c>
      <c r="J131" s="10">
        <v>10</v>
      </c>
      <c r="K131" s="10">
        <v>6</v>
      </c>
      <c r="L131" s="10">
        <v>10</v>
      </c>
      <c r="M131" s="10">
        <v>10</v>
      </c>
      <c r="N131" s="10">
        <v>10</v>
      </c>
      <c r="O131" s="10">
        <v>10</v>
      </c>
      <c r="P131" s="10">
        <v>10</v>
      </c>
      <c r="Q131" s="10">
        <v>6</v>
      </c>
      <c r="R131" s="10">
        <v>10</v>
      </c>
      <c r="S131" s="10">
        <v>10</v>
      </c>
      <c r="T131" s="10">
        <v>10</v>
      </c>
      <c r="U131" s="10">
        <v>8.5</v>
      </c>
      <c r="V131" s="10">
        <v>10</v>
      </c>
      <c r="W131" s="10">
        <v>10</v>
      </c>
      <c r="X131" s="10">
        <v>10</v>
      </c>
      <c r="Y131" s="10">
        <v>10</v>
      </c>
      <c r="Z131" s="10">
        <v>7</v>
      </c>
      <c r="AA131" s="10">
        <v>7</v>
      </c>
      <c r="AB131" s="10">
        <v>10</v>
      </c>
      <c r="AC131" s="10">
        <v>10</v>
      </c>
      <c r="AD131" s="10">
        <v>7</v>
      </c>
      <c r="AE131" s="10">
        <v>10</v>
      </c>
      <c r="AF131" s="10">
        <v>10</v>
      </c>
      <c r="AG131" s="10">
        <v>10</v>
      </c>
      <c r="AH131" s="10">
        <v>10</v>
      </c>
      <c r="AI131" s="10">
        <v>7</v>
      </c>
      <c r="AJ131" s="10">
        <v>7</v>
      </c>
      <c r="AK131" s="10">
        <v>10</v>
      </c>
      <c r="AL131" s="10">
        <v>5</v>
      </c>
      <c r="AM131" s="10">
        <v>10</v>
      </c>
      <c r="AN131" s="10">
        <v>5</v>
      </c>
      <c r="AO131" s="10">
        <v>10</v>
      </c>
      <c r="AP131" s="10">
        <v>8</v>
      </c>
      <c r="AQ131" s="10">
        <v>5</v>
      </c>
      <c r="AR131" s="10">
        <v>5</v>
      </c>
      <c r="AS131" s="10">
        <v>10</v>
      </c>
      <c r="AT131" s="10">
        <v>10</v>
      </c>
      <c r="AU131" s="10">
        <v>7.5</v>
      </c>
      <c r="AV131" s="10">
        <v>10</v>
      </c>
      <c r="AW131" s="10">
        <v>7</v>
      </c>
      <c r="AX131" s="10">
        <v>10</v>
      </c>
      <c r="AY131" s="10">
        <v>10</v>
      </c>
      <c r="AZ131" s="10">
        <v>5</v>
      </c>
      <c r="BA131" s="10">
        <v>5</v>
      </c>
      <c r="BB131" s="10">
        <v>10</v>
      </c>
      <c r="BC131" s="10">
        <v>5</v>
      </c>
      <c r="BD131" s="10">
        <v>10</v>
      </c>
      <c r="BE131" s="10">
        <v>5</v>
      </c>
      <c r="BF131" s="10">
        <v>10</v>
      </c>
      <c r="BG131" s="10">
        <v>7</v>
      </c>
      <c r="BH131" s="10">
        <v>6</v>
      </c>
      <c r="BI131" s="10">
        <v>10</v>
      </c>
      <c r="BJ131" s="10">
        <v>10</v>
      </c>
      <c r="BK131" s="10">
        <v>10</v>
      </c>
      <c r="BL131" s="10">
        <v>10</v>
      </c>
      <c r="BM131" s="10">
        <v>10</v>
      </c>
      <c r="BN131" s="10">
        <v>10</v>
      </c>
    </row>
    <row r="132" spans="1:66" x14ac:dyDescent="0.2">
      <c r="A132" s="8" t="s">
        <v>329</v>
      </c>
      <c r="B132" s="35" t="s">
        <v>330</v>
      </c>
      <c r="C132" s="36" t="s">
        <v>245</v>
      </c>
      <c r="D132" s="10">
        <v>4.1501803398132324</v>
      </c>
      <c r="E132" s="10">
        <v>3.8701355457305908</v>
      </c>
      <c r="F132" s="10">
        <v>3.9221072196960449</v>
      </c>
      <c r="G132" s="10">
        <v>4.044438362121582</v>
      </c>
      <c r="H132" s="10">
        <v>4.061676025390625</v>
      </c>
      <c r="I132" s="10">
        <v>4.1269125938415527</v>
      </c>
      <c r="J132" s="10">
        <v>4.1239681243896484</v>
      </c>
      <c r="K132" s="10">
        <v>3.8031818866729736</v>
      </c>
      <c r="L132" s="10">
        <v>4.0536117553710938</v>
      </c>
      <c r="M132" s="10">
        <v>4.2791414260864258</v>
      </c>
      <c r="N132" s="10">
        <v>4.163970947265625</v>
      </c>
      <c r="O132" s="10">
        <v>4.2450199127197266</v>
      </c>
      <c r="P132" s="10">
        <v>4.0165195465087891</v>
      </c>
      <c r="Q132" s="10">
        <v>4.4525313377380371</v>
      </c>
      <c r="R132" s="10">
        <v>4.4762973785400391</v>
      </c>
      <c r="S132" s="10">
        <v>4.083305835723877</v>
      </c>
      <c r="T132" s="10">
        <v>4.2997770309448242</v>
      </c>
      <c r="U132" s="10">
        <v>4.1196079254150391</v>
      </c>
      <c r="V132" s="10">
        <v>3.9992485046386719</v>
      </c>
      <c r="W132" s="10">
        <v>4.1932358741760254</v>
      </c>
      <c r="X132" s="10">
        <v>4.2218122482299805</v>
      </c>
      <c r="Y132" s="10">
        <v>4.1848440170288086</v>
      </c>
      <c r="Z132" s="10">
        <v>4.1856422424316406</v>
      </c>
      <c r="AA132" s="10">
        <v>4.4787015914916992</v>
      </c>
      <c r="AB132" s="10">
        <v>4.1374640464782715</v>
      </c>
      <c r="AC132" s="10">
        <v>4.1235799789428711</v>
      </c>
      <c r="AD132" s="10">
        <v>3.9519503116607666</v>
      </c>
      <c r="AE132" s="10">
        <v>3.870835542678833</v>
      </c>
      <c r="AF132" s="10">
        <v>4.2405414581298828</v>
      </c>
      <c r="AG132" s="10">
        <v>4.1429390907287598</v>
      </c>
      <c r="AH132" s="10">
        <v>4.2036604881286621</v>
      </c>
      <c r="AI132" s="10">
        <v>4.1593246459960938</v>
      </c>
      <c r="AJ132" s="10">
        <v>3.977583646774292</v>
      </c>
      <c r="AK132" s="10">
        <v>4.1679282188415527</v>
      </c>
      <c r="AL132" s="10">
        <v>4.2587699890136719</v>
      </c>
      <c r="AM132" s="10">
        <v>3.9404609203338623</v>
      </c>
      <c r="AN132" s="10">
        <v>4.1171960830688477</v>
      </c>
      <c r="AO132" s="10">
        <v>4.0227994918823242</v>
      </c>
      <c r="AP132" s="10">
        <v>4.0793361663818359</v>
      </c>
      <c r="AQ132" s="10">
        <v>4.0999011993408203</v>
      </c>
      <c r="AR132" s="10">
        <v>4.1076745986938477</v>
      </c>
      <c r="AS132" s="10">
        <v>4.0117688179016113</v>
      </c>
      <c r="AT132" s="10">
        <v>3.9114580154418945</v>
      </c>
      <c r="AU132" s="10">
        <v>3.9842910766601562</v>
      </c>
      <c r="AV132" s="10">
        <v>4.0524177551269531</v>
      </c>
      <c r="AW132" s="10">
        <v>4.1334052085876465</v>
      </c>
      <c r="AX132" s="10">
        <v>4.2348160743713379</v>
      </c>
      <c r="AY132" s="10">
        <v>4.1464953422546387</v>
      </c>
      <c r="AZ132" s="10">
        <v>4.1396236419677734</v>
      </c>
      <c r="BA132" s="10">
        <v>4.1340756416320801</v>
      </c>
      <c r="BB132" s="10">
        <v>4.1823301315307617</v>
      </c>
      <c r="BC132" s="10">
        <v>4.2314019203186035</v>
      </c>
      <c r="BD132" s="10">
        <v>4.221930980682373</v>
      </c>
      <c r="BE132" s="10">
        <v>4.1951909065246582</v>
      </c>
      <c r="BF132" s="10">
        <v>4.3126134872436523</v>
      </c>
      <c r="BG132" s="10">
        <v>4.6798229217529297</v>
      </c>
      <c r="BH132" s="10">
        <v>4.2597041130065918</v>
      </c>
      <c r="BI132" s="10">
        <v>4.2167186737060547</v>
      </c>
      <c r="BJ132" s="10">
        <v>4.1913924217224121</v>
      </c>
      <c r="BK132" s="10">
        <v>4.0619311332702637</v>
      </c>
      <c r="BL132" s="10">
        <v>4.3159065246582031</v>
      </c>
      <c r="BM132" s="10">
        <v>4.07879638671875</v>
      </c>
      <c r="BN132" s="10">
        <v>4.3941974639892578</v>
      </c>
    </row>
    <row r="133" spans="1:66" x14ac:dyDescent="0.2">
      <c r="A133" s="8" t="s">
        <v>331</v>
      </c>
      <c r="B133" s="35" t="s">
        <v>332</v>
      </c>
      <c r="C133" s="36" t="s">
        <v>333</v>
      </c>
      <c r="D133" s="10">
        <v>5.1971192359924316</v>
      </c>
      <c r="E133" s="10">
        <v>5.205385684967041</v>
      </c>
      <c r="F133" s="10">
        <v>5.2569894790649414</v>
      </c>
      <c r="G133" s="10">
        <v>5.9429845809936523</v>
      </c>
      <c r="H133" s="10">
        <v>4.4493532180786133</v>
      </c>
      <c r="I133" s="10">
        <v>4.2107257843017578</v>
      </c>
      <c r="J133" s="10">
        <v>5.7029619216918945</v>
      </c>
      <c r="K133" s="10">
        <v>5.3712849617004395</v>
      </c>
      <c r="L133" s="10">
        <v>4.7504682540893555</v>
      </c>
      <c r="M133" s="10">
        <v>4.9562606811523437</v>
      </c>
      <c r="N133" s="10">
        <v>4.5787911415100098</v>
      </c>
      <c r="O133" s="10">
        <v>5.6004352569580078</v>
      </c>
      <c r="P133" s="10">
        <v>6.3189616203308105</v>
      </c>
      <c r="Q133" s="10">
        <v>5.3076648712158203</v>
      </c>
      <c r="R133" s="10">
        <v>3.9814021587371826</v>
      </c>
      <c r="S133" s="10">
        <v>5.9357986450195313</v>
      </c>
      <c r="T133" s="10">
        <v>5.5101890563964844</v>
      </c>
      <c r="U133" s="10">
        <v>5.1868987083435059</v>
      </c>
      <c r="V133" s="10">
        <v>5.3903589248657227</v>
      </c>
      <c r="W133" s="10">
        <v>4.270759105682373</v>
      </c>
      <c r="X133" s="10">
        <v>4.0847187042236328</v>
      </c>
      <c r="Y133" s="10">
        <v>4.6749701499938965</v>
      </c>
      <c r="Z133" s="10">
        <v>5.4088764190673828</v>
      </c>
      <c r="AA133" s="10">
        <v>4.2778458595275879</v>
      </c>
      <c r="AB133" s="10">
        <v>5.293910026550293</v>
      </c>
      <c r="AC133" s="10">
        <v>5.0786638259887695</v>
      </c>
      <c r="AD133" s="10">
        <v>5.5959568023681641</v>
      </c>
      <c r="AE133" s="10">
        <v>6.172205924987793</v>
      </c>
      <c r="AF133" s="10">
        <v>5.0060725212097168</v>
      </c>
      <c r="AG133" s="10">
        <v>5.2818198204040527</v>
      </c>
      <c r="AH133" s="10">
        <v>4.5438723564147949</v>
      </c>
      <c r="AI133" s="10">
        <v>4.8696918487548828</v>
      </c>
      <c r="AJ133" s="10">
        <v>4.9148139953613281</v>
      </c>
      <c r="AK133" s="10">
        <v>4.9234437942504883</v>
      </c>
      <c r="AL133" s="10">
        <v>4.6156411170959473</v>
      </c>
      <c r="AM133" s="10">
        <v>4.9363627433776855</v>
      </c>
      <c r="AN133" s="10">
        <v>5.2346367835998535</v>
      </c>
      <c r="AO133" s="10">
        <v>4.9416580200195313</v>
      </c>
      <c r="AP133" s="10">
        <v>4.7515411376953125</v>
      </c>
      <c r="AQ133" s="10">
        <v>5.1553926467895508</v>
      </c>
      <c r="AR133" s="10">
        <v>5.2372426986694336</v>
      </c>
      <c r="AS133" s="10">
        <v>4.3510026931762695</v>
      </c>
      <c r="AT133" s="10">
        <v>5.1993446350097656</v>
      </c>
      <c r="AU133" s="10">
        <v>4.4199471473693848</v>
      </c>
      <c r="AV133" s="10">
        <v>4.5154228210449219</v>
      </c>
      <c r="AW133" s="10">
        <v>4.1654787063598633</v>
      </c>
      <c r="AX133" s="10">
        <v>4.7549772262573242</v>
      </c>
      <c r="AY133" s="10">
        <v>4.5751657485961914</v>
      </c>
      <c r="AZ133" s="10">
        <v>4.1306238174438477</v>
      </c>
      <c r="BA133" s="10">
        <v>4.2711882591247559</v>
      </c>
      <c r="BB133" s="10">
        <v>4.7910852432250977</v>
      </c>
      <c r="BC133" s="10">
        <v>4.941744327545166</v>
      </c>
      <c r="BD133" s="10">
        <v>3.4231956005096436</v>
      </c>
      <c r="BE133" s="10">
        <v>4.1883459091186523</v>
      </c>
      <c r="BF133" s="10">
        <v>4.8263564109802246</v>
      </c>
      <c r="BG133" s="10">
        <v>4.0930604934692383</v>
      </c>
      <c r="BH133" s="10">
        <v>5.1299824714660645</v>
      </c>
      <c r="BI133" s="10">
        <v>4.9204211235046387</v>
      </c>
      <c r="BJ133" s="10">
        <v>4.1544508934020996</v>
      </c>
      <c r="BK133" s="10">
        <v>4.1531939506530762</v>
      </c>
      <c r="BL133" s="10">
        <v>4.8359222412109375</v>
      </c>
      <c r="BM133" s="10">
        <v>3.0542135238647461</v>
      </c>
      <c r="BN133" s="10">
        <v>4.7059464454650879</v>
      </c>
    </row>
    <row r="134" spans="1:66" x14ac:dyDescent="0.2">
      <c r="A134" s="18" t="s">
        <v>334</v>
      </c>
      <c r="B134" s="37" t="s">
        <v>335</v>
      </c>
      <c r="C134" s="38" t="s">
        <v>88</v>
      </c>
      <c r="D134" s="33">
        <v>2.0254583358764648</v>
      </c>
      <c r="E134" s="33">
        <v>1.832352876663208</v>
      </c>
      <c r="F134" s="33">
        <v>1.7652555704116821</v>
      </c>
      <c r="G134" s="33">
        <v>1.9564735889434814</v>
      </c>
      <c r="H134" s="33">
        <v>1.9733341932296753</v>
      </c>
      <c r="I134" s="33">
        <v>1.9079970121383667</v>
      </c>
      <c r="J134" s="33">
        <v>1.918299674987793</v>
      </c>
      <c r="K134" s="33">
        <v>1.8355302810668945</v>
      </c>
      <c r="L134" s="33">
        <v>1.8612812757492065</v>
      </c>
      <c r="M134" s="33">
        <v>1.9020555019378662</v>
      </c>
      <c r="N134" s="33">
        <v>2.1026990413665771</v>
      </c>
      <c r="O134" s="33">
        <v>2.0415763854980469</v>
      </c>
      <c r="P134" s="33">
        <v>2.0560972690582275</v>
      </c>
      <c r="Q134" s="33">
        <v>2.0446774959564209</v>
      </c>
      <c r="R134" s="33">
        <v>2.08697509765625</v>
      </c>
      <c r="S134" s="33">
        <v>1.9716061353683472</v>
      </c>
      <c r="T134" s="33">
        <v>1.8466129302978516</v>
      </c>
      <c r="U134" s="33">
        <v>2.1589868068695068</v>
      </c>
      <c r="V134" s="33">
        <v>2.1215777397155762</v>
      </c>
      <c r="W134" s="33">
        <v>2.3382360935211182</v>
      </c>
      <c r="X134" s="33">
        <v>2.0023739337921143</v>
      </c>
      <c r="Y134" s="33">
        <v>2.0349712371826172</v>
      </c>
      <c r="Z134" s="33">
        <v>2.0403707027435303</v>
      </c>
      <c r="AA134" s="33">
        <v>2.075714111328125</v>
      </c>
      <c r="AB134" s="33">
        <v>2.0893645286560059</v>
      </c>
      <c r="AC134" s="33">
        <v>2.0950205326080322</v>
      </c>
      <c r="AD134" s="33">
        <v>2.0199124813079834</v>
      </c>
      <c r="AE134" s="33">
        <v>1.832082986831665</v>
      </c>
      <c r="AF134" s="33">
        <v>2.006199836730957</v>
      </c>
      <c r="AG134" s="33">
        <v>2.0491275787353516</v>
      </c>
      <c r="AH134" s="33">
        <v>2.3121960163116455</v>
      </c>
      <c r="AI134" s="33">
        <v>2.3826413154602051</v>
      </c>
      <c r="AJ134" s="33">
        <v>1.9627938270568848</v>
      </c>
      <c r="AK134" s="33">
        <v>1.8338593244552612</v>
      </c>
      <c r="AL134" s="33">
        <v>1.9902288913726807</v>
      </c>
      <c r="AM134" s="33">
        <v>1.7629051208496094</v>
      </c>
      <c r="AN134" s="33">
        <v>2.0512142181396484</v>
      </c>
      <c r="AO134" s="33">
        <v>2.0683863162994385</v>
      </c>
      <c r="AP134" s="33">
        <v>1.9521627426147461</v>
      </c>
      <c r="AQ134" s="33">
        <v>1.9680289030075073</v>
      </c>
      <c r="AR134" s="33">
        <v>1.9342390298843384</v>
      </c>
      <c r="AS134" s="33">
        <v>1.9773479700088501</v>
      </c>
      <c r="AT134" s="33">
        <v>1.8703227043151855</v>
      </c>
      <c r="AU134" s="33">
        <v>2.0164198875427246</v>
      </c>
      <c r="AV134" s="33">
        <v>2.0562705993652344</v>
      </c>
      <c r="AW134" s="33">
        <v>1.9564018249511719</v>
      </c>
      <c r="AX134" s="33">
        <v>2.0912461280822754</v>
      </c>
      <c r="AY134" s="33">
        <v>1.965471625328064</v>
      </c>
      <c r="AZ134" s="33">
        <v>2.3069744110107422</v>
      </c>
      <c r="BA134" s="33">
        <v>2.2624232769012451</v>
      </c>
      <c r="BB134" s="33">
        <v>2.0185947418212891</v>
      </c>
      <c r="BC134" s="33">
        <v>1.765154242515564</v>
      </c>
      <c r="BD134" s="33">
        <v>2.1393966674804687</v>
      </c>
      <c r="BE134" s="33">
        <v>2.1158046722412109</v>
      </c>
      <c r="BF134" s="33">
        <v>2.2750144004821777</v>
      </c>
      <c r="BG134" s="33">
        <v>2.0889482498168945</v>
      </c>
      <c r="BH134" s="33">
        <v>2.3085145950317383</v>
      </c>
      <c r="BI134" s="33">
        <v>2.1635830402374268</v>
      </c>
      <c r="BJ134" s="33">
        <v>2.1065258979797363</v>
      </c>
      <c r="BK134" s="33">
        <v>2.0888655185699463</v>
      </c>
      <c r="BL134" s="33">
        <v>1.909911036491394</v>
      </c>
      <c r="BM134" s="33">
        <v>2.1227486133575439</v>
      </c>
      <c r="BN134" s="33">
        <v>1.9159784317016602</v>
      </c>
    </row>
    <row r="135" spans="1:66" x14ac:dyDescent="0.2">
      <c r="A135" s="8" t="s">
        <v>336</v>
      </c>
      <c r="B135" s="35" t="s">
        <v>337</v>
      </c>
      <c r="C135" s="36" t="s">
        <v>90</v>
      </c>
      <c r="D135" s="27">
        <v>0.99999690055847168</v>
      </c>
      <c r="E135" s="27">
        <v>0.98434561491012573</v>
      </c>
      <c r="F135" s="27">
        <v>0.90986877679824829</v>
      </c>
      <c r="G135" s="27">
        <v>0.999320387840271</v>
      </c>
      <c r="H135" s="27">
        <v>1</v>
      </c>
      <c r="I135" s="27">
        <v>1</v>
      </c>
      <c r="J135" s="27">
        <v>0.9011613130569458</v>
      </c>
      <c r="K135" s="27">
        <v>0.9811406135559082</v>
      </c>
      <c r="L135" s="27">
        <v>1</v>
      </c>
      <c r="M135" s="27">
        <v>1</v>
      </c>
      <c r="N135" s="27">
        <v>1</v>
      </c>
      <c r="O135" s="27">
        <v>1</v>
      </c>
      <c r="P135" s="27">
        <v>0.99179482460021973</v>
      </c>
      <c r="Q135" s="27">
        <v>1</v>
      </c>
      <c r="R135" s="27">
        <v>1</v>
      </c>
      <c r="S135" s="27">
        <v>1</v>
      </c>
      <c r="T135" s="27">
        <v>0.99022537469863892</v>
      </c>
      <c r="U135" s="27">
        <v>1</v>
      </c>
      <c r="V135" s="27">
        <v>1</v>
      </c>
      <c r="W135" s="27">
        <v>1</v>
      </c>
      <c r="X135" s="27">
        <v>1</v>
      </c>
      <c r="Y135" s="27">
        <v>1</v>
      </c>
      <c r="Z135" s="27">
        <v>1</v>
      </c>
      <c r="AA135" s="27">
        <v>0.98903387784957886</v>
      </c>
      <c r="AB135" s="27">
        <v>1</v>
      </c>
      <c r="AC135" s="27">
        <v>0.9972192645072937</v>
      </c>
      <c r="AD135" s="27">
        <v>1</v>
      </c>
      <c r="AE135" s="27">
        <v>1</v>
      </c>
      <c r="AF135" s="27">
        <v>1</v>
      </c>
      <c r="AG135" s="27">
        <v>1</v>
      </c>
      <c r="AH135" s="27">
        <v>0.99584084749221802</v>
      </c>
      <c r="AI135" s="27">
        <v>1</v>
      </c>
      <c r="AJ135" s="27">
        <v>0.99933344125747681</v>
      </c>
      <c r="AK135" s="27">
        <v>0.9761621356010437</v>
      </c>
      <c r="AL135" s="27">
        <v>0.97343552112579346</v>
      </c>
      <c r="AM135" s="27">
        <v>1</v>
      </c>
      <c r="AN135" s="27">
        <v>0.96897208690643311</v>
      </c>
      <c r="AO135" s="27">
        <v>0.99349421262741089</v>
      </c>
      <c r="AP135" s="27">
        <v>0.98928946256637573</v>
      </c>
      <c r="AQ135" s="27">
        <v>0.99735337495803833</v>
      </c>
      <c r="AR135" s="27">
        <v>1</v>
      </c>
      <c r="AS135" s="27">
        <v>0.99374485015869141</v>
      </c>
      <c r="AT135" s="27">
        <v>1</v>
      </c>
      <c r="AU135" s="27">
        <v>0.98991310596466064</v>
      </c>
      <c r="AV135" s="27">
        <v>0.98997312784194946</v>
      </c>
      <c r="AW135" s="27">
        <v>0.94039160013198853</v>
      </c>
      <c r="AX135" s="27">
        <v>1</v>
      </c>
      <c r="AY135" s="27">
        <v>1</v>
      </c>
      <c r="AZ135" s="27">
        <v>0.99820065498352051</v>
      </c>
      <c r="BA135" s="27">
        <v>0.99616491794586182</v>
      </c>
      <c r="BB135" s="27">
        <v>0.99517381191253662</v>
      </c>
      <c r="BC135" s="27">
        <v>0.99532663822174072</v>
      </c>
      <c r="BD135" s="27">
        <v>1</v>
      </c>
      <c r="BE135" s="27">
        <v>1</v>
      </c>
      <c r="BF135" s="27">
        <v>0.98834294080734253</v>
      </c>
      <c r="BG135" s="27">
        <v>0.9890863299369812</v>
      </c>
      <c r="BH135" s="27">
        <v>1</v>
      </c>
      <c r="BI135" s="27">
        <v>0.98723024129867554</v>
      </c>
      <c r="BJ135" s="27">
        <v>1</v>
      </c>
      <c r="BK135" s="27">
        <v>0.98054772615432739</v>
      </c>
      <c r="BL135" s="27">
        <v>0.95015305280685425</v>
      </c>
      <c r="BM135" s="27">
        <v>0.99137145280838013</v>
      </c>
      <c r="BN135" s="27">
        <v>0.98835068941116333</v>
      </c>
    </row>
    <row r="136" spans="1:66" x14ac:dyDescent="0.2">
      <c r="A136" s="8" t="s">
        <v>338</v>
      </c>
      <c r="B136" s="35" t="s">
        <v>339</v>
      </c>
      <c r="C136" s="36" t="s">
        <v>90</v>
      </c>
      <c r="D136" s="27">
        <v>0.48400428891181946</v>
      </c>
      <c r="E136" s="27">
        <v>0.31944942474365234</v>
      </c>
      <c r="F136" s="27">
        <v>0.37027814984321594</v>
      </c>
      <c r="G136" s="27">
        <v>0.12241522222757339</v>
      </c>
      <c r="H136" s="27">
        <v>0.35547459125518799</v>
      </c>
      <c r="I136" s="27">
        <v>0.3595905601978302</v>
      </c>
      <c r="J136" s="27">
        <v>0.29103240370750427</v>
      </c>
      <c r="K136" s="27">
        <v>0.36236622929573059</v>
      </c>
      <c r="L136" s="27">
        <v>0.27814003825187683</v>
      </c>
      <c r="M136" s="27">
        <v>0.24252992868423462</v>
      </c>
      <c r="N136" s="27">
        <v>0.12327013164758682</v>
      </c>
      <c r="O136" s="27">
        <v>8.6855068802833557E-2</v>
      </c>
      <c r="P136" s="27">
        <v>0.28579539060592651</v>
      </c>
      <c r="Q136" s="27">
        <v>0.34461256861686707</v>
      </c>
      <c r="R136" s="27">
        <v>0.17623999714851379</v>
      </c>
      <c r="S136" s="27">
        <v>2.1752294152975082E-2</v>
      </c>
      <c r="T136" s="27">
        <v>0.46977946162223816</v>
      </c>
      <c r="U136" s="27">
        <v>0.26834610104560852</v>
      </c>
      <c r="V136" s="27">
        <v>0.13313847780227661</v>
      </c>
      <c r="W136" s="27">
        <v>0.3034624457359314</v>
      </c>
      <c r="X136" s="27">
        <v>0.23164214193820953</v>
      </c>
      <c r="Y136" s="27">
        <v>9.2170938849449158E-2</v>
      </c>
      <c r="Z136" s="27">
        <v>0.18014419078826904</v>
      </c>
      <c r="AA136" s="27">
        <v>0.20393212139606476</v>
      </c>
      <c r="AB136" s="27">
        <v>0.27858743071556091</v>
      </c>
      <c r="AC136" s="27">
        <v>0.16815692186355591</v>
      </c>
      <c r="AD136" s="27">
        <v>8.2741446793079376E-2</v>
      </c>
      <c r="AE136" s="27">
        <v>0.19842898845672607</v>
      </c>
      <c r="AF136" s="27">
        <v>8.5417568683624268E-2</v>
      </c>
      <c r="AG136" s="27">
        <v>0.20141591131687164</v>
      </c>
      <c r="AH136" s="27">
        <v>4.1133973747491837E-2</v>
      </c>
      <c r="AI136" s="27">
        <v>6.2157426029443741E-2</v>
      </c>
      <c r="AJ136" s="27">
        <v>2.2702367976307869E-2</v>
      </c>
      <c r="AK136" s="27">
        <v>8.7635591626167297E-2</v>
      </c>
      <c r="AL136" s="27">
        <v>0.31239530444145203</v>
      </c>
      <c r="AM136" s="27">
        <v>0.37585878372192383</v>
      </c>
      <c r="AN136" s="27">
        <v>0.11801764369010925</v>
      </c>
      <c r="AO136" s="27">
        <v>0.20526047050952911</v>
      </c>
      <c r="AP136" s="27">
        <v>0.1793561726808548</v>
      </c>
      <c r="AQ136" s="27">
        <v>0.17082062363624573</v>
      </c>
      <c r="AR136" s="27">
        <v>9.8479963839054108E-2</v>
      </c>
      <c r="AS136" s="27">
        <v>0.16513301432132721</v>
      </c>
      <c r="AT136" s="27">
        <v>0.25648167729377747</v>
      </c>
      <c r="AU136" s="27">
        <v>0.16905179619789124</v>
      </c>
      <c r="AV136" s="27">
        <v>0.28477367758750916</v>
      </c>
      <c r="AW136" s="27">
        <v>0.11742868274450302</v>
      </c>
      <c r="AX136" s="27">
        <v>0.16256113350391388</v>
      </c>
      <c r="AY136" s="27">
        <v>0.1428256630897522</v>
      </c>
      <c r="AZ136" s="27">
        <v>3.7692658603191376E-2</v>
      </c>
      <c r="BA136" s="27">
        <v>0.2787000834941864</v>
      </c>
      <c r="BB136" s="27">
        <v>0.21229495108127594</v>
      </c>
      <c r="BC136" s="27">
        <v>2.6558572426438332E-2</v>
      </c>
      <c r="BD136" s="27">
        <v>7.3907174170017242E-2</v>
      </c>
      <c r="BE136" s="27">
        <v>2.3018462583422661E-2</v>
      </c>
      <c r="BF136" s="27">
        <v>0.13534773886203766</v>
      </c>
      <c r="BG136" s="27">
        <v>0.20545148849487305</v>
      </c>
      <c r="BH136" s="27">
        <v>3.9607491344213486E-2</v>
      </c>
      <c r="BI136" s="27">
        <v>6.7674346268177032E-2</v>
      </c>
      <c r="BJ136" s="27">
        <v>7.5047798454761505E-2</v>
      </c>
      <c r="BK136" s="27">
        <v>6.2587179243564606E-2</v>
      </c>
      <c r="BL136" s="27">
        <v>0.18014197051525116</v>
      </c>
      <c r="BM136" s="27">
        <v>5.8599602431058884E-2</v>
      </c>
      <c r="BN136" s="27">
        <v>7.2946292348206043E-3</v>
      </c>
    </row>
    <row r="137" spans="1:66" x14ac:dyDescent="0.2">
      <c r="A137" s="8" t="s">
        <v>340</v>
      </c>
      <c r="B137" s="35" t="s">
        <v>341</v>
      </c>
      <c r="C137" s="36" t="s">
        <v>342</v>
      </c>
      <c r="D137" s="10">
        <v>3.1422445774078369</v>
      </c>
      <c r="E137" s="10">
        <v>3.0629787445068359</v>
      </c>
      <c r="F137" s="10">
        <v>2.7180881500244141</v>
      </c>
      <c r="G137" s="10">
        <v>3.1423971652984619</v>
      </c>
      <c r="H137" s="10">
        <v>3.4588174819946289</v>
      </c>
      <c r="I137" s="10">
        <v>3.2691373825073242</v>
      </c>
      <c r="J137" s="10">
        <v>3.1171259880065918</v>
      </c>
      <c r="K137" s="10">
        <v>3.053142786026001</v>
      </c>
      <c r="L137" s="10">
        <v>2.8367776870727539</v>
      </c>
      <c r="M137" s="10">
        <v>3.2416105270385742</v>
      </c>
      <c r="N137" s="10">
        <v>3.3721232414245605</v>
      </c>
      <c r="O137" s="10">
        <v>3.2764937877655029</v>
      </c>
      <c r="P137" s="10">
        <v>3.0612235069274902</v>
      </c>
      <c r="Q137" s="10">
        <v>3.2426962852478027</v>
      </c>
      <c r="R137" s="10">
        <v>3.256993293762207</v>
      </c>
      <c r="S137" s="10">
        <v>3.2642600536346436</v>
      </c>
      <c r="T137" s="10">
        <v>3.3511335849761963</v>
      </c>
      <c r="U137" s="10">
        <v>3.3034384250640869</v>
      </c>
      <c r="V137" s="10">
        <v>3.2959227561950684</v>
      </c>
      <c r="W137" s="10">
        <v>3.6189556121826172</v>
      </c>
      <c r="X137" s="10">
        <v>3.1423714160919189</v>
      </c>
      <c r="Y137" s="10">
        <v>3.3122358322143555</v>
      </c>
      <c r="Z137" s="10">
        <v>3.3079955577850342</v>
      </c>
      <c r="AA137" s="10">
        <v>3.297358512878418</v>
      </c>
      <c r="AB137" s="10">
        <v>3.3516592979431152</v>
      </c>
      <c r="AC137" s="10">
        <v>3.3723540306091309</v>
      </c>
      <c r="AD137" s="10">
        <v>3.2931153774261475</v>
      </c>
      <c r="AE137" s="10">
        <v>3.3885829448699951</v>
      </c>
      <c r="AF137" s="10">
        <v>3.2742650508880615</v>
      </c>
      <c r="AG137" s="10">
        <v>3.4148623943328857</v>
      </c>
      <c r="AH137" s="10">
        <v>3.3607020378112793</v>
      </c>
      <c r="AI137" s="10">
        <v>3.5004692077636719</v>
      </c>
      <c r="AJ137" s="10">
        <v>3.1466405391693115</v>
      </c>
      <c r="AK137" s="10">
        <v>2.9256837368011475</v>
      </c>
      <c r="AL137" s="10">
        <v>3.1571512222290039</v>
      </c>
      <c r="AM137" s="10">
        <v>2.9849696159362793</v>
      </c>
      <c r="AN137" s="10">
        <v>2.9959728717803955</v>
      </c>
      <c r="AO137" s="10">
        <v>2.8537170886993408</v>
      </c>
      <c r="AP137" s="10">
        <v>3.1113295555114746</v>
      </c>
      <c r="AQ137" s="10">
        <v>3.302107572555542</v>
      </c>
      <c r="AR137" s="10">
        <v>3.5615503787994385</v>
      </c>
      <c r="AS137" s="10">
        <v>3.4936540126800537</v>
      </c>
      <c r="AT137" s="10">
        <v>3.4631185531616211</v>
      </c>
      <c r="AU137" s="10">
        <v>3.4140641689300537</v>
      </c>
      <c r="AV137" s="10">
        <v>3.5683732032775879</v>
      </c>
      <c r="AW137" s="10">
        <v>3.2665371894836426</v>
      </c>
      <c r="AX137" s="10">
        <v>3.4592232704162598</v>
      </c>
      <c r="AY137" s="10">
        <v>3.4150800704956055</v>
      </c>
      <c r="AZ137" s="10">
        <v>3.3944187164306641</v>
      </c>
      <c r="BA137" s="10">
        <v>3.483443021774292</v>
      </c>
      <c r="BB137" s="10">
        <v>3.2994108200073242</v>
      </c>
      <c r="BC137" s="10">
        <v>3.107820987701416</v>
      </c>
      <c r="BD137" s="10">
        <v>3.2975504398345947</v>
      </c>
      <c r="BE137" s="10">
        <v>3.3496708869934082</v>
      </c>
      <c r="BF137" s="10">
        <v>3.4379754066467285</v>
      </c>
      <c r="BG137" s="10">
        <v>3.4934563636779785</v>
      </c>
      <c r="BH137" s="10">
        <v>3.4442968368530273</v>
      </c>
      <c r="BI137" s="10">
        <v>3.6070749759674072</v>
      </c>
      <c r="BJ137" s="10">
        <v>3.2605879306793213</v>
      </c>
      <c r="BK137" s="10">
        <v>3.3472940921783447</v>
      </c>
      <c r="BL137" s="10">
        <v>3.1345627307891846</v>
      </c>
      <c r="BM137" s="10">
        <v>3.5586631298065186</v>
      </c>
      <c r="BN137" s="10">
        <v>3.0856201648712158</v>
      </c>
    </row>
    <row r="138" spans="1:66" x14ac:dyDescent="0.2">
      <c r="A138" s="8" t="s">
        <v>343</v>
      </c>
      <c r="B138" s="35" t="s">
        <v>344</v>
      </c>
      <c r="C138" s="36" t="s">
        <v>269</v>
      </c>
      <c r="D138" s="10">
        <v>3.0770959854125977</v>
      </c>
      <c r="E138" s="10">
        <v>2.3122830390930176</v>
      </c>
      <c r="F138" s="10">
        <v>2.020693302154541</v>
      </c>
      <c r="G138" s="10">
        <v>2.3944885730743408</v>
      </c>
      <c r="H138" s="10">
        <v>2.4730417728424072</v>
      </c>
      <c r="I138" s="10">
        <v>2.2515048980712891</v>
      </c>
      <c r="J138" s="10">
        <v>2.4855165481567383</v>
      </c>
      <c r="K138" s="10">
        <v>1.8218348026275635</v>
      </c>
      <c r="L138" s="10">
        <v>2.3407282829284668</v>
      </c>
      <c r="M138" s="10">
        <v>2.3906517028808594</v>
      </c>
      <c r="N138" s="10">
        <v>2.5670132637023926</v>
      </c>
      <c r="O138" s="10">
        <v>2.9430356025695801</v>
      </c>
      <c r="P138" s="10">
        <v>3.3642261028289795</v>
      </c>
      <c r="Q138" s="10">
        <v>3.0765492916107178</v>
      </c>
      <c r="R138" s="10">
        <v>3.1688685417175293</v>
      </c>
      <c r="S138" s="10">
        <v>1.9196666479110718</v>
      </c>
      <c r="T138" s="10">
        <v>3.0237307548522949</v>
      </c>
      <c r="U138" s="10">
        <v>3.6294443607330322</v>
      </c>
      <c r="V138" s="10">
        <v>2.4032952785491943</v>
      </c>
      <c r="W138" s="10">
        <v>3.9964265823364258</v>
      </c>
      <c r="X138" s="10">
        <v>2.8427395820617676</v>
      </c>
      <c r="Y138" s="10">
        <v>3.016510009765625</v>
      </c>
      <c r="Z138" s="10">
        <v>3.1165947914123535</v>
      </c>
      <c r="AA138" s="10">
        <v>2.7586255073547363</v>
      </c>
      <c r="AB138" s="10">
        <v>2.7999815940856934</v>
      </c>
      <c r="AC138" s="10">
        <v>2.9681422710418701</v>
      </c>
      <c r="AD138" s="10">
        <v>2.55086350440979</v>
      </c>
      <c r="AE138" s="10">
        <v>1.1638518571853638</v>
      </c>
      <c r="AF138" s="10">
        <v>2.3340983390808105</v>
      </c>
      <c r="AG138" s="10">
        <v>2.5344910621643066</v>
      </c>
      <c r="AH138" s="10">
        <v>3.0467128753662109</v>
      </c>
      <c r="AI138" s="10">
        <v>3.7584323883056641</v>
      </c>
      <c r="AJ138" s="10">
        <v>2.1676590442657471</v>
      </c>
      <c r="AK138" s="10">
        <v>1.972455620765686</v>
      </c>
      <c r="AL138" s="10">
        <v>1.9234714508056641</v>
      </c>
      <c r="AM138" s="10">
        <v>1.8511347770690918</v>
      </c>
      <c r="AN138" s="10">
        <v>2.3811476230621338</v>
      </c>
      <c r="AO138" s="10">
        <v>2.1321754455566406</v>
      </c>
      <c r="AP138" s="10">
        <v>2.3462471961975098</v>
      </c>
      <c r="AQ138" s="10">
        <v>3.0831160545349121</v>
      </c>
      <c r="AR138" s="10">
        <v>2.6118595600128174</v>
      </c>
      <c r="AS138" s="10">
        <v>2.2803969383239746</v>
      </c>
      <c r="AT138" s="10">
        <v>2.3078124523162842</v>
      </c>
      <c r="AU138" s="10">
        <v>1.8964433670043945</v>
      </c>
      <c r="AV138" s="10">
        <v>3.3361284732818604</v>
      </c>
      <c r="AW138" s="10">
        <v>2.2933506965637207</v>
      </c>
      <c r="AX138" s="10">
        <v>2.8429455757141113</v>
      </c>
      <c r="AY138" s="10">
        <v>2.1036407947540283</v>
      </c>
      <c r="AZ138" s="10">
        <v>3.4815716743469238</v>
      </c>
      <c r="BA138" s="10">
        <v>3.5070576667785645</v>
      </c>
      <c r="BB138" s="10">
        <v>2.5227501392364502</v>
      </c>
      <c r="BC138" s="10">
        <v>1.8396750688552856</v>
      </c>
      <c r="BD138" s="10">
        <v>2.6673002243041992</v>
      </c>
      <c r="BE138" s="10">
        <v>2.3695430755615234</v>
      </c>
      <c r="BF138" s="10">
        <v>3.2196385860443115</v>
      </c>
      <c r="BG138" s="10">
        <v>2.1154670715332031</v>
      </c>
      <c r="BH138" s="10">
        <v>3.3783655166625977</v>
      </c>
      <c r="BI138" s="10">
        <v>2.7238399982452393</v>
      </c>
      <c r="BJ138" s="10">
        <v>2.2336325645446777</v>
      </c>
      <c r="BK138" s="10">
        <v>1.9627851247787476</v>
      </c>
      <c r="BL138" s="10">
        <v>1.8271228075027466</v>
      </c>
      <c r="BM138" s="10">
        <v>1.8807891607284546</v>
      </c>
      <c r="BN138" s="10">
        <v>1.5339312553405762</v>
      </c>
    </row>
    <row r="139" spans="1:66" ht="25.5" x14ac:dyDescent="0.2">
      <c r="A139" s="8" t="s">
        <v>345</v>
      </c>
      <c r="B139" s="35" t="s">
        <v>346</v>
      </c>
      <c r="C139" s="36" t="s">
        <v>90</v>
      </c>
      <c r="D139" s="27">
        <v>0.75438207387924194</v>
      </c>
      <c r="E139" s="27">
        <v>0.32810282707214355</v>
      </c>
      <c r="F139" s="27">
        <v>0.4203815758228302</v>
      </c>
      <c r="G139" s="27">
        <v>0.36093652248382568</v>
      </c>
      <c r="H139" s="27">
        <v>0.51316612958908081</v>
      </c>
      <c r="I139" s="27">
        <v>0.50692802667617798</v>
      </c>
      <c r="J139" s="27">
        <v>0.50944501161575317</v>
      </c>
      <c r="K139" s="27">
        <v>0.45855909585952759</v>
      </c>
      <c r="L139" s="27">
        <v>0.39950516819953918</v>
      </c>
      <c r="M139" s="27">
        <v>0.30134615302085876</v>
      </c>
      <c r="N139" s="27">
        <v>0.64877229928970337</v>
      </c>
      <c r="O139" s="27">
        <v>0.37334352731704712</v>
      </c>
      <c r="P139" s="27">
        <v>0.58212864398956299</v>
      </c>
      <c r="Q139" s="27">
        <v>0.61371642351150513</v>
      </c>
      <c r="R139" s="27">
        <v>0.6416240930557251</v>
      </c>
      <c r="S139" s="27">
        <v>0.38156962394714355</v>
      </c>
      <c r="T139" s="27">
        <v>0.27243289351463318</v>
      </c>
      <c r="U139" s="27">
        <v>0.71337592601776123</v>
      </c>
      <c r="V139" s="27">
        <v>0.87658417224884033</v>
      </c>
      <c r="W139" s="27">
        <v>1</v>
      </c>
      <c r="X139" s="27">
        <v>0.48468738794326782</v>
      </c>
      <c r="Y139" s="27">
        <v>0.65594261884689331</v>
      </c>
      <c r="Z139" s="27">
        <v>0.68530333042144775</v>
      </c>
      <c r="AA139" s="27">
        <v>0.6641879677772522</v>
      </c>
      <c r="AB139" s="27">
        <v>0.7891349196434021</v>
      </c>
      <c r="AC139" s="27">
        <v>0.5695839524269104</v>
      </c>
      <c r="AD139" s="27">
        <v>0.53920310735702515</v>
      </c>
      <c r="AE139" s="27">
        <v>0.33932507038116455</v>
      </c>
      <c r="AF139" s="27">
        <v>0.42700430750846863</v>
      </c>
      <c r="AG139" s="27">
        <v>0.55998063087463379</v>
      </c>
      <c r="AH139" s="27">
        <v>0.99590384960174561</v>
      </c>
      <c r="AI139" s="27">
        <v>0.97592782974243164</v>
      </c>
      <c r="AJ139" s="27">
        <v>0.33401632308959961</v>
      </c>
      <c r="AK139" s="27">
        <v>0.20093913376331329</v>
      </c>
      <c r="AL139" s="27">
        <v>0.77919173240661621</v>
      </c>
      <c r="AM139" s="27">
        <v>0.28550669550895691</v>
      </c>
      <c r="AN139" s="27">
        <v>0.68779164552688599</v>
      </c>
      <c r="AO139" s="27">
        <v>0.91707003116607666</v>
      </c>
      <c r="AP139" s="27">
        <v>0.43816789984703064</v>
      </c>
      <c r="AQ139" s="27">
        <v>0.21815875172615051</v>
      </c>
      <c r="AR139" s="27">
        <v>8.2968950271606445E-2</v>
      </c>
      <c r="AS139" s="27">
        <v>0.38219168782234192</v>
      </c>
      <c r="AT139" s="27">
        <v>0.1952911913394928</v>
      </c>
      <c r="AU139" s="27">
        <v>0.62742656469345093</v>
      </c>
      <c r="AV139" s="27">
        <v>0.42139637470245361</v>
      </c>
      <c r="AW139" s="27">
        <v>0.39950791001319885</v>
      </c>
      <c r="AX139" s="27">
        <v>0.54177415370941162</v>
      </c>
      <c r="AY139" s="27">
        <v>0.39853477478027344</v>
      </c>
      <c r="AZ139" s="27">
        <v>0.85612547397613525</v>
      </c>
      <c r="BA139" s="27">
        <v>0.94352966547012329</v>
      </c>
      <c r="BB139" s="27">
        <v>0.57545071840286255</v>
      </c>
      <c r="BC139" s="27">
        <v>0.42259794473648071</v>
      </c>
      <c r="BD139" s="27">
        <v>0.8232886791229248</v>
      </c>
      <c r="BE139" s="27">
        <v>0.66651320457458496</v>
      </c>
      <c r="BF139" s="27">
        <v>0.9321436882019043</v>
      </c>
      <c r="BG139" s="27">
        <v>0.79436111450195313</v>
      </c>
      <c r="BH139" s="27">
        <v>0.87814116477966309</v>
      </c>
      <c r="BI139" s="27">
        <v>0.69025927782058716</v>
      </c>
      <c r="BJ139" s="27">
        <v>0.74443662166595459</v>
      </c>
      <c r="BK139" s="27">
        <v>0.76608151197433472</v>
      </c>
      <c r="BL139" s="27">
        <v>0.54373502731323242</v>
      </c>
      <c r="BM139" s="27">
        <v>0.77106237411499023</v>
      </c>
      <c r="BN139" s="27">
        <v>0.40038958191871643</v>
      </c>
    </row>
    <row r="140" spans="1:66" x14ac:dyDescent="0.2">
      <c r="A140" s="8" t="s">
        <v>347</v>
      </c>
      <c r="B140" s="35" t="s">
        <v>348</v>
      </c>
      <c r="C140" s="36" t="s">
        <v>90</v>
      </c>
      <c r="D140" s="27">
        <v>1.9364010542631149E-2</v>
      </c>
      <c r="E140" s="27">
        <v>3.9019938558340073E-2</v>
      </c>
      <c r="F140" s="27">
        <v>0</v>
      </c>
      <c r="G140" s="27">
        <v>0</v>
      </c>
      <c r="H140" s="27">
        <v>0</v>
      </c>
      <c r="I140" s="27">
        <v>4.5267429202795029E-2</v>
      </c>
      <c r="J140" s="27">
        <v>0</v>
      </c>
      <c r="K140" s="27">
        <v>0</v>
      </c>
      <c r="L140" s="27">
        <v>2.3240020498633385E-2</v>
      </c>
      <c r="M140" s="27">
        <v>0</v>
      </c>
      <c r="N140" s="27">
        <v>1.7432285472750664E-2</v>
      </c>
      <c r="O140" s="27">
        <v>3.5834594164043665E-3</v>
      </c>
      <c r="P140" s="27">
        <v>0</v>
      </c>
      <c r="Q140" s="27">
        <v>0</v>
      </c>
      <c r="R140" s="27">
        <v>0.11133237928152084</v>
      </c>
      <c r="S140" s="27">
        <v>3.7897960282862186E-3</v>
      </c>
      <c r="T140" s="27">
        <v>7.4888154864311218E-2</v>
      </c>
      <c r="U140" s="27">
        <v>2.9470333829522133E-2</v>
      </c>
      <c r="V140" s="27">
        <v>0.11876706779003143</v>
      </c>
      <c r="W140" s="27">
        <v>0</v>
      </c>
      <c r="X140" s="27">
        <v>6.5801404416561127E-3</v>
      </c>
      <c r="Y140" s="27">
        <v>0.32863882184028625</v>
      </c>
      <c r="Z140" s="27">
        <v>0.27931800484657288</v>
      </c>
      <c r="AA140" s="27">
        <v>3.7317734211683273E-2</v>
      </c>
      <c r="AB140" s="27">
        <v>8.9457124471664429E-2</v>
      </c>
      <c r="AC140" s="27">
        <v>1.1136923916637897E-2</v>
      </c>
      <c r="AD140" s="27">
        <v>0.13878241181373596</v>
      </c>
      <c r="AE140" s="27">
        <v>9.7083710134029388E-3</v>
      </c>
      <c r="AF140" s="27">
        <v>0</v>
      </c>
      <c r="AG140" s="27">
        <v>0</v>
      </c>
      <c r="AH140" s="27">
        <v>0</v>
      </c>
      <c r="AI140" s="27">
        <v>0</v>
      </c>
      <c r="AJ140" s="27">
        <v>0</v>
      </c>
      <c r="AK140" s="27">
        <v>0</v>
      </c>
      <c r="AL140" s="27">
        <v>0</v>
      </c>
      <c r="AM140" s="27">
        <v>0</v>
      </c>
      <c r="AN140" s="27">
        <v>0</v>
      </c>
      <c r="AO140" s="27">
        <v>7.9055046662688255E-3</v>
      </c>
      <c r="AP140" s="27">
        <v>0</v>
      </c>
      <c r="AQ140" s="27">
        <v>0</v>
      </c>
      <c r="AR140" s="27">
        <v>0</v>
      </c>
      <c r="AS140" s="27">
        <v>6.3631362281739712E-3</v>
      </c>
      <c r="AT140" s="27">
        <v>1.7093945294618607E-2</v>
      </c>
      <c r="AU140" s="27">
        <v>1.8297748640179634E-2</v>
      </c>
      <c r="AV140" s="27">
        <v>0</v>
      </c>
      <c r="AW140" s="27">
        <v>0</v>
      </c>
      <c r="AX140" s="27">
        <v>0</v>
      </c>
      <c r="AY140" s="27">
        <v>1.223276648670435E-2</v>
      </c>
      <c r="AZ140" s="27">
        <v>0</v>
      </c>
      <c r="BA140" s="27">
        <v>0</v>
      </c>
      <c r="BB140" s="27">
        <v>3.9990723133087158E-2</v>
      </c>
      <c r="BC140" s="27">
        <v>0.5138472318649292</v>
      </c>
      <c r="BD140" s="27">
        <v>0.14382076263427734</v>
      </c>
      <c r="BE140" s="27">
        <v>5.276929959654808E-2</v>
      </c>
      <c r="BF140" s="27">
        <v>2.0554745569825172E-3</v>
      </c>
      <c r="BG140" s="27">
        <v>3.6314059048891068E-2</v>
      </c>
      <c r="BH140" s="27">
        <v>9.1372914612293243E-3</v>
      </c>
      <c r="BI140" s="27">
        <v>5.7517506182193756E-2</v>
      </c>
      <c r="BJ140" s="27">
        <v>3.0590837821364403E-2</v>
      </c>
      <c r="BK140" s="27">
        <v>5.788050964474678E-2</v>
      </c>
      <c r="BL140" s="27">
        <v>5.9698585420846939E-2</v>
      </c>
      <c r="BM140" s="27">
        <v>3.4481246024370193E-2</v>
      </c>
      <c r="BN140" s="27">
        <v>1.5556652098894119E-2</v>
      </c>
    </row>
    <row r="141" spans="1:66" x14ac:dyDescent="0.2">
      <c r="A141" s="18" t="s">
        <v>349</v>
      </c>
      <c r="B141" s="37" t="s">
        <v>350</v>
      </c>
      <c r="C141" s="38" t="s">
        <v>88</v>
      </c>
      <c r="D141" s="33">
        <v>1.51417076587677</v>
      </c>
      <c r="E141" s="33">
        <v>1.4198700189590454</v>
      </c>
      <c r="F141" s="33">
        <v>1.3428541421890259</v>
      </c>
      <c r="G141" s="33">
        <v>1.5101826190948486</v>
      </c>
      <c r="H141" s="33">
        <v>1.5394525527954102</v>
      </c>
      <c r="I141" s="33">
        <v>1.4788309335708618</v>
      </c>
      <c r="J141" s="33">
        <v>1.4491550922393799</v>
      </c>
      <c r="K141" s="33">
        <v>1.4986990690231323</v>
      </c>
      <c r="L141" s="33">
        <v>1.4622799158096313</v>
      </c>
      <c r="M141" s="33">
        <v>1.5336605310440063</v>
      </c>
      <c r="N141" s="33">
        <v>1.5691696405410767</v>
      </c>
      <c r="O141" s="33">
        <v>1.5472368001937866</v>
      </c>
      <c r="P141" s="33">
        <v>1.5074102878570557</v>
      </c>
      <c r="Q141" s="33">
        <v>1.631040096282959</v>
      </c>
      <c r="R141" s="33">
        <v>1.5765042304992676</v>
      </c>
      <c r="S141" s="33">
        <v>1.5202749967575073</v>
      </c>
      <c r="T141" s="33">
        <v>1.5314904451370239</v>
      </c>
      <c r="U141" s="33">
        <v>1.5049418210983276</v>
      </c>
      <c r="V141" s="33">
        <v>1.5010685920715332</v>
      </c>
      <c r="W141" s="33">
        <v>1.542577862739563</v>
      </c>
      <c r="X141" s="33">
        <v>1.5301187038421631</v>
      </c>
      <c r="Y141" s="33">
        <v>1.4996035099029541</v>
      </c>
      <c r="Z141" s="33">
        <v>1.4859461784362793</v>
      </c>
      <c r="AA141" s="33">
        <v>1.4858462810516357</v>
      </c>
      <c r="AB141" s="33">
        <v>1.5673204660415649</v>
      </c>
      <c r="AC141" s="33">
        <v>1.4865576028823853</v>
      </c>
      <c r="AD141" s="33">
        <v>1.4428451061248779</v>
      </c>
      <c r="AE141" s="33">
        <v>1.4687134027481079</v>
      </c>
      <c r="AF141" s="33">
        <v>1.4491379261016846</v>
      </c>
      <c r="AG141" s="33">
        <v>1.5329331159591675</v>
      </c>
      <c r="AH141" s="33">
        <v>1.5923957824707031</v>
      </c>
      <c r="AI141" s="33">
        <v>1.5440316200256348</v>
      </c>
      <c r="AJ141" s="33">
        <v>1.5046370029449463</v>
      </c>
      <c r="AK141" s="33">
        <v>1.4783120155334473</v>
      </c>
      <c r="AL141" s="33">
        <v>1.5949004888534546</v>
      </c>
      <c r="AM141" s="33">
        <v>1.4559341669082642</v>
      </c>
      <c r="AN141" s="33">
        <v>1.5157414674758911</v>
      </c>
      <c r="AO141" s="33">
        <v>1.470134973526001</v>
      </c>
      <c r="AP141" s="33">
        <v>1.373140811920166</v>
      </c>
      <c r="AQ141" s="33">
        <v>1.3783425092697144</v>
      </c>
      <c r="AR141" s="33">
        <v>1.4590549468994141</v>
      </c>
      <c r="AS141" s="33">
        <v>1.5295543670654297</v>
      </c>
      <c r="AT141" s="33">
        <v>1.4274345636367798</v>
      </c>
      <c r="AU141" s="33">
        <v>1.4345777034759521</v>
      </c>
      <c r="AV141" s="33">
        <v>1.4497215747833252</v>
      </c>
      <c r="AW141" s="33">
        <v>1.5102524757385254</v>
      </c>
      <c r="AX141" s="33">
        <v>1.4345663785934448</v>
      </c>
      <c r="AY141" s="33">
        <v>1.4302620887756348</v>
      </c>
      <c r="AZ141" s="33">
        <v>1.464759349822998</v>
      </c>
      <c r="BA141" s="33">
        <v>1.3971433639526367</v>
      </c>
      <c r="BB141" s="33">
        <v>1.5230714082717896</v>
      </c>
      <c r="BC141" s="33">
        <v>1.3921858072280884</v>
      </c>
      <c r="BD141" s="33">
        <v>1.4509954452514648</v>
      </c>
      <c r="BE141" s="33">
        <v>1.4114285707473755</v>
      </c>
      <c r="BF141" s="33">
        <v>1.4558706283569336</v>
      </c>
      <c r="BG141" s="33">
        <v>1.4823260307312012</v>
      </c>
      <c r="BH141" s="33">
        <v>1.4723843336105347</v>
      </c>
      <c r="BI141" s="33">
        <v>1.4762965440750122</v>
      </c>
      <c r="BJ141" s="33">
        <v>1.5022536516189575</v>
      </c>
      <c r="BK141" s="33">
        <v>1.4790054559707642</v>
      </c>
      <c r="BL141" s="33">
        <v>1.455054759979248</v>
      </c>
      <c r="BM141" s="33">
        <v>1.4339478015899658</v>
      </c>
      <c r="BN141" s="33">
        <v>1.4804872274398804</v>
      </c>
    </row>
    <row r="142" spans="1:66" x14ac:dyDescent="0.2">
      <c r="A142" s="8" t="s">
        <v>351</v>
      </c>
      <c r="B142" s="35" t="s">
        <v>352</v>
      </c>
      <c r="C142" s="36" t="s">
        <v>175</v>
      </c>
      <c r="D142" s="10">
        <v>2.3245546817779541</v>
      </c>
      <c r="E142" s="10">
        <v>2.1797544956207275</v>
      </c>
      <c r="F142" s="10">
        <v>1.9751753807067871</v>
      </c>
      <c r="G142" s="10">
        <v>2.2802369594573975</v>
      </c>
      <c r="H142" s="10">
        <v>2.4029762744903564</v>
      </c>
      <c r="I142" s="10">
        <v>2.3145344257354736</v>
      </c>
      <c r="J142" s="10">
        <v>2.2059009075164795</v>
      </c>
      <c r="K142" s="10">
        <v>2.2918148040771484</v>
      </c>
      <c r="L142" s="10">
        <v>2.250730037689209</v>
      </c>
      <c r="M142" s="10">
        <v>2.3889687061309814</v>
      </c>
      <c r="N142" s="10">
        <v>2.4171628952026367</v>
      </c>
      <c r="O142" s="10">
        <v>2.4106917381286621</v>
      </c>
      <c r="P142" s="10">
        <v>2.301602840423584</v>
      </c>
      <c r="Q142" s="10">
        <v>2.6083474159240723</v>
      </c>
      <c r="R142" s="10">
        <v>2.4184455871582031</v>
      </c>
      <c r="S142" s="10">
        <v>2.321382999420166</v>
      </c>
      <c r="T142" s="10">
        <v>2.3835053443908691</v>
      </c>
      <c r="U142" s="10">
        <v>2.3410625457763672</v>
      </c>
      <c r="V142" s="10">
        <v>2.3467972278594971</v>
      </c>
      <c r="W142" s="10">
        <v>2.4216947555541992</v>
      </c>
      <c r="X142" s="10">
        <v>2.3567278385162354</v>
      </c>
      <c r="Y142" s="10">
        <v>2.3140292167663574</v>
      </c>
      <c r="Z142" s="10">
        <v>2.2589004039764404</v>
      </c>
      <c r="AA142" s="10">
        <v>2.317326545715332</v>
      </c>
      <c r="AB142" s="10">
        <v>2.4452304840087891</v>
      </c>
      <c r="AC142" s="10">
        <v>2.3266699314117432</v>
      </c>
      <c r="AD142" s="10">
        <v>2.20330810546875</v>
      </c>
      <c r="AE142" s="10">
        <v>2.2335422039031982</v>
      </c>
      <c r="AF142" s="10">
        <v>2.1440160274505615</v>
      </c>
      <c r="AG142" s="10">
        <v>2.3672947883605957</v>
      </c>
      <c r="AH142" s="10">
        <v>2.5044372081756592</v>
      </c>
      <c r="AI142" s="10">
        <v>2.4691171646118164</v>
      </c>
      <c r="AJ142" s="10">
        <v>2.3211784362792969</v>
      </c>
      <c r="AK142" s="10">
        <v>2.2753510475158691</v>
      </c>
      <c r="AL142" s="10">
        <v>2.5437891483306885</v>
      </c>
      <c r="AM142" s="10">
        <v>2.3483483791351318</v>
      </c>
      <c r="AN142" s="10">
        <v>2.3541445732116699</v>
      </c>
      <c r="AO142" s="10">
        <v>2.3231105804443359</v>
      </c>
      <c r="AP142" s="10">
        <v>2.1016590595245361</v>
      </c>
      <c r="AQ142" s="10">
        <v>2.1832780838012695</v>
      </c>
      <c r="AR142" s="10">
        <v>2.2873296737670898</v>
      </c>
      <c r="AS142" s="10">
        <v>2.4186232089996338</v>
      </c>
      <c r="AT142" s="10">
        <v>2.2669050693511963</v>
      </c>
      <c r="AU142" s="10">
        <v>2.231529712677002</v>
      </c>
      <c r="AV142" s="10">
        <v>2.2433614730834961</v>
      </c>
      <c r="AW142" s="10">
        <v>2.4203300476074219</v>
      </c>
      <c r="AX142" s="10">
        <v>2.2282896041870117</v>
      </c>
      <c r="AY142" s="10">
        <v>2.257225513458252</v>
      </c>
      <c r="AZ142" s="10">
        <v>2.2874741554260254</v>
      </c>
      <c r="BA142" s="10">
        <v>2.1748447418212891</v>
      </c>
      <c r="BB142" s="10">
        <v>2.4218101501464844</v>
      </c>
      <c r="BC142" s="10">
        <v>2.1008460521697998</v>
      </c>
      <c r="BD142" s="10">
        <v>2.3033702373504639</v>
      </c>
      <c r="BE142" s="10">
        <v>2.1142396926879883</v>
      </c>
      <c r="BF142" s="10">
        <v>2.2004084587097168</v>
      </c>
      <c r="BG142" s="10">
        <v>2.3741810321807861</v>
      </c>
      <c r="BH142" s="10">
        <v>2.2960851192474365</v>
      </c>
      <c r="BI142" s="10">
        <v>2.2584991455078125</v>
      </c>
      <c r="BJ142" s="10">
        <v>2.3658196926116943</v>
      </c>
      <c r="BK142" s="10">
        <v>2.3022301197052002</v>
      </c>
      <c r="BL142" s="10">
        <v>2.2629880905151367</v>
      </c>
      <c r="BM142" s="10">
        <v>2.2264454364776611</v>
      </c>
      <c r="BN142" s="10">
        <v>2.341160774230957</v>
      </c>
    </row>
    <row r="143" spans="1:66" x14ac:dyDescent="0.2">
      <c r="A143" s="8" t="s">
        <v>353</v>
      </c>
      <c r="B143" s="35" t="s">
        <v>354</v>
      </c>
      <c r="C143" s="36" t="s">
        <v>90</v>
      </c>
      <c r="D143" s="27">
        <v>0.16156676411628723</v>
      </c>
      <c r="E143" s="27">
        <v>7.9768434166908264E-2</v>
      </c>
      <c r="F143" s="27">
        <v>-1.2913627550005913E-2</v>
      </c>
      <c r="G143" s="27">
        <v>0.17946265637874603</v>
      </c>
      <c r="H143" s="27">
        <v>0.15499210357666016</v>
      </c>
      <c r="I143" s="27">
        <v>4.9256142228841782E-2</v>
      </c>
      <c r="J143" s="27">
        <v>3.4211359918117523E-2</v>
      </c>
      <c r="K143" s="27">
        <v>0.13811659812927246</v>
      </c>
      <c r="L143" s="27">
        <v>5.9294141829013824E-2</v>
      </c>
      <c r="M143" s="27">
        <v>0.20001266896724701</v>
      </c>
      <c r="N143" s="27">
        <v>8.9825861155986786E-2</v>
      </c>
      <c r="O143" s="27">
        <v>0.18504483997821808</v>
      </c>
      <c r="P143" s="27">
        <v>0.19479410350322723</v>
      </c>
      <c r="Q143" s="27">
        <v>0.1355166882276535</v>
      </c>
      <c r="R143" s="27">
        <v>0.27010568976402283</v>
      </c>
      <c r="S143" s="27">
        <v>4.957672581076622E-2</v>
      </c>
      <c r="T143" s="27">
        <v>0.15893895924091339</v>
      </c>
      <c r="U143" s="27">
        <v>7.5633451342582703E-2</v>
      </c>
      <c r="V143" s="27">
        <v>0.13451682031154633</v>
      </c>
      <c r="W143" s="27">
        <v>0.21228644251823425</v>
      </c>
      <c r="X143" s="27">
        <v>0.15369904041290283</v>
      </c>
      <c r="Y143" s="27">
        <v>0.2177889496088028</v>
      </c>
      <c r="Z143" s="27">
        <v>0.13759599626064301</v>
      </c>
      <c r="AA143" s="27">
        <v>0.17167232930660248</v>
      </c>
      <c r="AB143" s="27">
        <v>0.21617895364761353</v>
      </c>
      <c r="AC143" s="27">
        <v>0.19398853182792664</v>
      </c>
      <c r="AD143" s="27">
        <v>4.625658318400383E-2</v>
      </c>
      <c r="AE143" s="27">
        <v>9.5528602600097656E-2</v>
      </c>
      <c r="AF143" s="27">
        <v>0.16064323484897614</v>
      </c>
      <c r="AG143" s="27">
        <v>0.10945329070091248</v>
      </c>
      <c r="AH143" s="27">
        <v>0.20231665670871735</v>
      </c>
      <c r="AI143" s="27">
        <v>0.20310994982719421</v>
      </c>
      <c r="AJ143" s="27">
        <v>6.4152263104915619E-2</v>
      </c>
      <c r="AK143" s="27">
        <v>8.7879113852977753E-2</v>
      </c>
      <c r="AL143" s="27">
        <v>0.12426044791936874</v>
      </c>
      <c r="AM143" s="27">
        <v>0.15095353126525879</v>
      </c>
      <c r="AN143" s="27">
        <v>8.1826329231262207E-2</v>
      </c>
      <c r="AO143" s="27">
        <v>0.18824887275695801</v>
      </c>
      <c r="AP143" s="27">
        <v>0.11393767595291138</v>
      </c>
      <c r="AQ143" s="27">
        <v>2.9322940856218338E-2</v>
      </c>
      <c r="AR143" s="27">
        <v>0.10751694440841675</v>
      </c>
      <c r="AS143" s="27">
        <v>0.10023835301399231</v>
      </c>
      <c r="AT143" s="27">
        <v>0.13491140305995941</v>
      </c>
      <c r="AU143" s="27">
        <v>-1.9178692251443863E-2</v>
      </c>
      <c r="AV143" s="27">
        <v>7.9119220376014709E-2</v>
      </c>
      <c r="AW143" s="27">
        <v>6.4862519502639771E-2</v>
      </c>
      <c r="AX143" s="27">
        <v>0.10948993265628815</v>
      </c>
      <c r="AY143" s="27">
        <v>0.16992002725601196</v>
      </c>
      <c r="AZ143" s="27">
        <v>0.1533353179693222</v>
      </c>
      <c r="BA143" s="27">
        <v>0.17401938140392303</v>
      </c>
      <c r="BB143" s="27">
        <v>0.10490608215332031</v>
      </c>
      <c r="BC143" s="27">
        <v>8.4166981279850006E-2</v>
      </c>
      <c r="BD143" s="27">
        <v>4.8010438680648804E-2</v>
      </c>
      <c r="BE143" s="27">
        <v>3.4920275211334229E-2</v>
      </c>
      <c r="BF143" s="27">
        <v>0.14461503922939301</v>
      </c>
      <c r="BG143" s="27">
        <v>2.4811509996652603E-2</v>
      </c>
      <c r="BH143" s="27">
        <v>8.0109089612960815E-2</v>
      </c>
      <c r="BI143" s="27">
        <v>3.5785771906375885E-2</v>
      </c>
      <c r="BJ143" s="27">
        <v>0.11662062257528305</v>
      </c>
      <c r="BK143" s="27">
        <v>0.12658220529556274</v>
      </c>
      <c r="BL143" s="27">
        <v>8.5060209035873413E-2</v>
      </c>
      <c r="BM143" s="27">
        <v>0.24359989166259766</v>
      </c>
      <c r="BN143" s="27">
        <v>0.15045125782489777</v>
      </c>
    </row>
    <row r="144" spans="1:66" x14ac:dyDescent="0.2">
      <c r="A144" s="8" t="s">
        <v>355</v>
      </c>
      <c r="B144" s="35" t="s">
        <v>356</v>
      </c>
      <c r="C144" s="36" t="s">
        <v>90</v>
      </c>
      <c r="D144" s="27">
        <v>4.0612077713012597E-2</v>
      </c>
      <c r="E144" s="27">
        <v>4.9199023246765103E-2</v>
      </c>
      <c r="F144" s="27">
        <v>0.215923042297363</v>
      </c>
      <c r="G144" s="27">
        <v>4.7162003517150802E-2</v>
      </c>
      <c r="H144" s="27">
        <v>6.8886771202087402E-2</v>
      </c>
      <c r="I144" s="27">
        <v>6.5554614067077605E-2</v>
      </c>
      <c r="J144" s="27">
        <v>4.6176471710205003E-2</v>
      </c>
      <c r="K144" s="27">
        <v>0.11719254493713301</v>
      </c>
      <c r="L144" s="27">
        <v>6.2778806686401303E-2</v>
      </c>
      <c r="M144" s="27">
        <v>4.9297633171081497E-2</v>
      </c>
      <c r="N144" s="27">
        <v>2.4920384883880601E-2</v>
      </c>
      <c r="O144" s="27">
        <v>3.6687140464782698E-2</v>
      </c>
      <c r="P144" s="27">
        <v>6.9534635543823206E-2</v>
      </c>
      <c r="Q144" s="27">
        <v>2.7478959560394201E-2</v>
      </c>
      <c r="R144" s="27">
        <v>8.9827241897582996E-2</v>
      </c>
      <c r="S144" s="27">
        <v>0.122001695632934</v>
      </c>
      <c r="T144" s="27">
        <v>9.6680231094360303E-2</v>
      </c>
      <c r="U144" s="27">
        <v>6.5829386711120597E-2</v>
      </c>
      <c r="V144" s="27">
        <v>6.12736511230468E-2</v>
      </c>
      <c r="W144" s="27">
        <v>7.6950225830078101E-2</v>
      </c>
      <c r="X144" s="27">
        <v>3.8564510345458901E-2</v>
      </c>
      <c r="Y144" s="27">
        <v>0.15417117118835399</v>
      </c>
      <c r="Z144" s="27">
        <v>4.2172026634216299E-2</v>
      </c>
      <c r="AA144" s="27">
        <v>5.0899534225463797E-2</v>
      </c>
      <c r="AB144" s="27">
        <v>7.4157643318176203E-2</v>
      </c>
      <c r="AC144" s="27">
        <v>3.4714865684509197E-2</v>
      </c>
      <c r="AD144" s="27">
        <v>0.12707471847534099</v>
      </c>
      <c r="AE144" s="27">
        <v>3.9060254096984798E-2</v>
      </c>
      <c r="AF144" s="27">
        <v>0.10542669296264599</v>
      </c>
      <c r="AG144" s="27">
        <v>0.10185009002685499</v>
      </c>
      <c r="AH144" s="27">
        <v>6.7749996185302697E-2</v>
      </c>
      <c r="AI144" s="27">
        <v>7.4608130455017005E-2</v>
      </c>
      <c r="AJ144" s="27">
        <v>4.1898670196533198E-2</v>
      </c>
      <c r="AK144" s="27">
        <v>6.3489933013916006E-2</v>
      </c>
      <c r="AL144" s="27">
        <v>6.78225564956665E-2</v>
      </c>
      <c r="AM144" s="27">
        <v>0.152724285125732</v>
      </c>
      <c r="AN144" s="27">
        <v>0.12583125114440899</v>
      </c>
      <c r="AO144" s="27">
        <v>5.4895100593566802E-2</v>
      </c>
      <c r="AP144" s="27">
        <v>0.21752767562866199</v>
      </c>
      <c r="AQ144" s="27">
        <v>0.26182630538940399</v>
      </c>
      <c r="AR144" s="27">
        <v>0.111680526733398</v>
      </c>
      <c r="AS144" s="27">
        <v>6.6193299293517999E-2</v>
      </c>
      <c r="AT144" s="27">
        <v>0.15297094345092699</v>
      </c>
      <c r="AU144" s="27">
        <v>6.6112570762634201E-2</v>
      </c>
      <c r="AV144" s="27">
        <v>0.17383865356445299</v>
      </c>
      <c r="AW144" s="27">
        <v>8.9289474487304593E-2</v>
      </c>
      <c r="AX144" s="27">
        <v>9.3968839645385702E-2</v>
      </c>
      <c r="AY144" s="27">
        <v>0.11783598899841299</v>
      </c>
      <c r="AZ144" s="27">
        <v>6.5198569297790498E-2</v>
      </c>
      <c r="BA144" s="27">
        <v>0.13326004981994599</v>
      </c>
      <c r="BB144" s="27">
        <v>7.3291120529174802E-2</v>
      </c>
      <c r="BC144" s="27">
        <v>4.2246127128600999E-2</v>
      </c>
      <c r="BD144" s="27">
        <v>9.40024948120117E-2</v>
      </c>
      <c r="BE144" s="27">
        <v>6.3761057853698705E-2</v>
      </c>
      <c r="BF144" s="27">
        <v>0.10420109748840301</v>
      </c>
      <c r="BG144" s="27">
        <v>0.13118922233581501</v>
      </c>
      <c r="BH144" s="27">
        <v>0.102928352355957</v>
      </c>
      <c r="BI144" s="27">
        <v>7.5052013397216705E-2</v>
      </c>
      <c r="BJ144" s="27">
        <v>4.4513583183288498E-2</v>
      </c>
      <c r="BK144" s="27">
        <v>0.13570249557495101</v>
      </c>
      <c r="BL144" s="27">
        <v>6.7755742073058997E-2</v>
      </c>
      <c r="BM144" s="27">
        <v>9.4571704864501893E-2</v>
      </c>
      <c r="BN144" s="27">
        <v>7.7836995124816802E-2</v>
      </c>
    </row>
    <row r="145" spans="1:66" x14ac:dyDescent="0.2">
      <c r="A145" s="8" t="s">
        <v>357</v>
      </c>
      <c r="B145" s="35" t="s">
        <v>358</v>
      </c>
      <c r="C145" s="36" t="s">
        <v>175</v>
      </c>
      <c r="D145" s="10">
        <v>2.3675377368927002</v>
      </c>
      <c r="E145" s="10">
        <v>2.1787252426147461</v>
      </c>
      <c r="F145" s="10">
        <v>2.1240417957305908</v>
      </c>
      <c r="G145" s="10">
        <v>2.4188528060913086</v>
      </c>
      <c r="H145" s="10">
        <v>2.5109603404998779</v>
      </c>
      <c r="I145" s="10">
        <v>2.3472378253936768</v>
      </c>
      <c r="J145" s="10">
        <v>2.3029086589813232</v>
      </c>
      <c r="K145" s="10">
        <v>2.4155631065368652</v>
      </c>
      <c r="L145" s="10">
        <v>2.3444995880126953</v>
      </c>
      <c r="M145" s="10">
        <v>2.450002908706665</v>
      </c>
      <c r="N145" s="10">
        <v>2.5633077621459961</v>
      </c>
      <c r="O145" s="10">
        <v>2.4054877758026123</v>
      </c>
      <c r="P145" s="10">
        <v>2.4087092876434326</v>
      </c>
      <c r="Q145" s="10">
        <v>2.584019660949707</v>
      </c>
      <c r="R145" s="10">
        <v>2.5021436214447021</v>
      </c>
      <c r="S145" s="10">
        <v>2.5030281543731689</v>
      </c>
      <c r="T145" s="10">
        <v>2.4631838798522949</v>
      </c>
      <c r="U145" s="10">
        <v>2.3612778186798096</v>
      </c>
      <c r="V145" s="10">
        <v>2.3408694267272949</v>
      </c>
      <c r="W145" s="10">
        <v>2.3823692798614502</v>
      </c>
      <c r="X145" s="10">
        <v>2.4033467769622803</v>
      </c>
      <c r="Y145" s="10">
        <v>2.3900482654571533</v>
      </c>
      <c r="Z145" s="10">
        <v>2.3579144477844238</v>
      </c>
      <c r="AA145" s="10">
        <v>2.289257287979126</v>
      </c>
      <c r="AB145" s="10">
        <v>2.5409703254699707</v>
      </c>
      <c r="AC145" s="10">
        <v>2.2788650989532471</v>
      </c>
      <c r="AD145" s="10">
        <v>2.2627964019775391</v>
      </c>
      <c r="AE145" s="10">
        <v>2.2959058284759521</v>
      </c>
      <c r="AF145" s="10">
        <v>2.2767097949981689</v>
      </c>
      <c r="AG145" s="10">
        <v>2.5047481060028076</v>
      </c>
      <c r="AH145" s="10">
        <v>2.5985593795776367</v>
      </c>
      <c r="AI145" s="10">
        <v>2.4203863143920898</v>
      </c>
      <c r="AJ145" s="10">
        <v>2.4363372325897217</v>
      </c>
      <c r="AK145" s="10">
        <v>2.3319549560546875</v>
      </c>
      <c r="AL145" s="10">
        <v>2.5673153400421143</v>
      </c>
      <c r="AM145" s="10">
        <v>2.2423608303070068</v>
      </c>
      <c r="AN145" s="10">
        <v>2.5301198959350586</v>
      </c>
      <c r="AO145" s="10">
        <v>2.352916955947876</v>
      </c>
      <c r="AP145" s="10">
        <v>2.1375997066497803</v>
      </c>
      <c r="AQ145" s="10">
        <v>2.2496140003204346</v>
      </c>
      <c r="AR145" s="10">
        <v>2.3746743202209473</v>
      </c>
      <c r="AS145" s="10">
        <v>2.4340429306030273</v>
      </c>
      <c r="AT145" s="10">
        <v>2.2253429889678955</v>
      </c>
      <c r="AU145" s="10">
        <v>2.3030478954315186</v>
      </c>
      <c r="AV145" s="10">
        <v>2.3304784297943115</v>
      </c>
      <c r="AW145" s="10">
        <v>2.4354677200317383</v>
      </c>
      <c r="AX145" s="10">
        <v>2.2440905570983887</v>
      </c>
      <c r="AY145" s="10">
        <v>2.2575204372406006</v>
      </c>
      <c r="AZ145" s="10">
        <v>2.2678608894348145</v>
      </c>
      <c r="BA145" s="10">
        <v>2.1859095096588135</v>
      </c>
      <c r="BB145" s="10">
        <v>2.4474892616271973</v>
      </c>
      <c r="BC145" s="10">
        <v>2.2191355228424072</v>
      </c>
      <c r="BD145" s="10">
        <v>2.3394792079925537</v>
      </c>
      <c r="BE145" s="10">
        <v>2.1539530754089355</v>
      </c>
      <c r="BF145" s="10">
        <v>2.3782808780670166</v>
      </c>
      <c r="BG145" s="10">
        <v>2.3987054824829102</v>
      </c>
      <c r="BH145" s="10">
        <v>2.2867581844329834</v>
      </c>
      <c r="BI145" s="10">
        <v>2.4309039115905762</v>
      </c>
      <c r="BJ145" s="10">
        <v>2.3340244293212891</v>
      </c>
      <c r="BK145" s="10">
        <v>2.3875343799591064</v>
      </c>
      <c r="BL145" s="10">
        <v>2.3565223217010498</v>
      </c>
      <c r="BM145" s="10">
        <v>2.2190456390380859</v>
      </c>
      <c r="BN145" s="10">
        <v>2.3662211894989014</v>
      </c>
    </row>
    <row r="146" spans="1:66" x14ac:dyDescent="0.2">
      <c r="A146" s="8" t="s">
        <v>359</v>
      </c>
      <c r="B146" s="35" t="s">
        <v>360</v>
      </c>
      <c r="C146" s="36" t="s">
        <v>175</v>
      </c>
      <c r="D146" s="10">
        <v>2.1846244335174561</v>
      </c>
      <c r="E146" s="10">
        <v>1.9369741678237915</v>
      </c>
      <c r="F146" s="10">
        <v>1.8523973226547241</v>
      </c>
      <c r="G146" s="10">
        <v>2.146136999130249</v>
      </c>
      <c r="H146" s="10">
        <v>2.1565907001495361</v>
      </c>
      <c r="I146" s="10">
        <v>2.0463848114013672</v>
      </c>
      <c r="J146" s="10">
        <v>2.008713960647583</v>
      </c>
      <c r="K146" s="10">
        <v>2.1394627094268799</v>
      </c>
      <c r="L146" s="10">
        <v>1.9984971284866333</v>
      </c>
      <c r="M146" s="10">
        <v>2.1539223194122314</v>
      </c>
      <c r="N146" s="10">
        <v>2.2877707481384277</v>
      </c>
      <c r="O146" s="10">
        <v>2.2661871910095215</v>
      </c>
      <c r="P146" s="10">
        <v>2.1271772384643555</v>
      </c>
      <c r="Q146" s="10">
        <v>2.4696474075317383</v>
      </c>
      <c r="R146" s="10">
        <v>2.35614013671875</v>
      </c>
      <c r="S146" s="10">
        <v>2.2113831043243408</v>
      </c>
      <c r="T146" s="10">
        <v>2.1900484561920166</v>
      </c>
      <c r="U146" s="10">
        <v>2.1752943992614746</v>
      </c>
      <c r="V146" s="10">
        <v>2.1319503784179687</v>
      </c>
      <c r="W146" s="10">
        <v>2.264263391494751</v>
      </c>
      <c r="X146" s="10">
        <v>2.2273435592651367</v>
      </c>
      <c r="Y146" s="10">
        <v>2.1333813667297363</v>
      </c>
      <c r="Z146" s="10">
        <v>2.0827958583831787</v>
      </c>
      <c r="AA146" s="10">
        <v>2.0847568511962891</v>
      </c>
      <c r="AB146" s="10">
        <v>2.2435669898986816</v>
      </c>
      <c r="AC146" s="10">
        <v>2.0679111480712891</v>
      </c>
      <c r="AD146" s="10">
        <v>2.0583798885345459</v>
      </c>
      <c r="AE146" s="10">
        <v>2.0767049789428711</v>
      </c>
      <c r="AF146" s="10">
        <v>2.0718152523040771</v>
      </c>
      <c r="AG146" s="10">
        <v>2.2031316757202148</v>
      </c>
      <c r="AH146" s="10">
        <v>2.2942373752593994</v>
      </c>
      <c r="AI146" s="10">
        <v>2.1900455951690674</v>
      </c>
      <c r="AJ146" s="10">
        <v>2.1086032390594482</v>
      </c>
      <c r="AK146" s="10">
        <v>2.0902066230773926</v>
      </c>
      <c r="AL146" s="10">
        <v>2.3445680141448975</v>
      </c>
      <c r="AM146" s="10">
        <v>1.9882020950317383</v>
      </c>
      <c r="AN146" s="10">
        <v>2.1096010208129883</v>
      </c>
      <c r="AO146" s="10">
        <v>1.9053797721862793</v>
      </c>
      <c r="AP146" s="10">
        <v>1.852617621421814</v>
      </c>
      <c r="AQ146" s="10">
        <v>1.7708908319473267</v>
      </c>
      <c r="AR146" s="10">
        <v>1.9262585639953613</v>
      </c>
      <c r="AS146" s="10">
        <v>2.1773443222045898</v>
      </c>
      <c r="AT146" s="10">
        <v>1.9023669958114624</v>
      </c>
      <c r="AU146" s="10">
        <v>1.9222139120101929</v>
      </c>
      <c r="AV146" s="10">
        <v>2.0158073902130127</v>
      </c>
      <c r="AW146" s="10">
        <v>2.0745534896850586</v>
      </c>
      <c r="AX146" s="10">
        <v>1.9449799060821533</v>
      </c>
      <c r="AY146" s="10">
        <v>1.860457181930542</v>
      </c>
      <c r="AZ146" s="10">
        <v>2.0157225131988525</v>
      </c>
      <c r="BA146" s="10">
        <v>1.7988755702972412</v>
      </c>
      <c r="BB146" s="10">
        <v>2.1211833953857422</v>
      </c>
      <c r="BC146" s="10">
        <v>1.7810972929000854</v>
      </c>
      <c r="BD146" s="10">
        <v>1.908928394317627</v>
      </c>
      <c r="BE146" s="10">
        <v>2.0054771900177002</v>
      </c>
      <c r="BF146" s="10">
        <v>1.966309666633606</v>
      </c>
      <c r="BG146" s="10">
        <v>2.0242877006530762</v>
      </c>
      <c r="BH146" s="10">
        <v>2.1042613983154297</v>
      </c>
      <c r="BI146" s="10">
        <v>2.0190854072570801</v>
      </c>
      <c r="BJ146" s="10">
        <v>2.1220476627349854</v>
      </c>
      <c r="BK146" s="10">
        <v>2.040766716003418</v>
      </c>
      <c r="BL146" s="10">
        <v>1.9225445985794067</v>
      </c>
      <c r="BM146" s="10">
        <v>1.8993383646011353</v>
      </c>
      <c r="BN146" s="10">
        <v>1.9790329933166504</v>
      </c>
    </row>
    <row r="147" spans="1:66" s="32" customFormat="1" x14ac:dyDescent="0.2">
      <c r="A147" s="14" t="s">
        <v>361</v>
      </c>
      <c r="B147" s="15" t="s">
        <v>362</v>
      </c>
      <c r="C147" s="16" t="s">
        <v>85</v>
      </c>
      <c r="D147" s="15">
        <v>2.9588141441345215</v>
      </c>
      <c r="E147" s="15">
        <v>3.730008602142334</v>
      </c>
      <c r="F147" s="15">
        <v>4.2242856025695801</v>
      </c>
      <c r="G147" s="15">
        <v>3.6760737895965576</v>
      </c>
      <c r="H147" s="15">
        <v>3.2917227745056152</v>
      </c>
      <c r="I147" s="15">
        <v>3.3571286201477051</v>
      </c>
      <c r="J147" s="15">
        <v>3.9849295616149902</v>
      </c>
      <c r="K147" s="15">
        <v>3.6408889293670654</v>
      </c>
      <c r="L147" s="15">
        <v>3.7482218742370605</v>
      </c>
      <c r="M147" s="15">
        <v>3.3197746276855469</v>
      </c>
      <c r="N147" s="15">
        <v>3.3206667900085449</v>
      </c>
      <c r="O147" s="15">
        <v>3.1708273887634277</v>
      </c>
      <c r="P147" s="15">
        <v>3.6849524974822998</v>
      </c>
      <c r="Q147" s="15">
        <v>4.9641237258911133</v>
      </c>
      <c r="R147" s="15">
        <v>3.2698807716369629</v>
      </c>
      <c r="S147" s="15">
        <v>2.9912245273590088</v>
      </c>
      <c r="T147" s="15">
        <v>3.2092781066894531</v>
      </c>
      <c r="U147" s="15">
        <v>3.1681289672851562</v>
      </c>
      <c r="V147" s="15">
        <v>3.6869733333587646</v>
      </c>
      <c r="W147" s="15">
        <v>3.0956883430480957</v>
      </c>
      <c r="X147" s="15">
        <v>2.7243633270263672</v>
      </c>
      <c r="Y147" s="15">
        <v>3.3015625476837158</v>
      </c>
      <c r="Z147" s="15">
        <v>3.0864546298980713</v>
      </c>
      <c r="AA147" s="15">
        <v>3.4187543392181396</v>
      </c>
      <c r="AB147" s="15">
        <v>3.3580219745635986</v>
      </c>
      <c r="AC147" s="15">
        <v>3.7901358604431152</v>
      </c>
      <c r="AD147" s="15">
        <v>3.4980878829956055</v>
      </c>
      <c r="AE147" s="15">
        <v>3.5388908386230469</v>
      </c>
      <c r="AF147" s="15">
        <v>3.7645177841186523</v>
      </c>
      <c r="AG147" s="15">
        <v>3.5182626247406006</v>
      </c>
      <c r="AH147" s="15">
        <v>3.938117504119873</v>
      </c>
      <c r="AI147" s="15">
        <v>3.1414048671722412</v>
      </c>
      <c r="AJ147" s="15">
        <v>3.6867148876190186</v>
      </c>
      <c r="AK147" s="15">
        <v>3.7767693996429443</v>
      </c>
      <c r="AL147" s="15">
        <v>3.5655226707458496</v>
      </c>
      <c r="AM147" s="15">
        <v>3.6031315326690674</v>
      </c>
      <c r="AN147" s="15">
        <v>3.1883883476257324</v>
      </c>
      <c r="AO147" s="15">
        <v>3.446941614151001</v>
      </c>
      <c r="AP147" s="15">
        <v>3.2433834075927734</v>
      </c>
      <c r="AQ147" s="15">
        <v>3.1621849536895752</v>
      </c>
      <c r="AR147" s="15">
        <v>3.4957129955291748</v>
      </c>
      <c r="AS147" s="15">
        <v>3.215226411819458</v>
      </c>
      <c r="AT147" s="15">
        <v>3.3022031784057617</v>
      </c>
      <c r="AU147" s="15">
        <v>2.8143379688262939</v>
      </c>
      <c r="AV147" s="15">
        <v>3.0363988876342773</v>
      </c>
      <c r="AW147" s="15">
        <v>3.2465293407440186</v>
      </c>
      <c r="AX147" s="15">
        <v>3.0662868022918701</v>
      </c>
      <c r="AY147" s="15">
        <v>3.2511305809020996</v>
      </c>
      <c r="AZ147" s="15">
        <v>3.2270340919494629</v>
      </c>
      <c r="BA147" s="15">
        <v>2.8200788497924805</v>
      </c>
      <c r="BB147" s="15">
        <v>3.255939245223999</v>
      </c>
      <c r="BC147" s="15">
        <v>3.6326210498809814</v>
      </c>
      <c r="BD147" s="15">
        <v>3.8756425380706787</v>
      </c>
      <c r="BE147" s="15">
        <v>3.6959691047668457</v>
      </c>
      <c r="BF147" s="15">
        <v>4.5279421806335449</v>
      </c>
      <c r="BG147" s="15">
        <v>5.2016439437866211</v>
      </c>
      <c r="BH147" s="15">
        <v>4.5587887763977051</v>
      </c>
      <c r="BI147" s="15">
        <v>3.426884651184082</v>
      </c>
      <c r="BJ147" s="15">
        <v>4.1703395843505859</v>
      </c>
      <c r="BK147" s="15">
        <v>4.4086699485778809</v>
      </c>
      <c r="BL147" s="15">
        <v>3.6005828380584717</v>
      </c>
      <c r="BM147" s="15">
        <v>3.3777954578399658</v>
      </c>
      <c r="BN147" s="15">
        <v>3.6600174903869629</v>
      </c>
    </row>
    <row r="148" spans="1:66" x14ac:dyDescent="0.2">
      <c r="A148" s="18" t="s">
        <v>363</v>
      </c>
      <c r="B148" s="37" t="s">
        <v>364</v>
      </c>
      <c r="C148" s="38" t="s">
        <v>190</v>
      </c>
      <c r="D148" s="33">
        <v>0.92055606842041016</v>
      </c>
      <c r="E148" s="33">
        <v>0.9648444652557373</v>
      </c>
      <c r="F148" s="33">
        <v>1.0296363830566406</v>
      </c>
      <c r="G148" s="33">
        <v>0.95964276790618896</v>
      </c>
      <c r="H148" s="33">
        <v>1.050936222076416</v>
      </c>
      <c r="I148" s="33">
        <v>0.91158550977706909</v>
      </c>
      <c r="J148" s="33">
        <v>1.0534629821777344</v>
      </c>
      <c r="K148" s="33">
        <v>0.87163907289505005</v>
      </c>
      <c r="L148" s="33">
        <v>1.0593423843383789</v>
      </c>
      <c r="M148" s="33">
        <v>0.92087388038635254</v>
      </c>
      <c r="N148" s="33">
        <v>0.9324268102645874</v>
      </c>
      <c r="O148" s="33">
        <v>1.0401146411895752</v>
      </c>
      <c r="P148" s="33">
        <v>1.1243164539337158</v>
      </c>
      <c r="Q148" s="33">
        <v>1.2818261384963989</v>
      </c>
      <c r="R148" s="33">
        <v>0.782420814037323</v>
      </c>
      <c r="S148" s="33">
        <v>0.88383370637893677</v>
      </c>
      <c r="T148" s="33">
        <v>1.0509508848190308</v>
      </c>
      <c r="U148" s="33">
        <v>0.92152279615402222</v>
      </c>
      <c r="V148" s="33">
        <v>1.082472562789917</v>
      </c>
      <c r="W148" s="33">
        <v>0.80473446846008301</v>
      </c>
      <c r="X148" s="33">
        <v>0.92339175939559937</v>
      </c>
      <c r="Y148" s="33">
        <v>0.93568223714828491</v>
      </c>
      <c r="Z148" s="33">
        <v>0.93187743425369263</v>
      </c>
      <c r="AA148" s="33">
        <v>1.0041720867156982</v>
      </c>
      <c r="AB148" s="33">
        <v>0.81353461742401123</v>
      </c>
      <c r="AC148" s="33">
        <v>1.0677998065948486</v>
      </c>
      <c r="AD148" s="33">
        <v>1.0073602199554443</v>
      </c>
      <c r="AE148" s="33">
        <v>1.0540628433227539</v>
      </c>
      <c r="AF148" s="33">
        <v>1.1762460470199585</v>
      </c>
      <c r="AG148" s="33">
        <v>1.1053531169891357</v>
      </c>
      <c r="AH148" s="33">
        <v>1.1725823879241943</v>
      </c>
      <c r="AI148" s="33">
        <v>0.9934430718421936</v>
      </c>
      <c r="AJ148" s="33">
        <v>1.1711797714233398</v>
      </c>
      <c r="AK148" s="33">
        <v>1.1281390190124512</v>
      </c>
      <c r="AL148" s="33">
        <v>1.1579269170761108</v>
      </c>
      <c r="AM148" s="33">
        <v>0.96012234687805176</v>
      </c>
      <c r="AN148" s="33">
        <v>0.83356648683547974</v>
      </c>
      <c r="AO148" s="33">
        <v>0.97423827648162842</v>
      </c>
      <c r="AP148" s="33">
        <v>1.0212697982788086</v>
      </c>
      <c r="AQ148" s="33">
        <v>0.85400861501693726</v>
      </c>
      <c r="AR148" s="33">
        <v>1.0022182464599609</v>
      </c>
      <c r="AS148" s="33">
        <v>0.86084693670272827</v>
      </c>
      <c r="AT148" s="33">
        <v>0.90545427799224854</v>
      </c>
      <c r="AU148" s="33">
        <v>0.79675263166427612</v>
      </c>
      <c r="AV148" s="33">
        <v>0.8756212592124939</v>
      </c>
      <c r="AW148" s="33">
        <v>1.032640814781189</v>
      </c>
      <c r="AX148" s="33">
        <v>0.87661653757095337</v>
      </c>
      <c r="AY148" s="33">
        <v>0.99745458364486694</v>
      </c>
      <c r="AZ148" s="33">
        <v>1.0169239044189453</v>
      </c>
      <c r="BA148" s="33">
        <v>0.88089823722839355</v>
      </c>
      <c r="BB148" s="33">
        <v>1.1010075807571411</v>
      </c>
      <c r="BC148" s="33">
        <v>1.0955749750137329</v>
      </c>
      <c r="BD148" s="33">
        <v>1.2073681354522705</v>
      </c>
      <c r="BE148" s="33">
        <v>1.2410138845443726</v>
      </c>
      <c r="BF148" s="33">
        <v>1.1448202133178711</v>
      </c>
      <c r="BG148" s="33">
        <v>1.3154324293136597</v>
      </c>
      <c r="BH148" s="33">
        <v>1.2102018594741821</v>
      </c>
      <c r="BI148" s="33">
        <v>0.96321046352386475</v>
      </c>
      <c r="BJ148" s="33">
        <v>1.0773880481719971</v>
      </c>
      <c r="BK148" s="33">
        <v>1.1494790315628052</v>
      </c>
      <c r="BL148" s="33">
        <v>1.1558024883270264</v>
      </c>
      <c r="BM148" s="33">
        <v>1.0683374404907227</v>
      </c>
      <c r="BN148" s="33">
        <v>1.2330008745193481</v>
      </c>
    </row>
    <row r="149" spans="1:66" x14ac:dyDescent="0.2">
      <c r="A149" s="8" t="s">
        <v>365</v>
      </c>
      <c r="B149" s="35" t="s">
        <v>366</v>
      </c>
      <c r="C149" s="36" t="s">
        <v>90</v>
      </c>
      <c r="D149" s="27">
        <v>0.48792055249214172</v>
      </c>
      <c r="E149" s="27">
        <v>0.53862738609313965</v>
      </c>
      <c r="F149" s="27">
        <v>0.62940514087677002</v>
      </c>
      <c r="G149" s="27">
        <v>0.56013453006744385</v>
      </c>
      <c r="H149" s="27">
        <v>0.58216804265975952</v>
      </c>
      <c r="I149" s="27">
        <v>0.48670828342437744</v>
      </c>
      <c r="J149" s="27">
        <v>0.61394268274307251</v>
      </c>
      <c r="K149" s="27">
        <v>0.48645931482315063</v>
      </c>
      <c r="L149" s="27">
        <v>0.63392072916030884</v>
      </c>
      <c r="M149" s="27">
        <v>0.52431982755661011</v>
      </c>
      <c r="N149" s="27">
        <v>0.50589799880981445</v>
      </c>
      <c r="O149" s="27">
        <v>0.59380912780761719</v>
      </c>
      <c r="P149" s="27">
        <v>0.61286115646362305</v>
      </c>
      <c r="Q149" s="27">
        <v>0.74404287338256836</v>
      </c>
      <c r="R149" s="27">
        <v>0.51996469497680664</v>
      </c>
      <c r="S149" s="27">
        <v>0.45687824487686157</v>
      </c>
      <c r="T149" s="27">
        <v>0.60949444770812988</v>
      </c>
      <c r="U149" s="27">
        <v>0.52230525016784668</v>
      </c>
      <c r="V149" s="27">
        <v>0.62032365798950195</v>
      </c>
      <c r="W149" s="27">
        <v>0.38817596435546875</v>
      </c>
      <c r="X149" s="27">
        <v>0.47124558687210083</v>
      </c>
      <c r="Y149" s="27">
        <v>0.52510690689086914</v>
      </c>
      <c r="Z149" s="27">
        <v>0.52851521968841553</v>
      </c>
      <c r="AA149" s="27">
        <v>0.55053836107254028</v>
      </c>
      <c r="AB149" s="27">
        <v>0.43053442239761353</v>
      </c>
      <c r="AC149" s="27">
        <v>0.61991322040557861</v>
      </c>
      <c r="AD149" s="27">
        <v>0.58677804470062256</v>
      </c>
      <c r="AE149" s="27">
        <v>0.65479916334152222</v>
      </c>
      <c r="AF149" s="27">
        <v>0.67819893360137939</v>
      </c>
      <c r="AG149" s="27">
        <v>0.70395976305007935</v>
      </c>
      <c r="AH149" s="27">
        <v>0.68708992004394531</v>
      </c>
      <c r="AI149" s="27">
        <v>0.55509370565414429</v>
      </c>
      <c r="AJ149" s="27">
        <v>0.7494351863861084</v>
      </c>
      <c r="AK149" s="27">
        <v>0.65559351444244385</v>
      </c>
      <c r="AL149" s="27">
        <v>0.65934157371520996</v>
      </c>
      <c r="AM149" s="27">
        <v>0.53729945421218872</v>
      </c>
      <c r="AN149" s="27">
        <v>0.45829656720161438</v>
      </c>
      <c r="AO149" s="27">
        <v>0.5537758469581604</v>
      </c>
      <c r="AP149" s="27">
        <v>0.56807655096054077</v>
      </c>
      <c r="AQ149" s="27">
        <v>0.49943727254867554</v>
      </c>
      <c r="AR149" s="27">
        <v>0.5676996111869812</v>
      </c>
      <c r="AS149" s="27">
        <v>0.48231980204582214</v>
      </c>
      <c r="AT149" s="27">
        <v>0.52833271026611328</v>
      </c>
      <c r="AU149" s="27">
        <v>0.45126086473464966</v>
      </c>
      <c r="AV149" s="27">
        <v>0.46105995774269104</v>
      </c>
      <c r="AW149" s="27">
        <v>0.58260834217071533</v>
      </c>
      <c r="AX149" s="27">
        <v>0.47853171825408936</v>
      </c>
      <c r="AY149" s="27">
        <v>0.55287206172943115</v>
      </c>
      <c r="AZ149" s="27">
        <v>0.5728030800819397</v>
      </c>
      <c r="BA149" s="27">
        <v>0.47912028431892395</v>
      </c>
      <c r="BB149" s="27">
        <v>0.6283072829246521</v>
      </c>
      <c r="BC149" s="27">
        <v>0.61180031299591064</v>
      </c>
      <c r="BD149" s="27">
        <v>0.69559890031814575</v>
      </c>
      <c r="BE149" s="27">
        <v>0.73699891567230225</v>
      </c>
      <c r="BF149" s="27">
        <v>0.67725223302841187</v>
      </c>
      <c r="BG149" s="27">
        <v>0.8076019287109375</v>
      </c>
      <c r="BH149" s="27">
        <v>0.70440608263015747</v>
      </c>
      <c r="BI149" s="27">
        <v>0.55904793739318848</v>
      </c>
      <c r="BJ149" s="27">
        <v>0.61725598573684692</v>
      </c>
      <c r="BK149" s="27">
        <v>0.66908383369445801</v>
      </c>
      <c r="BL149" s="27">
        <v>0.69553971290588379</v>
      </c>
      <c r="BM149" s="27">
        <v>0.62511187791824341</v>
      </c>
      <c r="BN149" s="27">
        <v>0.71228998899459839</v>
      </c>
    </row>
    <row r="150" spans="1:66" x14ac:dyDescent="0.2">
      <c r="A150" s="8" t="s">
        <v>367</v>
      </c>
      <c r="B150" s="35" t="s">
        <v>368</v>
      </c>
      <c r="C150" s="36" t="s">
        <v>90</v>
      </c>
      <c r="D150" s="27">
        <v>0.79536616802215576</v>
      </c>
      <c r="E150" s="27">
        <v>0.67328000068664551</v>
      </c>
      <c r="F150" s="27">
        <v>0.68602454662322998</v>
      </c>
      <c r="G150" s="27">
        <v>0.74229210615158081</v>
      </c>
      <c r="H150" s="27">
        <v>0.74160981178283691</v>
      </c>
      <c r="I150" s="27">
        <v>0.72600358724594116</v>
      </c>
      <c r="J150" s="27">
        <v>0.64552628993988037</v>
      </c>
      <c r="K150" s="27">
        <v>0.51138788461685181</v>
      </c>
      <c r="L150" s="27">
        <v>0.6387595534324646</v>
      </c>
      <c r="M150" s="27">
        <v>0.68768835067749023</v>
      </c>
      <c r="N150" s="27">
        <v>0.76193863153457642</v>
      </c>
      <c r="O150" s="27">
        <v>0.77011233568191528</v>
      </c>
      <c r="P150" s="27">
        <v>0.71286916732788086</v>
      </c>
      <c r="Q150" s="27">
        <v>0.77239662408828735</v>
      </c>
      <c r="R150" s="27">
        <v>0.77170377969741821</v>
      </c>
      <c r="S150" s="27">
        <v>0.76894140243530273</v>
      </c>
      <c r="T150" s="27">
        <v>0.77436131238937378</v>
      </c>
      <c r="U150" s="27">
        <v>0.79350072145462036</v>
      </c>
      <c r="V150" s="27">
        <v>0.76210290193557739</v>
      </c>
      <c r="W150" s="27">
        <v>0.75681143999099731</v>
      </c>
      <c r="X150" s="27">
        <v>0.8290216326713562</v>
      </c>
      <c r="Y150" s="27">
        <v>0.72730189561843872</v>
      </c>
      <c r="Z150" s="27">
        <v>0.80725455284118652</v>
      </c>
      <c r="AA150" s="27">
        <v>0.73345112800598145</v>
      </c>
      <c r="AB150" s="27">
        <v>0.86065107583999634</v>
      </c>
      <c r="AC150" s="27">
        <v>0.75360631942749023</v>
      </c>
      <c r="AD150" s="27">
        <v>0.79981118440628052</v>
      </c>
      <c r="AE150" s="27">
        <v>0.88244909048080444</v>
      </c>
      <c r="AF150" s="27">
        <v>0.77920913696289063</v>
      </c>
      <c r="AG150" s="27">
        <v>0.80671650171279907</v>
      </c>
      <c r="AH150" s="27">
        <v>0.71773862838745117</v>
      </c>
      <c r="AI150" s="27">
        <v>0.79497051239013672</v>
      </c>
      <c r="AJ150" s="27">
        <v>0.75671148300170898</v>
      </c>
      <c r="AK150" s="27">
        <v>0.70558661222457886</v>
      </c>
      <c r="AL150" s="27">
        <v>0.71037811040878296</v>
      </c>
      <c r="AM150" s="27">
        <v>0.68837296962738037</v>
      </c>
      <c r="AN150" s="27">
        <v>0.69526171684265137</v>
      </c>
      <c r="AO150" s="27">
        <v>0.71951305866241455</v>
      </c>
      <c r="AP150" s="27">
        <v>0.64921057224273682</v>
      </c>
      <c r="AQ150" s="27">
        <v>0.67993861436843872</v>
      </c>
      <c r="AR150" s="27">
        <v>0.71889865398406982</v>
      </c>
      <c r="AS150" s="27">
        <v>0.77231425046920776</v>
      </c>
      <c r="AT150" s="27">
        <v>0.74733841419219971</v>
      </c>
      <c r="AU150" s="27">
        <v>0.64946234226226807</v>
      </c>
      <c r="AV150" s="27">
        <v>0.80106061697006226</v>
      </c>
      <c r="AW150" s="27">
        <v>0.69219541549682617</v>
      </c>
      <c r="AX150" s="27">
        <v>0.7005077600479126</v>
      </c>
      <c r="AY150" s="27">
        <v>0.76986926794052124</v>
      </c>
      <c r="AZ150" s="27">
        <v>0.74038368463516235</v>
      </c>
      <c r="BA150" s="27">
        <v>0.7688019871711731</v>
      </c>
      <c r="BB150" s="27">
        <v>0.6333429217338562</v>
      </c>
      <c r="BC150" s="27">
        <v>0.71082955598831177</v>
      </c>
      <c r="BD150" s="27">
        <v>0.62200087308883667</v>
      </c>
      <c r="BE150" s="27">
        <v>0.62684410810470581</v>
      </c>
      <c r="BF150" s="27">
        <v>0.70318311452865601</v>
      </c>
      <c r="BG150" s="27">
        <v>0.82536828517913818</v>
      </c>
      <c r="BH150" s="27">
        <v>0.66650491952896118</v>
      </c>
      <c r="BI150" s="27">
        <v>0.65277260541915894</v>
      </c>
      <c r="BJ150" s="27">
        <v>0.65690547227859497</v>
      </c>
      <c r="BK150" s="27">
        <v>0.72004395723342896</v>
      </c>
      <c r="BL150" s="27">
        <v>0.70871114730834961</v>
      </c>
      <c r="BM150" s="27">
        <v>0.65654319524765015</v>
      </c>
      <c r="BN150" s="27">
        <v>0.69305664300918579</v>
      </c>
    </row>
    <row r="151" spans="1:66" x14ac:dyDescent="0.2">
      <c r="A151" s="8" t="s">
        <v>369</v>
      </c>
      <c r="B151" s="35" t="s">
        <v>370</v>
      </c>
      <c r="C151" s="36" t="s">
        <v>90</v>
      </c>
      <c r="D151" s="27">
        <v>0.8393179178237915</v>
      </c>
      <c r="E151" s="27">
        <v>0.95408350229263306</v>
      </c>
      <c r="F151" s="27">
        <v>0.8881574273109436</v>
      </c>
      <c r="G151" s="27">
        <v>0.92098891735076904</v>
      </c>
      <c r="H151" s="27">
        <v>0.87311822175979614</v>
      </c>
      <c r="I151" s="27">
        <v>0.92131662368774414</v>
      </c>
      <c r="J151" s="27">
        <v>0.76709777116775513</v>
      </c>
      <c r="K151" s="27">
        <v>0.61849331855773926</v>
      </c>
      <c r="L151" s="27">
        <v>0.80533486604690552</v>
      </c>
      <c r="M151" s="27">
        <v>0.91043746471405029</v>
      </c>
      <c r="N151" s="27">
        <v>0.93307292461395264</v>
      </c>
      <c r="O151" s="27">
        <v>0.8698195219039917</v>
      </c>
      <c r="P151" s="27">
        <v>0.92238378524780273</v>
      </c>
      <c r="Q151" s="27">
        <v>0.92838555574417114</v>
      </c>
      <c r="R151" s="27">
        <v>0.7448011040687561</v>
      </c>
      <c r="S151" s="27">
        <v>0.85648983716964722</v>
      </c>
      <c r="T151" s="27">
        <v>0.83884847164154053</v>
      </c>
      <c r="U151" s="27">
        <v>0.92780911922454834</v>
      </c>
      <c r="V151" s="27">
        <v>0.83453518152236938</v>
      </c>
      <c r="W151" s="27">
        <v>0.87630003690719604</v>
      </c>
      <c r="X151" s="27">
        <v>0.86221659183502197</v>
      </c>
      <c r="Y151" s="27">
        <v>0.95362162590026855</v>
      </c>
      <c r="Z151" s="27">
        <v>0.82396280765533447</v>
      </c>
      <c r="AA151" s="27">
        <v>0.88110709190368652</v>
      </c>
      <c r="AB151" s="27">
        <v>0.91690528392791748</v>
      </c>
      <c r="AC151" s="27">
        <v>0.86106818914413452</v>
      </c>
      <c r="AD151" s="27">
        <v>0.92577606439590454</v>
      </c>
      <c r="AE151" s="27">
        <v>0.97421032190322876</v>
      </c>
      <c r="AF151" s="27">
        <v>0.94344580173492432</v>
      </c>
      <c r="AG151" s="27">
        <v>0.85912907123565674</v>
      </c>
      <c r="AH151" s="27">
        <v>0.80547541379928589</v>
      </c>
      <c r="AI151" s="27">
        <v>0.88793271780014038</v>
      </c>
      <c r="AJ151" s="27">
        <v>0.83624124526977539</v>
      </c>
      <c r="AK151" s="27">
        <v>0.78378695249557495</v>
      </c>
      <c r="AL151" s="27">
        <v>0.96811610460281372</v>
      </c>
      <c r="AM151" s="27">
        <v>0.74517971277236938</v>
      </c>
      <c r="AN151" s="27">
        <v>0.85817056894302368</v>
      </c>
      <c r="AO151" s="27">
        <v>0.6540800929069519</v>
      </c>
      <c r="AP151" s="27">
        <v>0.82448160648345947</v>
      </c>
      <c r="AQ151" s="27">
        <v>0.84416007995605469</v>
      </c>
      <c r="AR151" s="27">
        <v>0.84973877668380737</v>
      </c>
      <c r="AS151" s="27">
        <v>0.87680554389953613</v>
      </c>
      <c r="AT151" s="27">
        <v>0.95212090015411377</v>
      </c>
      <c r="AU151" s="27">
        <v>0.72711920738220215</v>
      </c>
      <c r="AV151" s="27">
        <v>0.89691621065139771</v>
      </c>
      <c r="AW151" s="27">
        <v>0.89365154504776001</v>
      </c>
      <c r="AX151" s="27">
        <v>0.89577263593673706</v>
      </c>
      <c r="AY151" s="27">
        <v>0.84361600875854492</v>
      </c>
      <c r="AZ151" s="27">
        <v>0.91127729415893555</v>
      </c>
      <c r="BA151" s="27">
        <v>0.86328953504562378</v>
      </c>
      <c r="BB151" s="27">
        <v>0.92953425645828247</v>
      </c>
      <c r="BC151" s="27">
        <v>0.86887621879577637</v>
      </c>
      <c r="BD151" s="27">
        <v>0.95133304595947266</v>
      </c>
      <c r="BE151" s="27">
        <v>0.9009934663772583</v>
      </c>
      <c r="BF151" s="27">
        <v>0.86727726459503174</v>
      </c>
      <c r="BG151" s="27">
        <v>0.86624819040298462</v>
      </c>
      <c r="BH151" s="27">
        <v>0.84345000982284546</v>
      </c>
      <c r="BI151" s="27">
        <v>0.77261263132095337</v>
      </c>
      <c r="BJ151" s="27">
        <v>0.88440448045730591</v>
      </c>
      <c r="BK151" s="27">
        <v>0.78149479627609253</v>
      </c>
      <c r="BL151" s="27">
        <v>0.81663888692855835</v>
      </c>
      <c r="BM151" s="27">
        <v>0.83073592185974121</v>
      </c>
      <c r="BN151" s="27">
        <v>0.89104753732681274</v>
      </c>
    </row>
    <row r="152" spans="1:66" x14ac:dyDescent="0.2">
      <c r="A152" s="8" t="s">
        <v>371</v>
      </c>
      <c r="B152" s="35" t="s">
        <v>372</v>
      </c>
      <c r="C152" s="36" t="s">
        <v>90</v>
      </c>
      <c r="D152" s="27">
        <v>0.60022878646850586</v>
      </c>
      <c r="E152" s="27">
        <v>0.55411750078201294</v>
      </c>
      <c r="F152" s="27">
        <v>0.46337407827377319</v>
      </c>
      <c r="G152" s="27">
        <v>0.4942874014377594</v>
      </c>
      <c r="H152" s="27">
        <v>0.57249802350997925</v>
      </c>
      <c r="I152" s="27">
        <v>0.56208664178848267</v>
      </c>
      <c r="J152" s="27">
        <v>0.49857789278030396</v>
      </c>
      <c r="K152" s="27">
        <v>0.57357341051101685</v>
      </c>
      <c r="L152" s="27">
        <v>0.61184477806091309</v>
      </c>
      <c r="M152" s="27">
        <v>0.55741524696350098</v>
      </c>
      <c r="N152" s="27">
        <v>0.56092715263366699</v>
      </c>
      <c r="O152" s="27">
        <v>0.58647799491882324</v>
      </c>
      <c r="P152" s="27">
        <v>0.54814237356185913</v>
      </c>
      <c r="Q152" s="27">
        <v>0.73524314165115356</v>
      </c>
      <c r="R152" s="27">
        <v>0.25950303673744202</v>
      </c>
      <c r="S152" s="27">
        <v>0.62604999542236328</v>
      </c>
      <c r="T152" s="27">
        <v>0.51013767719268799</v>
      </c>
      <c r="U152" s="27">
        <v>0.53209602832794189</v>
      </c>
      <c r="V152" s="27">
        <v>0.48678445816040039</v>
      </c>
      <c r="W152" s="27">
        <v>0.81335300207138062</v>
      </c>
      <c r="X152" s="27">
        <v>0.55494320392608643</v>
      </c>
      <c r="Y152" s="27">
        <v>0.5080370306968689</v>
      </c>
      <c r="Z152" s="27">
        <v>0.48342853784561157</v>
      </c>
      <c r="AA152" s="27">
        <v>0.65208280086517334</v>
      </c>
      <c r="AB152" s="27">
        <v>0.55104321241378784</v>
      </c>
      <c r="AC152" s="27">
        <v>0.60288888216018677</v>
      </c>
      <c r="AD152" s="27">
        <v>0.51874464750289917</v>
      </c>
      <c r="AE152" s="27">
        <v>0.51749187707901001</v>
      </c>
      <c r="AF152" s="27">
        <v>0.57417941093444824</v>
      </c>
      <c r="AG152" s="27">
        <v>0.4105975329875946</v>
      </c>
      <c r="AH152" s="27">
        <v>0.7092939019203186</v>
      </c>
      <c r="AI152" s="27">
        <v>0.53834730386734009</v>
      </c>
      <c r="AJ152" s="27">
        <v>0.44983085989952087</v>
      </c>
      <c r="AK152" s="27">
        <v>0.67089784145355225</v>
      </c>
      <c r="AL152" s="27">
        <v>0.60372787714004517</v>
      </c>
      <c r="AM152" s="27">
        <v>0.47326451539993286</v>
      </c>
      <c r="AN152" s="27">
        <v>0.50104647874832153</v>
      </c>
      <c r="AO152" s="27">
        <v>0.68631285429000854</v>
      </c>
      <c r="AP152" s="27">
        <v>0.70136433839797974</v>
      </c>
      <c r="AQ152" s="27">
        <v>0.37983188033103943</v>
      </c>
      <c r="AR152" s="27">
        <v>0.45286944508552551</v>
      </c>
      <c r="AS152" s="27">
        <v>0.45489248633384705</v>
      </c>
      <c r="AT152" s="27">
        <v>0.41672024130821228</v>
      </c>
      <c r="AU152" s="27">
        <v>0.34562110900878906</v>
      </c>
      <c r="AV152" s="27">
        <v>0.53940743207931519</v>
      </c>
      <c r="AW152" s="27">
        <v>0.57108861207962036</v>
      </c>
      <c r="AX152" s="27">
        <v>0.55879825353622437</v>
      </c>
      <c r="AY152" s="27">
        <v>0.65151280164718628</v>
      </c>
      <c r="AZ152" s="27">
        <v>0.6219983696937561</v>
      </c>
      <c r="BA152" s="27">
        <v>0.49277576804161072</v>
      </c>
      <c r="BB152" s="27">
        <v>0.71938717365264893</v>
      </c>
      <c r="BC152" s="27">
        <v>0.69108659029006958</v>
      </c>
      <c r="BD152" s="27">
        <v>0.75642216205596924</v>
      </c>
      <c r="BE152" s="27">
        <v>0.60572159290313721</v>
      </c>
      <c r="BF152" s="27">
        <v>0.53710877895355225</v>
      </c>
      <c r="BG152" s="27">
        <v>0.6873929500579834</v>
      </c>
      <c r="BH152" s="27">
        <v>0.5859992504119873</v>
      </c>
      <c r="BI152" s="27">
        <v>0.60709172487258911</v>
      </c>
      <c r="BJ152" s="27">
        <v>0.56511777639389038</v>
      </c>
      <c r="BK152" s="27">
        <v>0.62966710329055786</v>
      </c>
      <c r="BL152" s="27">
        <v>0.58626174926757813</v>
      </c>
      <c r="BM152" s="27">
        <v>0.46109548211097717</v>
      </c>
      <c r="BN152" s="27">
        <v>0.61577749252319336</v>
      </c>
    </row>
    <row r="153" spans="1:66" x14ac:dyDescent="0.2">
      <c r="A153" s="18" t="s">
        <v>373</v>
      </c>
      <c r="B153" s="37" t="s">
        <v>374</v>
      </c>
      <c r="C153" s="38" t="s">
        <v>190</v>
      </c>
      <c r="D153" s="33">
        <v>1.6148842573165894</v>
      </c>
      <c r="E153" s="33">
        <v>2.1087906360626221</v>
      </c>
      <c r="F153" s="33">
        <v>1.9093865156173706</v>
      </c>
      <c r="G153" s="33">
        <v>2.0830919742584229</v>
      </c>
      <c r="H153" s="33">
        <v>1.7192400693893433</v>
      </c>
      <c r="I153" s="33">
        <v>1.8045964241027832</v>
      </c>
      <c r="J153" s="33">
        <v>2.1023974418640137</v>
      </c>
      <c r="K153" s="33">
        <v>1.8826513290405273</v>
      </c>
      <c r="L153" s="33">
        <v>1.9606877565383911</v>
      </c>
      <c r="M153" s="33">
        <v>1.8319902420043945</v>
      </c>
      <c r="N153" s="33">
        <v>1.7261439561843872</v>
      </c>
      <c r="O153" s="33">
        <v>1.7427991628646851</v>
      </c>
      <c r="P153" s="33">
        <v>1.8893290758132935</v>
      </c>
      <c r="Q153" s="33">
        <v>2.3459250926971436</v>
      </c>
      <c r="R153" s="33">
        <v>1.7984495162963867</v>
      </c>
      <c r="S153" s="33">
        <v>1.6396639347076416</v>
      </c>
      <c r="T153" s="33">
        <v>1.7206101417541504</v>
      </c>
      <c r="U153" s="33">
        <v>1.8871270418167114</v>
      </c>
      <c r="V153" s="33">
        <v>1.9308732748031616</v>
      </c>
      <c r="W153" s="33">
        <v>1.9360989332199097</v>
      </c>
      <c r="X153" s="33">
        <v>1.4592955112457275</v>
      </c>
      <c r="Y153" s="33">
        <v>1.9306466579437256</v>
      </c>
      <c r="Z153" s="33">
        <v>1.5039490461349487</v>
      </c>
      <c r="AA153" s="33">
        <v>1.9000738859176636</v>
      </c>
      <c r="AB153" s="33">
        <v>1.909543514251709</v>
      </c>
      <c r="AC153" s="33">
        <v>2.0130560398101807</v>
      </c>
      <c r="AD153" s="33">
        <v>1.889094352722168</v>
      </c>
      <c r="AE153" s="33">
        <v>1.8213671445846558</v>
      </c>
      <c r="AF153" s="33">
        <v>1.8626041412353516</v>
      </c>
      <c r="AG153" s="33">
        <v>1.8530745506286621</v>
      </c>
      <c r="AH153" s="33">
        <v>1.9428634643554688</v>
      </c>
      <c r="AI153" s="33">
        <v>1.7774986028671265</v>
      </c>
      <c r="AJ153" s="33">
        <v>1.9224312305450439</v>
      </c>
      <c r="AK153" s="33">
        <v>1.8429208993911743</v>
      </c>
      <c r="AL153" s="33">
        <v>1.9044147729873657</v>
      </c>
      <c r="AM153" s="33">
        <v>1.9028451442718506</v>
      </c>
      <c r="AN153" s="33">
        <v>1.7502778768539429</v>
      </c>
      <c r="AO153" s="33">
        <v>1.8774732351303101</v>
      </c>
      <c r="AP153" s="33">
        <v>1.856371283531189</v>
      </c>
      <c r="AQ153" s="33">
        <v>1.727431058883667</v>
      </c>
      <c r="AR153" s="33">
        <v>1.9997034072875977</v>
      </c>
      <c r="AS153" s="33">
        <v>1.8520997762680054</v>
      </c>
      <c r="AT153" s="33">
        <v>1.8421050310134888</v>
      </c>
      <c r="AU153" s="33">
        <v>1.6088687181472778</v>
      </c>
      <c r="AV153" s="33">
        <v>1.7182925939559937</v>
      </c>
      <c r="AW153" s="33">
        <v>1.8382995128631592</v>
      </c>
      <c r="AX153" s="33">
        <v>1.8328210115432739</v>
      </c>
      <c r="AY153" s="33">
        <v>1.8244912624359131</v>
      </c>
      <c r="AZ153" s="33">
        <v>1.8497426509857178</v>
      </c>
      <c r="BA153" s="33">
        <v>1.5943092107772827</v>
      </c>
      <c r="BB153" s="33">
        <v>1.7438679933547974</v>
      </c>
      <c r="BC153" s="33">
        <v>1.9244858026504517</v>
      </c>
      <c r="BD153" s="33">
        <v>1.7775276899337769</v>
      </c>
      <c r="BE153" s="33">
        <v>1.8506565093994141</v>
      </c>
      <c r="BF153" s="33">
        <v>1.7654364109039307</v>
      </c>
      <c r="BG153" s="33">
        <v>1.8985888957977295</v>
      </c>
      <c r="BH153" s="33">
        <v>1.9898821115493774</v>
      </c>
      <c r="BI153" s="33">
        <v>1.90576171875</v>
      </c>
      <c r="BJ153" s="33">
        <v>1.7721431255340576</v>
      </c>
      <c r="BK153" s="33">
        <v>1.7581934928894043</v>
      </c>
      <c r="BL153" s="33">
        <v>1.7135616540908813</v>
      </c>
      <c r="BM153" s="33">
        <v>1.7603672742843628</v>
      </c>
      <c r="BN153" s="33">
        <v>1.874119758605957</v>
      </c>
    </row>
    <row r="154" spans="1:66" x14ac:dyDescent="0.2">
      <c r="A154" s="8" t="s">
        <v>375</v>
      </c>
      <c r="B154" s="35" t="s">
        <v>376</v>
      </c>
      <c r="C154" s="36" t="s">
        <v>90</v>
      </c>
      <c r="D154" s="27">
        <v>0.19367633759975433</v>
      </c>
      <c r="E154" s="27">
        <v>0.37898445129394531</v>
      </c>
      <c r="F154" s="27">
        <v>0.30390340089797974</v>
      </c>
      <c r="G154" s="27">
        <v>0.43708240985870361</v>
      </c>
      <c r="H154" s="27">
        <v>0.16307605803012848</v>
      </c>
      <c r="I154" s="27">
        <v>0.35119539499282837</v>
      </c>
      <c r="J154" s="27">
        <v>0.31105971336364746</v>
      </c>
      <c r="K154" s="27">
        <v>0.40342608094215393</v>
      </c>
      <c r="L154" s="27">
        <v>0.32215824723243713</v>
      </c>
      <c r="M154" s="27">
        <v>0.33703234791755676</v>
      </c>
      <c r="N154" s="27">
        <v>0.30720603466033936</v>
      </c>
      <c r="O154" s="27">
        <v>0.18841971457004547</v>
      </c>
      <c r="P154" s="27">
        <v>0.22184054553508759</v>
      </c>
      <c r="Q154" s="27">
        <v>0.50718402862548828</v>
      </c>
      <c r="R154" s="27">
        <v>0.22591933608055115</v>
      </c>
      <c r="S154" s="27">
        <v>0.20039069652557373</v>
      </c>
      <c r="T154" s="27">
        <v>0.17976348102092743</v>
      </c>
      <c r="U154" s="27">
        <v>0.2486850917339325</v>
      </c>
      <c r="V154" s="27">
        <v>0.27794069051742554</v>
      </c>
      <c r="W154" s="27">
        <v>0.25216838717460632</v>
      </c>
      <c r="X154" s="27">
        <v>0.15684995055198669</v>
      </c>
      <c r="Y154" s="27">
        <v>0.28799638152122498</v>
      </c>
      <c r="Z154" s="27">
        <v>0.11060477793216705</v>
      </c>
      <c r="AA154" s="27">
        <v>0.31578207015991211</v>
      </c>
      <c r="AB154" s="27">
        <v>0.30851322412490845</v>
      </c>
      <c r="AC154" s="27">
        <v>0.24721099436283112</v>
      </c>
      <c r="AD154" s="27">
        <v>0.21027934551239014</v>
      </c>
      <c r="AE154" s="27">
        <v>0.26344671845436096</v>
      </c>
      <c r="AF154" s="27">
        <v>0.10923728346824646</v>
      </c>
      <c r="AG154" s="27">
        <v>7.4679471552371979E-2</v>
      </c>
      <c r="AH154" s="27">
        <v>0.12180827558040619</v>
      </c>
      <c r="AI154" s="27">
        <v>0.11351173371076584</v>
      </c>
      <c r="AJ154" s="27">
        <v>0.2171986997127533</v>
      </c>
      <c r="AK154" s="27">
        <v>0.14949327707290649</v>
      </c>
      <c r="AL154" s="27">
        <v>9.1097496449947357E-2</v>
      </c>
      <c r="AM154" s="27">
        <v>0.22393518686294556</v>
      </c>
      <c r="AN154" s="27">
        <v>0.17426846921443939</v>
      </c>
      <c r="AO154" s="27">
        <v>0.24351063370704651</v>
      </c>
      <c r="AP154" s="27">
        <v>0.15080878138542175</v>
      </c>
      <c r="AQ154" s="27">
        <v>0.24346725642681122</v>
      </c>
      <c r="AR154" s="27">
        <v>0.35750892758369446</v>
      </c>
      <c r="AS154" s="27">
        <v>0.20867221057415009</v>
      </c>
      <c r="AT154" s="27">
        <v>0.22843749821186066</v>
      </c>
      <c r="AU154" s="27">
        <v>0.22402137517929077</v>
      </c>
      <c r="AV154" s="27">
        <v>0.18741719424724579</v>
      </c>
      <c r="AW154" s="27">
        <v>9.0097874402999878E-2</v>
      </c>
      <c r="AX154" s="27">
        <v>0.16673900187015533</v>
      </c>
      <c r="AY154" s="27">
        <v>0.18718799948692322</v>
      </c>
      <c r="AZ154" s="27">
        <v>0.16651861369609833</v>
      </c>
      <c r="BA154" s="27">
        <v>7.3467358946800232E-2</v>
      </c>
      <c r="BB154" s="27">
        <v>6.2998391687870026E-2</v>
      </c>
      <c r="BC154" s="27">
        <v>0.18432304263114929</v>
      </c>
      <c r="BD154" s="27">
        <v>0.1056867390871048</v>
      </c>
      <c r="BE154" s="27">
        <v>0.16633790731430054</v>
      </c>
      <c r="BF154" s="27">
        <v>0.11020652949810028</v>
      </c>
      <c r="BG154" s="27">
        <v>0.12432761490345001</v>
      </c>
      <c r="BH154" s="27">
        <v>0.12846814095973969</v>
      </c>
      <c r="BI154" s="27">
        <v>0.21789927780628204</v>
      </c>
      <c r="BJ154" s="27">
        <v>8.5428044199943542E-2</v>
      </c>
      <c r="BK154" s="27">
        <v>0.12624984979629517</v>
      </c>
      <c r="BL154" s="27">
        <v>6.959185004234314E-2</v>
      </c>
      <c r="BM154" s="27">
        <v>0.12460813671350479</v>
      </c>
      <c r="BN154" s="27">
        <v>0.13724388182163239</v>
      </c>
    </row>
    <row r="155" spans="1:66" x14ac:dyDescent="0.2">
      <c r="A155" s="8" t="s">
        <v>377</v>
      </c>
      <c r="B155" s="35" t="s">
        <v>378</v>
      </c>
      <c r="C155" s="36" t="s">
        <v>90</v>
      </c>
      <c r="D155" s="27">
        <v>0.75550669431686401</v>
      </c>
      <c r="E155" s="27">
        <v>0.93664437532424927</v>
      </c>
      <c r="F155" s="27">
        <v>0.88374900817871094</v>
      </c>
      <c r="G155" s="27">
        <v>0.90210741758346558</v>
      </c>
      <c r="H155" s="27">
        <v>0.88799524307250977</v>
      </c>
      <c r="I155" s="27">
        <v>0.83994603157043457</v>
      </c>
      <c r="J155" s="27">
        <v>0.91216707229614258</v>
      </c>
      <c r="K155" s="27">
        <v>0.81167399883270264</v>
      </c>
      <c r="L155" s="27">
        <v>0.8940851092338562</v>
      </c>
      <c r="M155" s="27">
        <v>0.89594584703445435</v>
      </c>
      <c r="N155" s="27">
        <v>0.82501119375228882</v>
      </c>
      <c r="O155" s="27">
        <v>0.90112483501434326</v>
      </c>
      <c r="P155" s="27">
        <v>0.88169479370117188</v>
      </c>
      <c r="Q155" s="27">
        <v>0.97843217849731445</v>
      </c>
      <c r="R155" s="27">
        <v>0.70580512285232544</v>
      </c>
      <c r="S155" s="27">
        <v>0.89503341913223267</v>
      </c>
      <c r="T155" s="27">
        <v>0.76246422529220581</v>
      </c>
      <c r="U155" s="27">
        <v>0.97181260585784912</v>
      </c>
      <c r="V155" s="27">
        <v>0.83604884147644043</v>
      </c>
      <c r="W155" s="27">
        <v>0.90550446510314941</v>
      </c>
      <c r="X155" s="27">
        <v>0.68588823080062866</v>
      </c>
      <c r="Y155" s="27">
        <v>0.86577218770980835</v>
      </c>
      <c r="Z155" s="27">
        <v>0.69926923513412476</v>
      </c>
      <c r="AA155" s="27">
        <v>0.87010395526885986</v>
      </c>
      <c r="AB155" s="27">
        <v>0.88675779104232788</v>
      </c>
      <c r="AC155" s="27">
        <v>0.90958869457244873</v>
      </c>
      <c r="AD155" s="27">
        <v>0.87859022617340088</v>
      </c>
      <c r="AE155" s="27">
        <v>0.88016939163208008</v>
      </c>
      <c r="AF155" s="27">
        <v>0.938240647315979</v>
      </c>
      <c r="AG155" s="27">
        <v>0.92524665594100952</v>
      </c>
      <c r="AH155" s="27">
        <v>0.99453181028366089</v>
      </c>
      <c r="AI155" s="27">
        <v>0.92730957269668579</v>
      </c>
      <c r="AJ155" s="27">
        <v>0.91873431205749512</v>
      </c>
      <c r="AK155" s="27">
        <v>0.92106866836547852</v>
      </c>
      <c r="AL155" s="27">
        <v>0.94223189353942871</v>
      </c>
      <c r="AM155" s="27">
        <v>0.91732323169708252</v>
      </c>
      <c r="AN155" s="27">
        <v>0.88099348545074463</v>
      </c>
      <c r="AO155" s="27">
        <v>0.89029467105865479</v>
      </c>
      <c r="AP155" s="27">
        <v>0.89140498638153076</v>
      </c>
      <c r="AQ155" s="27">
        <v>0.87552720308303833</v>
      </c>
      <c r="AR155" s="27">
        <v>0.95117026567459106</v>
      </c>
      <c r="AS155" s="27">
        <v>0.93132787942886353</v>
      </c>
      <c r="AT155" s="27">
        <v>0.91779929399490356</v>
      </c>
      <c r="AU155" s="27">
        <v>0.81701391935348511</v>
      </c>
      <c r="AV155" s="27">
        <v>0.86759692430496216</v>
      </c>
      <c r="AW155" s="27">
        <v>0.94196957349777222</v>
      </c>
      <c r="AX155" s="27">
        <v>0.91903495788574219</v>
      </c>
      <c r="AY155" s="27">
        <v>0.94498586654663086</v>
      </c>
      <c r="AZ155" s="27">
        <v>0.89799284934997559</v>
      </c>
      <c r="BA155" s="27">
        <v>0.86445838212966919</v>
      </c>
      <c r="BB155" s="27">
        <v>0.95275980234146118</v>
      </c>
      <c r="BC155" s="27">
        <v>0.94516122341156006</v>
      </c>
      <c r="BD155" s="27">
        <v>0.91411334276199341</v>
      </c>
      <c r="BE155" s="27">
        <v>0.92034012079238892</v>
      </c>
      <c r="BF155" s="27">
        <v>0.89216762781143188</v>
      </c>
      <c r="BG155" s="27">
        <v>0.98260897397994995</v>
      </c>
      <c r="BH155" s="27">
        <v>0.96480989456176758</v>
      </c>
      <c r="BI155" s="27">
        <v>0.96412873268127441</v>
      </c>
      <c r="BJ155" s="27">
        <v>0.97841054201126099</v>
      </c>
      <c r="BK155" s="27">
        <v>0.93737643957138062</v>
      </c>
      <c r="BL155" s="27">
        <v>0.88441997766494751</v>
      </c>
      <c r="BM155" s="27">
        <v>0.93048757314682007</v>
      </c>
      <c r="BN155" s="27">
        <v>0.95539295673370361</v>
      </c>
    </row>
    <row r="156" spans="1:66" x14ac:dyDescent="0.2">
      <c r="A156" s="8" t="s">
        <v>379</v>
      </c>
      <c r="B156" s="35" t="s">
        <v>380</v>
      </c>
      <c r="C156" s="36" t="s">
        <v>90</v>
      </c>
      <c r="D156" s="27">
        <v>0.33236789703369141</v>
      </c>
      <c r="E156" s="27">
        <v>0.45982849597930908</v>
      </c>
      <c r="F156" s="27">
        <v>0.38840079307556152</v>
      </c>
      <c r="G156" s="27">
        <v>0.41056889295578003</v>
      </c>
      <c r="H156" s="27">
        <v>0.33483538031578064</v>
      </c>
      <c r="I156" s="27">
        <v>0.28012165427207947</v>
      </c>
      <c r="J156" s="27">
        <v>0.54583728313446045</v>
      </c>
      <c r="K156" s="27">
        <v>0.33421790599822998</v>
      </c>
      <c r="L156" s="27">
        <v>0.41111108660697937</v>
      </c>
      <c r="M156" s="27">
        <v>0.2656787633895874</v>
      </c>
      <c r="N156" s="27">
        <v>0.26059341430664063</v>
      </c>
      <c r="O156" s="27">
        <v>0.31992128491401672</v>
      </c>
      <c r="P156" s="27">
        <v>0.45246046781539917</v>
      </c>
      <c r="Q156" s="27">
        <v>0.52697569131851196</v>
      </c>
      <c r="R156" s="27">
        <v>0.53339177370071411</v>
      </c>
      <c r="S156" s="27">
        <v>0.2109065055847168</v>
      </c>
      <c r="T156" s="27">
        <v>0.44504913687705994</v>
      </c>
      <c r="U156" s="27">
        <v>0.33329606056213379</v>
      </c>
      <c r="V156" s="27">
        <v>0.48355039954185486</v>
      </c>
      <c r="W156" s="27">
        <v>0.44509273767471313</v>
      </c>
      <c r="X156" s="27">
        <v>0.283223956823349</v>
      </c>
      <c r="Y156" s="27">
        <v>0.44354477524757385</v>
      </c>
      <c r="Z156" s="27">
        <v>0.36074167490005493</v>
      </c>
      <c r="AA156" s="27">
        <v>0.38085451722145081</v>
      </c>
      <c r="AB156" s="27">
        <v>0.38093921542167664</v>
      </c>
      <c r="AC156" s="27">
        <v>0.5229230523109436</v>
      </c>
      <c r="AD156" s="27">
        <v>0.46689140796661377</v>
      </c>
      <c r="AE156" s="27">
        <v>0.3444177508354187</v>
      </c>
      <c r="AF156" s="27">
        <v>0.4817928671836853</v>
      </c>
      <c r="AG156" s="27">
        <v>0.51981514692306519</v>
      </c>
      <c r="AH156" s="27">
        <v>0.49319013953208923</v>
      </c>
      <c r="AI156" s="27">
        <v>0.40334400534629822</v>
      </c>
      <c r="AJ156" s="27">
        <v>0.45316487550735474</v>
      </c>
      <c r="AK156" s="27">
        <v>0.43902561068534851</v>
      </c>
      <c r="AL156" s="27">
        <v>0.53775203227996826</v>
      </c>
      <c r="AM156" s="27">
        <v>0.42825344204902649</v>
      </c>
      <c r="AN156" s="27">
        <v>0.36168256402015686</v>
      </c>
      <c r="AO156" s="27">
        <v>0.41033464670181274</v>
      </c>
      <c r="AP156" s="27">
        <v>0.48082420229911804</v>
      </c>
      <c r="AQ156" s="27">
        <v>0.27510324120521545</v>
      </c>
      <c r="AR156" s="27">
        <v>0.35769087076187134</v>
      </c>
      <c r="AS156" s="27">
        <v>0.37876629829406738</v>
      </c>
      <c r="AT156" s="27">
        <v>0.36253488063812256</v>
      </c>
      <c r="AU156" s="27">
        <v>0.23450006544589996</v>
      </c>
      <c r="AV156" s="27">
        <v>0.32994508743286133</v>
      </c>
      <c r="AW156" s="27">
        <v>0.47289878129959106</v>
      </c>
      <c r="AX156" s="27">
        <v>0.4137137234210968</v>
      </c>
      <c r="AY156" s="27">
        <v>0.3589840829372406</v>
      </c>
      <c r="AZ156" s="27">
        <v>0.45189785957336426</v>
      </c>
      <c r="BA156" s="27">
        <v>0.32305014133453369</v>
      </c>
      <c r="BB156" s="27">
        <v>0.39477646350860596</v>
      </c>
      <c r="BC156" s="27">
        <v>0.46166828274726868</v>
      </c>
      <c r="BD156" s="27">
        <v>0.42439430952072144</v>
      </c>
      <c r="BE156" s="27">
        <v>0.4306451678276062</v>
      </c>
      <c r="BF156" s="27">
        <v>0.42972889542579651</v>
      </c>
      <c r="BG156" s="27">
        <v>0.4583190381526947</v>
      </c>
      <c r="BH156" s="27">
        <v>0.56327074766159058</v>
      </c>
      <c r="BI156" s="27">
        <v>0.39040032029151917</v>
      </c>
      <c r="BJ156" s="27">
        <v>0.3749711811542511</v>
      </c>
      <c r="BK156" s="27">
        <v>0.36123389005661011</v>
      </c>
      <c r="BL156" s="27">
        <v>0.42621645331382751</v>
      </c>
      <c r="BM156" s="27">
        <v>0.37193825840950012</v>
      </c>
      <c r="BN156" s="27">
        <v>0.44814962148666382</v>
      </c>
    </row>
    <row r="157" spans="1:66" x14ac:dyDescent="0.2">
      <c r="A157" s="18" t="s">
        <v>381</v>
      </c>
      <c r="B157" s="37" t="s">
        <v>382</v>
      </c>
      <c r="C157" s="38" t="s">
        <v>190</v>
      </c>
      <c r="D157" s="33">
        <v>0.42337390780448914</v>
      </c>
      <c r="E157" s="33">
        <v>0.65637350082397461</v>
      </c>
      <c r="F157" s="33">
        <v>1.2852625846862793</v>
      </c>
      <c r="G157" s="33">
        <v>0.6333390474319458</v>
      </c>
      <c r="H157" s="33">
        <v>0.52154654264450073</v>
      </c>
      <c r="I157" s="33">
        <v>0.64094686508178711</v>
      </c>
      <c r="J157" s="33">
        <v>0.82906913757324219</v>
      </c>
      <c r="K157" s="33">
        <v>0.88659852743148804</v>
      </c>
      <c r="L157" s="33">
        <v>0.72819161415100098</v>
      </c>
      <c r="M157" s="33">
        <v>0.56691056489944458</v>
      </c>
      <c r="N157" s="33">
        <v>0.66209614276885986</v>
      </c>
      <c r="O157" s="33">
        <v>0.38791349530220032</v>
      </c>
      <c r="P157" s="33">
        <v>0.67130684852600098</v>
      </c>
      <c r="Q157" s="33">
        <v>1.3363723754882812</v>
      </c>
      <c r="R157" s="33">
        <v>0.6890103816986084</v>
      </c>
      <c r="S157" s="33">
        <v>0.46772673726081848</v>
      </c>
      <c r="T157" s="33">
        <v>0.43771699070930481</v>
      </c>
      <c r="U157" s="33">
        <v>0.35947924852371216</v>
      </c>
      <c r="V157" s="33">
        <v>0.67362755537033081</v>
      </c>
      <c r="W157" s="33">
        <v>0.35485488176345825</v>
      </c>
      <c r="X157" s="33">
        <v>0.34167614579200745</v>
      </c>
      <c r="Y157" s="33">
        <v>0.43523359298706055</v>
      </c>
      <c r="Z157" s="33">
        <v>0.65062820911407471</v>
      </c>
      <c r="AA157" s="33">
        <v>0.51450848579406738</v>
      </c>
      <c r="AB157" s="33">
        <v>0.63494378328323364</v>
      </c>
      <c r="AC157" s="33">
        <v>0.70928001403808594</v>
      </c>
      <c r="AD157" s="33">
        <v>0.60163331031799316</v>
      </c>
      <c r="AE157" s="33">
        <v>0.66346085071563721</v>
      </c>
      <c r="AF157" s="33">
        <v>0.72566753625869751</v>
      </c>
      <c r="AG157" s="33">
        <v>0.55983495712280273</v>
      </c>
      <c r="AH157" s="33">
        <v>0.82267165184020996</v>
      </c>
      <c r="AI157" s="33">
        <v>0.37046319246292114</v>
      </c>
      <c r="AJ157" s="33">
        <v>0.59310388565063477</v>
      </c>
      <c r="AK157" s="33">
        <v>0.80570942163467407</v>
      </c>
      <c r="AL157" s="33">
        <v>0.50318098068237305</v>
      </c>
      <c r="AM157" s="33">
        <v>0.74016392230987549</v>
      </c>
      <c r="AN157" s="33">
        <v>0.60454410314559937</v>
      </c>
      <c r="AO157" s="33">
        <v>0.59522998332977295</v>
      </c>
      <c r="AP157" s="33">
        <v>0.36574217677116394</v>
      </c>
      <c r="AQ157" s="33">
        <v>0.5807453989982605</v>
      </c>
      <c r="AR157" s="33">
        <v>0.49379134178161621</v>
      </c>
      <c r="AS157" s="33">
        <v>0.50227981805801392</v>
      </c>
      <c r="AT157" s="33">
        <v>0.55464392900466919</v>
      </c>
      <c r="AU157" s="33">
        <v>0.4087165892124176</v>
      </c>
      <c r="AV157" s="33">
        <v>0.44248506426811218</v>
      </c>
      <c r="AW157" s="33">
        <v>0.37558886408805847</v>
      </c>
      <c r="AX157" s="33">
        <v>0.35684937238693237</v>
      </c>
      <c r="AY157" s="33">
        <v>0.42918464541435242</v>
      </c>
      <c r="AZ157" s="33">
        <v>0.36036750674247742</v>
      </c>
      <c r="BA157" s="33">
        <v>0.34487128257751465</v>
      </c>
      <c r="BB157" s="33">
        <v>0.41106370091438293</v>
      </c>
      <c r="BC157" s="33">
        <v>0.61256009340286255</v>
      </c>
      <c r="BD157" s="33">
        <v>0.89074671268463135</v>
      </c>
      <c r="BE157" s="33">
        <v>0.60429859161376953</v>
      </c>
      <c r="BF157" s="33">
        <v>1.6176855564117432</v>
      </c>
      <c r="BG157" s="33">
        <v>1.987622857093811</v>
      </c>
      <c r="BH157" s="33">
        <v>1.3587049245834351</v>
      </c>
      <c r="BI157" s="33">
        <v>0.55791252851486206</v>
      </c>
      <c r="BJ157" s="33">
        <v>1.3208082914352417</v>
      </c>
      <c r="BK157" s="33">
        <v>1.5009975433349609</v>
      </c>
      <c r="BL157" s="33">
        <v>0.73121869564056396</v>
      </c>
      <c r="BM157" s="33">
        <v>0.54909056425094604</v>
      </c>
      <c r="BN157" s="33">
        <v>0.55289667844772339</v>
      </c>
    </row>
    <row r="158" spans="1:66" x14ac:dyDescent="0.2">
      <c r="A158" s="8" t="s">
        <v>383</v>
      </c>
      <c r="B158" s="35" t="s">
        <v>384</v>
      </c>
      <c r="C158" s="36" t="s">
        <v>90</v>
      </c>
      <c r="D158" s="27">
        <v>7.3398333042860031E-3</v>
      </c>
      <c r="E158" s="27">
        <v>6.4954370260238647E-2</v>
      </c>
      <c r="F158" s="27">
        <v>0.16837462782859802</v>
      </c>
      <c r="G158" s="27">
        <v>4.8629783093929291E-2</v>
      </c>
      <c r="H158" s="27">
        <v>2.2577580064535141E-2</v>
      </c>
      <c r="I158" s="27">
        <v>3.5167917609214783E-2</v>
      </c>
      <c r="J158" s="27">
        <v>0.12055715918540955</v>
      </c>
      <c r="K158" s="27">
        <v>0.16866840422153473</v>
      </c>
      <c r="L158" s="27">
        <v>7.430025190114975E-2</v>
      </c>
      <c r="M158" s="27">
        <v>3.8975615054368973E-2</v>
      </c>
      <c r="N158" s="27">
        <v>6.6615618765354156E-2</v>
      </c>
      <c r="O158" s="27">
        <v>5.4116873070597649E-3</v>
      </c>
      <c r="P158" s="27">
        <v>1.221767533570528E-2</v>
      </c>
      <c r="Q158" s="27">
        <v>0.14240962266921997</v>
      </c>
      <c r="R158" s="27">
        <v>2.3412343114614487E-2</v>
      </c>
      <c r="S158" s="27">
        <v>4.7039825469255447E-2</v>
      </c>
      <c r="T158" s="27">
        <v>1.4145898632705212E-2</v>
      </c>
      <c r="U158" s="27">
        <v>5.1497519016265869E-3</v>
      </c>
      <c r="V158" s="27">
        <v>5.8794811367988586E-2</v>
      </c>
      <c r="W158" s="27">
        <v>3.1014290289022028E-4</v>
      </c>
      <c r="X158" s="27">
        <v>0</v>
      </c>
      <c r="Y158" s="27">
        <v>0</v>
      </c>
      <c r="Z158" s="27">
        <v>2.6311717927455902E-2</v>
      </c>
      <c r="AA158" s="27">
        <v>4.5372326858341694E-3</v>
      </c>
      <c r="AB158" s="27">
        <v>2.4487581104040146E-2</v>
      </c>
      <c r="AC158" s="27">
        <v>6.2757045030593872E-2</v>
      </c>
      <c r="AD158" s="27">
        <v>3.418910875916481E-2</v>
      </c>
      <c r="AE158" s="27">
        <v>8.0261752009391785E-2</v>
      </c>
      <c r="AF158" s="27">
        <v>4.4881362468004227E-2</v>
      </c>
      <c r="AG158" s="27">
        <v>2.9950516298413277E-2</v>
      </c>
      <c r="AH158" s="27">
        <v>6.5295021049678326E-3</v>
      </c>
      <c r="AI158" s="27">
        <v>3.1773645896464586E-3</v>
      </c>
      <c r="AJ158" s="27">
        <v>5.0047814846038818E-2</v>
      </c>
      <c r="AK158" s="27">
        <v>0.17170475423336029</v>
      </c>
      <c r="AL158" s="27">
        <v>4.1564111597836018E-3</v>
      </c>
      <c r="AM158" s="27">
        <v>3.9609774947166443E-2</v>
      </c>
      <c r="AN158" s="27">
        <v>4.5521516352891922E-2</v>
      </c>
      <c r="AO158" s="27">
        <v>5.1503885537385941E-2</v>
      </c>
      <c r="AP158" s="27">
        <v>0</v>
      </c>
      <c r="AQ158" s="27">
        <v>3.4818995743989944E-2</v>
      </c>
      <c r="AR158" s="27">
        <v>1.2769544497132301E-2</v>
      </c>
      <c r="AS158" s="27">
        <v>5.8442172594368458E-3</v>
      </c>
      <c r="AT158" s="27">
        <v>3.4169305115938187E-2</v>
      </c>
      <c r="AU158" s="27">
        <v>1.5384206548333168E-2</v>
      </c>
      <c r="AV158" s="27">
        <v>3.0573368072509766E-2</v>
      </c>
      <c r="AW158" s="27">
        <v>0</v>
      </c>
      <c r="AX158" s="27">
        <v>1.5700331423431635E-3</v>
      </c>
      <c r="AY158" s="27">
        <v>6.8953190930187702E-3</v>
      </c>
      <c r="AZ158" s="27">
        <v>0</v>
      </c>
      <c r="BA158" s="27">
        <v>3.4810290671885014E-3</v>
      </c>
      <c r="BB158" s="27">
        <v>4.3674111366271973E-3</v>
      </c>
      <c r="BC158" s="27">
        <v>6.4695347100496292E-3</v>
      </c>
      <c r="BD158" s="27">
        <v>4.2637486010789871E-2</v>
      </c>
      <c r="BE158" s="27">
        <v>3.4376140683889389E-2</v>
      </c>
      <c r="BF158" s="27">
        <v>0.18389689922332764</v>
      </c>
      <c r="BG158" s="27">
        <v>0.282854825258255</v>
      </c>
      <c r="BH158" s="27">
        <v>0.14167463779449463</v>
      </c>
      <c r="BI158" s="27">
        <v>0</v>
      </c>
      <c r="BJ158" s="27">
        <v>4.9867577850818634E-2</v>
      </c>
      <c r="BK158" s="27">
        <v>2.1382464095950127E-2</v>
      </c>
      <c r="BL158" s="27">
        <v>3.067002072930336E-2</v>
      </c>
      <c r="BM158" s="27">
        <v>2.5690501555800438E-2</v>
      </c>
      <c r="BN158" s="27">
        <v>1.2573330663144588E-2</v>
      </c>
    </row>
    <row r="159" spans="1:66" x14ac:dyDescent="0.2">
      <c r="A159" s="8" t="s">
        <v>385</v>
      </c>
      <c r="B159" s="35" t="s">
        <v>386</v>
      </c>
      <c r="C159" s="36" t="s">
        <v>90</v>
      </c>
      <c r="D159" s="27">
        <v>2.8704790398478508E-2</v>
      </c>
      <c r="E159" s="27">
        <v>0.12872081995010376</v>
      </c>
      <c r="F159" s="27">
        <v>0.43163353204727173</v>
      </c>
      <c r="G159" s="27">
        <v>0.13741415739059448</v>
      </c>
      <c r="H159" s="27">
        <v>7.4555672705173492E-2</v>
      </c>
      <c r="I159" s="27">
        <v>0.14002804458141327</v>
      </c>
      <c r="J159" s="27">
        <v>0.22350247204303741</v>
      </c>
      <c r="K159" s="27">
        <v>0.23919147253036499</v>
      </c>
      <c r="L159" s="27">
        <v>0.16907219588756561</v>
      </c>
      <c r="M159" s="27">
        <v>0.10738850384950638</v>
      </c>
      <c r="N159" s="27">
        <v>0.146129310131073</v>
      </c>
      <c r="O159" s="27">
        <v>2.7907848358154297E-2</v>
      </c>
      <c r="P159" s="27">
        <v>0.16882522404193878</v>
      </c>
      <c r="Q159" s="27">
        <v>0.41442975401878357</v>
      </c>
      <c r="R159" s="27">
        <v>0.10375801473855972</v>
      </c>
      <c r="S159" s="27">
        <v>5.2532050758600235E-2</v>
      </c>
      <c r="T159" s="27">
        <v>4.2952921241521835E-2</v>
      </c>
      <c r="U159" s="27">
        <v>6.5640555694699287E-3</v>
      </c>
      <c r="V159" s="27">
        <v>0.11786595731973648</v>
      </c>
      <c r="W159" s="27">
        <v>4.0926462970674038E-3</v>
      </c>
      <c r="X159" s="27">
        <v>5.3374539129436016E-3</v>
      </c>
      <c r="Y159" s="27">
        <v>7.3784671723842621E-2</v>
      </c>
      <c r="Z159" s="27">
        <v>0.13175588846206665</v>
      </c>
      <c r="AA159" s="27">
        <v>8.0937139689922333E-2</v>
      </c>
      <c r="AB159" s="27">
        <v>0.14467798173427582</v>
      </c>
      <c r="AC159" s="27">
        <v>0.14168120920658112</v>
      </c>
      <c r="AD159" s="27">
        <v>9.4494201242923737E-2</v>
      </c>
      <c r="AE159" s="27">
        <v>0.12045154720544815</v>
      </c>
      <c r="AF159" s="27">
        <v>0.11279726773500443</v>
      </c>
      <c r="AG159" s="27">
        <v>8.0713070929050446E-2</v>
      </c>
      <c r="AH159" s="27">
        <v>0.24314588308334351</v>
      </c>
      <c r="AI159" s="27">
        <v>1.4473115094006062E-2</v>
      </c>
      <c r="AJ159" s="27">
        <v>0.13231900334358215</v>
      </c>
      <c r="AK159" s="27">
        <v>0.18318016827106476</v>
      </c>
      <c r="AL159" s="27">
        <v>6.2602996826171875E-2</v>
      </c>
      <c r="AM159" s="27">
        <v>0.16129031777381897</v>
      </c>
      <c r="AN159" s="27">
        <v>0.11240721493959427</v>
      </c>
      <c r="AO159" s="27">
        <v>9.2580460011959076E-2</v>
      </c>
      <c r="AP159" s="27">
        <v>2.3989725857973099E-2</v>
      </c>
      <c r="AQ159" s="27">
        <v>0.1250588446855545</v>
      </c>
      <c r="AR159" s="27">
        <v>6.2166836112737656E-2</v>
      </c>
      <c r="AS159" s="27">
        <v>7.8040048480033875E-2</v>
      </c>
      <c r="AT159" s="27">
        <v>9.3378722667694092E-2</v>
      </c>
      <c r="AU159" s="27">
        <v>2.9032142832875252E-2</v>
      </c>
      <c r="AV159" s="27">
        <v>3.5093173384666443E-2</v>
      </c>
      <c r="AW159" s="27">
        <v>1.0175853967666626E-2</v>
      </c>
      <c r="AX159" s="27">
        <v>3.8918964564800262E-3</v>
      </c>
      <c r="AY159" s="27">
        <v>4.1881557554006577E-2</v>
      </c>
      <c r="AZ159" s="27">
        <v>0</v>
      </c>
      <c r="BA159" s="27">
        <v>6.8222386762499809E-3</v>
      </c>
      <c r="BB159" s="27">
        <v>3.3044956624507904E-2</v>
      </c>
      <c r="BC159" s="27">
        <v>0.15720418095588684</v>
      </c>
      <c r="BD159" s="27">
        <v>0.29186245799064636</v>
      </c>
      <c r="BE159" s="27">
        <v>0.10343945771455765</v>
      </c>
      <c r="BF159" s="27">
        <v>0.49575194716453552</v>
      </c>
      <c r="BG159" s="27">
        <v>0.68282109498977661</v>
      </c>
      <c r="BH159" s="27">
        <v>0.4172004759311676</v>
      </c>
      <c r="BI159" s="27">
        <v>3.2475817948579788E-2</v>
      </c>
      <c r="BJ159" s="27">
        <v>0.43041342496871948</v>
      </c>
      <c r="BK159" s="27">
        <v>0.5783306360244751</v>
      </c>
      <c r="BL159" s="27">
        <v>0.12912988662719727</v>
      </c>
      <c r="BM159" s="27">
        <v>5.8195076882839203E-2</v>
      </c>
      <c r="BN159" s="27">
        <v>5.7594310492277145E-2</v>
      </c>
    </row>
    <row r="160" spans="1:66" x14ac:dyDescent="0.2">
      <c r="A160" s="8" t="s">
        <v>387</v>
      </c>
      <c r="B160" s="35" t="s">
        <v>388</v>
      </c>
      <c r="C160" s="36" t="s">
        <v>90</v>
      </c>
      <c r="D160" s="27">
        <v>5.399593710899353E-2</v>
      </c>
      <c r="E160" s="27">
        <v>0.12936499714851379</v>
      </c>
      <c r="F160" s="27">
        <v>0.35192111134529114</v>
      </c>
      <c r="G160" s="27">
        <v>0.11396174877882004</v>
      </c>
      <c r="H160" s="27">
        <v>9.1079965233802795E-2</v>
      </c>
      <c r="I160" s="27">
        <v>0.13241757452487946</v>
      </c>
      <c r="J160" s="27">
        <v>0.15167616307735443</v>
      </c>
      <c r="K160" s="27">
        <v>0.1454053521156311</v>
      </c>
      <c r="L160" s="27">
        <v>0.1514858603477478</v>
      </c>
      <c r="M160" s="27">
        <v>8.7213099002838135E-2</v>
      </c>
      <c r="N160" s="27">
        <v>0.11601787060499191</v>
      </c>
      <c r="O160" s="27">
        <v>2.1260626614093781E-2</v>
      </c>
      <c r="P160" s="27">
        <v>0.15693061053752899</v>
      </c>
      <c r="Q160" s="27">
        <v>0.44619974493980408</v>
      </c>
      <c r="R160" s="27">
        <v>0.2285066694021225</v>
      </c>
      <c r="S160" s="27">
        <v>3.48215252161026E-2</v>
      </c>
      <c r="T160" s="27">
        <v>4.7284841537475586E-2</v>
      </c>
      <c r="U160" s="27">
        <v>1.4432081952691078E-2</v>
      </c>
      <c r="V160" s="27">
        <v>0.16363345086574554</v>
      </c>
      <c r="W160" s="27">
        <v>1.711876317858696E-2</v>
      </c>
      <c r="X160" s="27">
        <v>3.005351172760129E-3</v>
      </c>
      <c r="Y160" s="27">
        <v>2.8115574270486832E-2</v>
      </c>
      <c r="Z160" s="27">
        <v>0.15922725200653076</v>
      </c>
      <c r="AA160" s="27">
        <v>9.5700755715370178E-2</v>
      </c>
      <c r="AB160" s="27">
        <v>0.13244487345218658</v>
      </c>
      <c r="AC160" s="27">
        <v>0.17150843143463135</v>
      </c>
      <c r="AD160" s="27">
        <v>0.13961663842201233</v>
      </c>
      <c r="AE160" s="27">
        <v>0.12941418588161469</v>
      </c>
      <c r="AF160" s="27">
        <v>0.23465558886528015</v>
      </c>
      <c r="AG160" s="27">
        <v>0.11583803594112396</v>
      </c>
      <c r="AH160" s="27">
        <v>0.23966291546821594</v>
      </c>
      <c r="AI160" s="27">
        <v>1.9479360431432724E-2</v>
      </c>
      <c r="AJ160" s="27">
        <v>7.7403716742992401E-2</v>
      </c>
      <c r="AK160" s="27">
        <v>0.11749117821455002</v>
      </c>
      <c r="AL160" s="27">
        <v>0.10308821499347687</v>
      </c>
      <c r="AM160" s="27">
        <v>0.20593050122261047</v>
      </c>
      <c r="AN160" s="27">
        <v>0.11328203231096268</v>
      </c>
      <c r="AO160" s="27">
        <v>0.11781232804059982</v>
      </c>
      <c r="AP160" s="27">
        <v>8.4191001951694489E-3</v>
      </c>
      <c r="AQ160" s="27">
        <v>8.7534233927726746E-2</v>
      </c>
      <c r="AR160" s="27">
        <v>8.5521630942821503E-2</v>
      </c>
      <c r="AS160" s="27">
        <v>8.5062228143215179E-2</v>
      </c>
      <c r="AT160" s="27">
        <v>9.3762584030628204E-2</v>
      </c>
      <c r="AU160" s="27">
        <v>3.0966898426413536E-2</v>
      </c>
      <c r="AV160" s="27">
        <v>4.3485172092914581E-2</v>
      </c>
      <c r="AW160" s="27">
        <v>3.2079663127660751E-2</v>
      </c>
      <c r="AX160" s="27">
        <v>1.8054107204079628E-2</v>
      </c>
      <c r="AY160" s="27">
        <v>4.7074440866708755E-2</v>
      </c>
      <c r="AZ160" s="27">
        <v>2.703416533768177E-2</v>
      </c>
      <c r="BA160" s="27">
        <v>1.2346843723207712E-3</v>
      </c>
      <c r="BB160" s="27">
        <v>4.0317986160516739E-2</v>
      </c>
      <c r="BC160" s="27">
        <v>0.11555305868387222</v>
      </c>
      <c r="BD160" s="27">
        <v>0.22291342914104462</v>
      </c>
      <c r="BE160" s="27">
        <v>0.1331496387720108</v>
      </c>
      <c r="BF160" s="27">
        <v>0.60470336675643921</v>
      </c>
      <c r="BG160" s="27">
        <v>0.6886136531829834</v>
      </c>
      <c r="BH160" s="27">
        <v>0.46649649739265442</v>
      </c>
      <c r="BI160" s="27">
        <v>0.19210337102413177</v>
      </c>
      <c r="BJ160" s="27">
        <v>0.50719398260116577</v>
      </c>
      <c r="BK160" s="27">
        <v>0.56795114278793335</v>
      </c>
      <c r="BL160" s="27">
        <v>0.23808544874191284</v>
      </c>
      <c r="BM160" s="27">
        <v>0.13187162578105927</v>
      </c>
      <c r="BN160" s="27">
        <v>0.14939571917057037</v>
      </c>
    </row>
    <row r="161" spans="1:66" s="32" customFormat="1" x14ac:dyDescent="0.2">
      <c r="A161" s="14" t="s">
        <v>389</v>
      </c>
      <c r="B161" s="15" t="s">
        <v>390</v>
      </c>
      <c r="C161" s="16" t="s">
        <v>85</v>
      </c>
      <c r="D161" s="15">
        <v>2.9177529811859131</v>
      </c>
      <c r="E161" s="15">
        <v>2.841073751449585</v>
      </c>
      <c r="F161" s="15">
        <v>2.5632259845733643</v>
      </c>
      <c r="G161" s="15">
        <v>2.6134061813354492</v>
      </c>
      <c r="H161" s="15">
        <v>2.9953548908233643</v>
      </c>
      <c r="I161" s="15">
        <v>2.8337795734405518</v>
      </c>
      <c r="J161" s="15">
        <v>2.2990477085113525</v>
      </c>
      <c r="K161" s="15">
        <v>2.566821813583374</v>
      </c>
      <c r="L161" s="15">
        <v>2.3442952632904053</v>
      </c>
      <c r="M161" s="15">
        <v>2.8258931636810303</v>
      </c>
      <c r="N161" s="15">
        <v>3.248143196105957</v>
      </c>
      <c r="O161" s="15">
        <v>3.4628462791442871</v>
      </c>
      <c r="P161" s="15">
        <v>2.9465951919555664</v>
      </c>
      <c r="Q161" s="15">
        <v>3.1400341987609863</v>
      </c>
      <c r="R161" s="15">
        <v>3.1880190372467041</v>
      </c>
      <c r="S161" s="15">
        <v>2.638700008392334</v>
      </c>
      <c r="T161" s="15">
        <v>2.7916586399078369</v>
      </c>
      <c r="U161" s="15">
        <v>3.4549477100372314</v>
      </c>
      <c r="V161" s="15">
        <v>2.4918913841247559</v>
      </c>
      <c r="W161" s="15">
        <v>3.295757532119751</v>
      </c>
      <c r="X161" s="15">
        <v>2.9167842864990234</v>
      </c>
      <c r="Y161" s="15">
        <v>2.9332847595214844</v>
      </c>
      <c r="Z161" s="15">
        <v>2.7907545566558838</v>
      </c>
      <c r="AA161" s="15">
        <v>2.6493003368377686</v>
      </c>
      <c r="AB161" s="15">
        <v>3.1036298274993896</v>
      </c>
      <c r="AC161" s="15">
        <v>2.7804920673370361</v>
      </c>
      <c r="AD161" s="15">
        <v>3.1452960968017578</v>
      </c>
      <c r="AE161" s="15">
        <v>3.0554568767547607</v>
      </c>
      <c r="AF161" s="15">
        <v>2.5940723419189453</v>
      </c>
      <c r="AG161" s="15">
        <v>2.9459795951843262</v>
      </c>
      <c r="AH161" s="15">
        <v>2.9926183223724365</v>
      </c>
      <c r="AI161" s="15">
        <v>3.6011147499084473</v>
      </c>
      <c r="AJ161" s="15">
        <v>2.3999526500701904</v>
      </c>
      <c r="AK161" s="15">
        <v>2.3730347156524658</v>
      </c>
      <c r="AL161" s="15">
        <v>2.4145519733428955</v>
      </c>
      <c r="AM161" s="15">
        <v>2.3954224586486816</v>
      </c>
      <c r="AN161" s="15">
        <v>2.399829626083374</v>
      </c>
      <c r="AO161" s="15">
        <v>2.3307547569274902</v>
      </c>
      <c r="AP161" s="15">
        <v>2.528831958770752</v>
      </c>
      <c r="AQ161" s="15">
        <v>2.9237513542175293</v>
      </c>
      <c r="AR161" s="15">
        <v>2.9618394374847412</v>
      </c>
      <c r="AS161" s="15">
        <v>2.7692215442657471</v>
      </c>
      <c r="AT161" s="15">
        <v>2.8863613605499268</v>
      </c>
      <c r="AU161" s="15">
        <v>2.4705631732940674</v>
      </c>
      <c r="AV161" s="15">
        <v>3.010045051574707</v>
      </c>
      <c r="AW161" s="15">
        <v>2.6139895915985107</v>
      </c>
      <c r="AX161" s="15">
        <v>2.7980012893676758</v>
      </c>
      <c r="AY161" s="15">
        <v>3.2754237651824951</v>
      </c>
      <c r="AZ161" s="15">
        <v>2.8413097858428955</v>
      </c>
      <c r="BA161" s="15">
        <v>3.464423656463623</v>
      </c>
      <c r="BB161" s="15">
        <v>2.611494779586792</v>
      </c>
      <c r="BC161" s="15">
        <v>2.1988253593444824</v>
      </c>
      <c r="BD161" s="15">
        <v>2.5873119831085205</v>
      </c>
      <c r="BE161" s="15">
        <v>2.6281194686889648</v>
      </c>
      <c r="BF161" s="15">
        <v>3.0296907424926758</v>
      </c>
      <c r="BG161" s="15">
        <v>2.6075375080108643</v>
      </c>
      <c r="BH161" s="15">
        <v>2.4425117969512939</v>
      </c>
      <c r="BI161" s="15">
        <v>2.6188392639160156</v>
      </c>
      <c r="BJ161" s="15">
        <v>2.765538215637207</v>
      </c>
      <c r="BK161" s="15">
        <v>2.6131670475006104</v>
      </c>
      <c r="BL161" s="15">
        <v>2.09039306640625</v>
      </c>
      <c r="BM161" s="15">
        <v>2.6263041496276855</v>
      </c>
      <c r="BN161" s="15">
        <v>2.8079402446746826</v>
      </c>
    </row>
    <row r="162" spans="1:66" x14ac:dyDescent="0.2">
      <c r="A162" s="18" t="s">
        <v>391</v>
      </c>
      <c r="B162" s="37" t="s">
        <v>392</v>
      </c>
      <c r="C162" s="38" t="s">
        <v>190</v>
      </c>
      <c r="D162" s="33">
        <v>0.39167863130569458</v>
      </c>
      <c r="E162" s="33">
        <v>0.43289861083030701</v>
      </c>
      <c r="F162" s="33">
        <v>0.43676018714904785</v>
      </c>
      <c r="G162" s="33">
        <v>0.37326729297637939</v>
      </c>
      <c r="H162" s="33">
        <v>0.45673507452011108</v>
      </c>
      <c r="I162" s="33">
        <v>0.4442209005355835</v>
      </c>
      <c r="J162" s="33">
        <v>0.38755559921264648</v>
      </c>
      <c r="K162" s="33">
        <v>0.45633885264396667</v>
      </c>
      <c r="L162" s="33">
        <v>0.40652063488960266</v>
      </c>
      <c r="M162" s="33">
        <v>0.42210569977760315</v>
      </c>
      <c r="N162" s="33">
        <v>0.45008364319801331</v>
      </c>
      <c r="O162" s="33">
        <v>0.46894913911819458</v>
      </c>
      <c r="P162" s="33">
        <v>0.43608608841896057</v>
      </c>
      <c r="Q162" s="33">
        <v>0.43638625741004944</v>
      </c>
      <c r="R162" s="33">
        <v>0.45366334915161133</v>
      </c>
      <c r="S162" s="33">
        <v>0.39846912026405334</v>
      </c>
      <c r="T162" s="33">
        <v>0.42821520566940308</v>
      </c>
      <c r="U162" s="33">
        <v>0.49247062206268311</v>
      </c>
      <c r="V162" s="33">
        <v>0.35267505049705505</v>
      </c>
      <c r="W162" s="33">
        <v>0.40158918499946594</v>
      </c>
      <c r="X162" s="33">
        <v>0.34891185164451599</v>
      </c>
      <c r="Y162" s="33">
        <v>0.38641384243965149</v>
      </c>
      <c r="Z162" s="33">
        <v>0.38659763336181641</v>
      </c>
      <c r="AA162" s="33">
        <v>0.35136705636978149</v>
      </c>
      <c r="AB162" s="33">
        <v>0.41614201664924622</v>
      </c>
      <c r="AC162" s="33">
        <v>0.39705359935760498</v>
      </c>
      <c r="AD162" s="33">
        <v>0.44934046268463135</v>
      </c>
      <c r="AE162" s="33">
        <v>0.48135200142860413</v>
      </c>
      <c r="AF162" s="33">
        <v>0.41305604577064514</v>
      </c>
      <c r="AG162" s="33">
        <v>0.39976915717124939</v>
      </c>
      <c r="AH162" s="33">
        <v>0.46663364768028259</v>
      </c>
      <c r="AI162" s="33">
        <v>0.42213320732116699</v>
      </c>
      <c r="AJ162" s="33">
        <v>0.43952670693397522</v>
      </c>
      <c r="AK162" s="33">
        <v>0.44620192050933838</v>
      </c>
      <c r="AL162" s="33">
        <v>0.3531164824962616</v>
      </c>
      <c r="AM162" s="33">
        <v>0.3317418098449707</v>
      </c>
      <c r="AN162" s="33">
        <v>0.35775631666183472</v>
      </c>
      <c r="AO162" s="33">
        <v>0.3658212423324585</v>
      </c>
      <c r="AP162" s="33">
        <v>0.39265084266662598</v>
      </c>
      <c r="AQ162" s="33">
        <v>0.42679989337921143</v>
      </c>
      <c r="AR162" s="33">
        <v>0.36129501461982727</v>
      </c>
      <c r="AS162" s="33">
        <v>0.38391575217247009</v>
      </c>
      <c r="AT162" s="33">
        <v>0.40014240145683289</v>
      </c>
      <c r="AU162" s="33">
        <v>0.36030539870262146</v>
      </c>
      <c r="AV162" s="33">
        <v>0.39850190281867981</v>
      </c>
      <c r="AW162" s="33">
        <v>0.3590412437915802</v>
      </c>
      <c r="AX162" s="33">
        <v>0.40242666006088257</v>
      </c>
      <c r="AY162" s="33">
        <v>0.39546307921409607</v>
      </c>
      <c r="AZ162" s="33">
        <v>0.41719648241996765</v>
      </c>
      <c r="BA162" s="33">
        <v>0.41178321838378906</v>
      </c>
      <c r="BB162" s="33">
        <v>0.37344950437545776</v>
      </c>
      <c r="BC162" s="33">
        <v>0.35313627123832703</v>
      </c>
      <c r="BD162" s="33">
        <v>0.34611129760742188</v>
      </c>
      <c r="BE162" s="33">
        <v>0.35616394877433777</v>
      </c>
      <c r="BF162" s="33">
        <v>0.43290740251541138</v>
      </c>
      <c r="BG162" s="33">
        <v>0.44317072629928589</v>
      </c>
      <c r="BH162" s="33">
        <v>0.35100096464157104</v>
      </c>
      <c r="BI162" s="33">
        <v>0.36807319521903992</v>
      </c>
      <c r="BJ162" s="33">
        <v>0.36909040808677673</v>
      </c>
      <c r="BK162" s="33">
        <v>0.37439170479774475</v>
      </c>
      <c r="BL162" s="33">
        <v>0.35450360178947449</v>
      </c>
      <c r="BM162" s="33">
        <v>0.37833750247955322</v>
      </c>
      <c r="BN162" s="33">
        <v>0.37067621946334839</v>
      </c>
    </row>
    <row r="163" spans="1:66" ht="25.5" x14ac:dyDescent="0.2">
      <c r="A163" s="8" t="s">
        <v>393</v>
      </c>
      <c r="B163" s="35" t="s">
        <v>394</v>
      </c>
      <c r="C163" s="36" t="s">
        <v>90</v>
      </c>
      <c r="D163" s="27">
        <v>3.8470439612865448E-2</v>
      </c>
      <c r="E163" s="27">
        <v>6.3059747219085693E-2</v>
      </c>
      <c r="F163" s="27">
        <v>7.5246125459671021E-2</v>
      </c>
      <c r="G163" s="27">
        <v>1.6026105731725693E-2</v>
      </c>
      <c r="H163" s="27">
        <v>8.2596011459827423E-2</v>
      </c>
      <c r="I163" s="27">
        <v>6.1968930065631866E-2</v>
      </c>
      <c r="J163" s="27">
        <v>4.3595287948846817E-2</v>
      </c>
      <c r="K163" s="27">
        <v>8.5762232542037964E-2</v>
      </c>
      <c r="L163" s="27">
        <v>1.4584741555154324E-2</v>
      </c>
      <c r="M163" s="27">
        <v>6.4542762935161591E-2</v>
      </c>
      <c r="N163" s="27">
        <v>6.1371278017759323E-2</v>
      </c>
      <c r="O163" s="27">
        <v>6.72636479139328E-2</v>
      </c>
      <c r="P163" s="27">
        <v>5.6312385946512222E-2</v>
      </c>
      <c r="Q163" s="27">
        <v>6.1469122767448425E-2</v>
      </c>
      <c r="R163" s="27">
        <v>8.5248172283172607E-2</v>
      </c>
      <c r="S163" s="27">
        <v>5.5602319538593292E-2</v>
      </c>
      <c r="T163" s="27">
        <v>4.0271192789077759E-2</v>
      </c>
      <c r="U163" s="27">
        <v>8.3532974123954773E-2</v>
      </c>
      <c r="V163" s="27">
        <v>8.154548704624176E-3</v>
      </c>
      <c r="W163" s="27">
        <v>4.6468079090118408E-2</v>
      </c>
      <c r="X163" s="27">
        <v>1.8300687894225121E-2</v>
      </c>
      <c r="Y163" s="27">
        <v>3.4928660839796066E-2</v>
      </c>
      <c r="Z163" s="27">
        <v>1.0720977559685707E-2</v>
      </c>
      <c r="AA163" s="27">
        <v>1.4748395420610905E-2</v>
      </c>
      <c r="AB163" s="27">
        <v>5.3218286484479904E-2</v>
      </c>
      <c r="AC163" s="27">
        <v>2.4712245911359787E-2</v>
      </c>
      <c r="AD163" s="27">
        <v>9.1342903673648834E-2</v>
      </c>
      <c r="AE163" s="27">
        <v>5.3080949932336807E-2</v>
      </c>
      <c r="AF163" s="27">
        <v>4.3921411037445068E-2</v>
      </c>
      <c r="AG163" s="27">
        <v>4.4252306222915649E-2</v>
      </c>
      <c r="AH163" s="27">
        <v>8.7230212986469269E-2</v>
      </c>
      <c r="AI163" s="27">
        <v>5.6041773408651352E-2</v>
      </c>
      <c r="AJ163" s="27">
        <v>7.4501506984233856E-2</v>
      </c>
      <c r="AK163" s="27">
        <v>6.3055373728275299E-2</v>
      </c>
      <c r="AL163" s="27">
        <v>1.5574193559587002E-2</v>
      </c>
      <c r="AM163" s="27">
        <v>1.1256140423938632E-3</v>
      </c>
      <c r="AN163" s="27">
        <v>1.4566972851753235E-2</v>
      </c>
      <c r="AO163" s="27">
        <v>1.7287524417042732E-2</v>
      </c>
      <c r="AP163" s="27">
        <v>3.4374367445707321E-2</v>
      </c>
      <c r="AQ163" s="27">
        <v>6.1845481395721436E-2</v>
      </c>
      <c r="AR163" s="27">
        <v>2.7296362444758415E-2</v>
      </c>
      <c r="AS163" s="27">
        <v>5.3098253905773163E-2</v>
      </c>
      <c r="AT163" s="27">
        <v>3.7999328225851059E-2</v>
      </c>
      <c r="AU163" s="27">
        <v>2.3143880069255829E-2</v>
      </c>
      <c r="AV163" s="27">
        <v>2.4201748892664909E-2</v>
      </c>
      <c r="AW163" s="27">
        <v>2.9334571212530136E-2</v>
      </c>
      <c r="AX163" s="27">
        <v>5.4070789366960526E-2</v>
      </c>
      <c r="AY163" s="27">
        <v>3.6662660539150238E-2</v>
      </c>
      <c r="AZ163" s="27">
        <v>3.8544002920389175E-2</v>
      </c>
      <c r="BA163" s="27">
        <v>6.6432252526283264E-2</v>
      </c>
      <c r="BB163" s="27">
        <v>2.2211130708456039E-2</v>
      </c>
      <c r="BC163" s="27">
        <v>1.8700383603572845E-2</v>
      </c>
      <c r="BD163" s="27">
        <v>1.024772971868515E-2</v>
      </c>
      <c r="BE163" s="27">
        <v>8.9216781780123711E-3</v>
      </c>
      <c r="BF163" s="27">
        <v>3.6796584725379944E-2</v>
      </c>
      <c r="BG163" s="27">
        <v>6.4851343631744385E-2</v>
      </c>
      <c r="BH163" s="27">
        <v>1.5881132334470749E-2</v>
      </c>
      <c r="BI163" s="27">
        <v>3.2270126044750214E-2</v>
      </c>
      <c r="BJ163" s="27">
        <v>3.0495410785079002E-2</v>
      </c>
      <c r="BK163" s="27">
        <v>2.9859693720936775E-2</v>
      </c>
      <c r="BL163" s="27">
        <v>2.0867541432380676E-2</v>
      </c>
      <c r="BM163" s="27">
        <v>2.6455841958522797E-2</v>
      </c>
      <c r="BN163" s="27">
        <v>1.5759479254484177E-2</v>
      </c>
    </row>
    <row r="164" spans="1:66" ht="25.5" x14ac:dyDescent="0.2">
      <c r="A164" s="8" t="s">
        <v>395</v>
      </c>
      <c r="B164" s="35" t="s">
        <v>396</v>
      </c>
      <c r="C164" s="36" t="s">
        <v>90</v>
      </c>
      <c r="D164" s="27">
        <v>8.8426275178790092E-3</v>
      </c>
      <c r="E164" s="27">
        <v>1.3834815472364426E-2</v>
      </c>
      <c r="F164" s="27">
        <v>1.2870294973254204E-2</v>
      </c>
      <c r="G164" s="27">
        <v>1.7277661710977554E-2</v>
      </c>
      <c r="H164" s="27">
        <v>7.405668031424284E-3</v>
      </c>
      <c r="I164" s="27">
        <v>2.9753528535366058E-2</v>
      </c>
      <c r="J164" s="27">
        <v>8.632373996078968E-3</v>
      </c>
      <c r="K164" s="27">
        <v>1.4018656685948372E-2</v>
      </c>
      <c r="L164" s="27">
        <v>1.5567825175821781E-2</v>
      </c>
      <c r="M164" s="27">
        <v>1.5071352943778038E-2</v>
      </c>
      <c r="N164" s="27">
        <v>1.3324351981282234E-2</v>
      </c>
      <c r="O164" s="27">
        <v>1.9226841628551483E-2</v>
      </c>
      <c r="P164" s="27">
        <v>1.8551860004663467E-2</v>
      </c>
      <c r="Q164" s="27">
        <v>1.7088130116462708E-2</v>
      </c>
      <c r="R164" s="27">
        <v>1.2574163265526295E-2</v>
      </c>
      <c r="S164" s="27">
        <v>2.0061004906892776E-3</v>
      </c>
      <c r="T164" s="27">
        <v>1.3422536663711071E-2</v>
      </c>
      <c r="U164" s="27">
        <v>4.6571355313062668E-2</v>
      </c>
      <c r="V164" s="27">
        <v>2.0474633201956749E-3</v>
      </c>
      <c r="W164" s="27">
        <v>3.7687127478420734E-3</v>
      </c>
      <c r="X164" s="27">
        <v>0</v>
      </c>
      <c r="Y164" s="27">
        <v>1.2251989915966988E-2</v>
      </c>
      <c r="Z164" s="27">
        <v>3.201215760782361E-3</v>
      </c>
      <c r="AA164" s="27">
        <v>6.8344832397997379E-3</v>
      </c>
      <c r="AB164" s="27">
        <v>1.1101515963673592E-2</v>
      </c>
      <c r="AC164" s="27">
        <v>1.7317622900009155E-2</v>
      </c>
      <c r="AD164" s="27">
        <v>5.4083461873233318E-3</v>
      </c>
      <c r="AE164" s="27">
        <v>3.3225115388631821E-2</v>
      </c>
      <c r="AF164" s="27">
        <v>1.9812189042568207E-2</v>
      </c>
      <c r="AG164" s="27">
        <v>1.6097487881779671E-2</v>
      </c>
      <c r="AH164" s="27">
        <v>3.6274708807468414E-2</v>
      </c>
      <c r="AI164" s="27">
        <v>2.5356102734804153E-2</v>
      </c>
      <c r="AJ164" s="27">
        <v>1.78839061409235E-2</v>
      </c>
      <c r="AK164" s="27">
        <v>2.670527808368206E-2</v>
      </c>
      <c r="AL164" s="27">
        <v>6.6525628790259361E-3</v>
      </c>
      <c r="AM164" s="27">
        <v>0</v>
      </c>
      <c r="AN164" s="27">
        <v>6.038823164999485E-3</v>
      </c>
      <c r="AO164" s="27">
        <v>2.2454413119703531E-3</v>
      </c>
      <c r="AP164" s="27">
        <v>4.385712556540966E-3</v>
      </c>
      <c r="AQ164" s="27">
        <v>2.7846213430166245E-2</v>
      </c>
      <c r="AR164" s="27">
        <v>4.3147481046617031E-3</v>
      </c>
      <c r="AS164" s="27">
        <v>1.3620720710605383E-3</v>
      </c>
      <c r="AT164" s="27">
        <v>8.7999990209937096E-3</v>
      </c>
      <c r="AU164" s="27">
        <v>2.0045037381350994E-3</v>
      </c>
      <c r="AV164" s="27">
        <v>1.3283831067383289E-2</v>
      </c>
      <c r="AW164" s="27">
        <v>0</v>
      </c>
      <c r="AX164" s="27">
        <v>3.2071825116872787E-3</v>
      </c>
      <c r="AY164" s="27">
        <v>1.3600636273622513E-2</v>
      </c>
      <c r="AZ164" s="27">
        <v>2.0690901204943657E-2</v>
      </c>
      <c r="BA164" s="27">
        <v>9.8098590970039368E-3</v>
      </c>
      <c r="BB164" s="27">
        <v>7.5790607370436192E-3</v>
      </c>
      <c r="BC164" s="27">
        <v>0</v>
      </c>
      <c r="BD164" s="27">
        <v>3.612020518630743E-3</v>
      </c>
      <c r="BE164" s="27">
        <v>9.3284733593463898E-3</v>
      </c>
      <c r="BF164" s="27">
        <v>2.3772444576025009E-2</v>
      </c>
      <c r="BG164" s="27">
        <v>2.2622758522629738E-2</v>
      </c>
      <c r="BH164" s="27">
        <v>1.4383087400346994E-3</v>
      </c>
      <c r="BI164" s="27">
        <v>6.1876350082457066E-3</v>
      </c>
      <c r="BJ164" s="27">
        <v>5.6669963523745537E-3</v>
      </c>
      <c r="BK164" s="27">
        <v>0</v>
      </c>
      <c r="BL164" s="27">
        <v>1.7520592082291842E-3</v>
      </c>
      <c r="BM164" s="27">
        <v>7.2551211342215538E-3</v>
      </c>
      <c r="BN164" s="27">
        <v>9.9599631503224373E-3</v>
      </c>
    </row>
    <row r="165" spans="1:66" ht="25.5" x14ac:dyDescent="0.2">
      <c r="A165" s="8" t="s">
        <v>397</v>
      </c>
      <c r="B165" s="35" t="s">
        <v>398</v>
      </c>
      <c r="C165" s="36" t="s">
        <v>90</v>
      </c>
      <c r="D165" s="27">
        <v>1.4988572336733341E-2</v>
      </c>
      <c r="E165" s="27">
        <v>2.7043402194976807E-2</v>
      </c>
      <c r="F165" s="27">
        <v>1.972215436398983E-2</v>
      </c>
      <c r="G165" s="27">
        <v>1.0400541126728058E-2</v>
      </c>
      <c r="H165" s="27">
        <v>3.8013525307178497E-2</v>
      </c>
      <c r="I165" s="27">
        <v>2.3652158677577972E-2</v>
      </c>
      <c r="J165" s="27">
        <v>5.9092827141284943E-3</v>
      </c>
      <c r="K165" s="27">
        <v>2.7834096923470497E-2</v>
      </c>
      <c r="L165" s="27">
        <v>4.7140978276729584E-2</v>
      </c>
      <c r="M165" s="27">
        <v>1.3421937823295593E-2</v>
      </c>
      <c r="N165" s="27">
        <v>4.6600960195064545E-2</v>
      </c>
      <c r="O165" s="27">
        <v>5.3862158209085464E-2</v>
      </c>
      <c r="P165" s="27">
        <v>3.2293401658535004E-2</v>
      </c>
      <c r="Q165" s="27">
        <v>2.8903596103191376E-2</v>
      </c>
      <c r="R165" s="27">
        <v>2.7090119197964668E-2</v>
      </c>
      <c r="S165" s="27">
        <v>1.1552279815077782E-2</v>
      </c>
      <c r="T165" s="27">
        <v>4.5513525605201721E-2</v>
      </c>
      <c r="U165" s="27">
        <v>3.4007389098405838E-2</v>
      </c>
      <c r="V165" s="27">
        <v>1.2702054344117641E-2</v>
      </c>
      <c r="W165" s="27">
        <v>2.207549661397934E-2</v>
      </c>
      <c r="X165" s="27">
        <v>8.0216507194563746E-4</v>
      </c>
      <c r="Y165" s="27">
        <v>9.8030306398868561E-3</v>
      </c>
      <c r="Z165" s="27">
        <v>4.3247129768133163E-2</v>
      </c>
      <c r="AA165" s="27">
        <v>0</v>
      </c>
      <c r="AB165" s="27">
        <v>2.2692330181598663E-2</v>
      </c>
      <c r="AC165" s="27">
        <v>2.5701036676764488E-2</v>
      </c>
      <c r="AD165" s="27">
        <v>2.3794645443558693E-2</v>
      </c>
      <c r="AE165" s="27">
        <v>6.6574715077877045E-2</v>
      </c>
      <c r="AF165" s="27">
        <v>2.0161384716629982E-2</v>
      </c>
      <c r="AG165" s="27">
        <v>1.012409757822752E-2</v>
      </c>
      <c r="AH165" s="27">
        <v>1.4508865773677826E-2</v>
      </c>
      <c r="AI165" s="27">
        <v>1.1665955185890198E-2</v>
      </c>
      <c r="AJ165" s="27">
        <v>1.8247609958052635E-2</v>
      </c>
      <c r="AK165" s="27">
        <v>2.7615010738372803E-2</v>
      </c>
      <c r="AL165" s="27">
        <v>1.1232008691877127E-3</v>
      </c>
      <c r="AM165" s="27">
        <v>6.3376966863870621E-4</v>
      </c>
      <c r="AN165" s="27">
        <v>7.4308640323579311E-3</v>
      </c>
      <c r="AO165" s="27">
        <v>1.6650104895234108E-2</v>
      </c>
      <c r="AP165" s="27">
        <v>2.4523584172129631E-2</v>
      </c>
      <c r="AQ165" s="27">
        <v>8.0859595909714699E-3</v>
      </c>
      <c r="AR165" s="27">
        <v>0</v>
      </c>
      <c r="AS165" s="27">
        <v>0</v>
      </c>
      <c r="AT165" s="27">
        <v>2.4051560088992119E-2</v>
      </c>
      <c r="AU165" s="27">
        <v>5.4631046950817108E-3</v>
      </c>
      <c r="AV165" s="27">
        <v>3.1708240509033203E-2</v>
      </c>
      <c r="AW165" s="27">
        <v>0</v>
      </c>
      <c r="AX165" s="27">
        <v>1.5880260616540909E-2</v>
      </c>
      <c r="AY165" s="27">
        <v>1.586100272834301E-2</v>
      </c>
      <c r="AZ165" s="27">
        <v>2.8842320665717125E-2</v>
      </c>
      <c r="BA165" s="27">
        <v>6.3671981915831566E-3</v>
      </c>
      <c r="BB165" s="27">
        <v>1.4098194427788258E-2</v>
      </c>
      <c r="BC165" s="27">
        <v>4.669578280299902E-3</v>
      </c>
      <c r="BD165" s="27">
        <v>2.4142868351191282E-3</v>
      </c>
      <c r="BE165" s="27">
        <v>8.1780729815363884E-3</v>
      </c>
      <c r="BF165" s="27">
        <v>4.3377839028835297E-2</v>
      </c>
      <c r="BG165" s="27">
        <v>2.683974988758564E-2</v>
      </c>
      <c r="BH165" s="27">
        <v>3.8936438504606485E-3</v>
      </c>
      <c r="BI165" s="27">
        <v>0</v>
      </c>
      <c r="BJ165" s="27">
        <v>3.3228471875190735E-3</v>
      </c>
      <c r="BK165" s="27">
        <v>1.4980398118495941E-2</v>
      </c>
      <c r="BL165" s="27">
        <v>2.1314877085387707E-3</v>
      </c>
      <c r="BM165" s="27">
        <v>1.5114770270884037E-2</v>
      </c>
      <c r="BN165" s="27">
        <v>1.5367642045021057E-2</v>
      </c>
    </row>
    <row r="166" spans="1:66" x14ac:dyDescent="0.2">
      <c r="A166" s="18" t="s">
        <v>399</v>
      </c>
      <c r="B166" s="37" t="s">
        <v>400</v>
      </c>
      <c r="C166" s="38" t="s">
        <v>190</v>
      </c>
      <c r="D166" s="33">
        <v>2.1000306606292725</v>
      </c>
      <c r="E166" s="33">
        <v>2.0625596046447754</v>
      </c>
      <c r="F166" s="33">
        <v>1.6814213991165161</v>
      </c>
      <c r="G166" s="33">
        <v>1.8326196670532227</v>
      </c>
      <c r="H166" s="33">
        <v>2.0660037994384766</v>
      </c>
      <c r="I166" s="33">
        <v>2.0461528301239014</v>
      </c>
      <c r="J166" s="33">
        <v>1.4990321397781372</v>
      </c>
      <c r="K166" s="33">
        <v>1.6139707565307617</v>
      </c>
      <c r="L166" s="33">
        <v>1.5763601064682007</v>
      </c>
      <c r="M166" s="33">
        <v>2.0689754486083984</v>
      </c>
      <c r="N166" s="33">
        <v>2.2830789089202881</v>
      </c>
      <c r="O166" s="33">
        <v>2.5039799213409424</v>
      </c>
      <c r="P166" s="33">
        <v>2.136467456817627</v>
      </c>
      <c r="Q166" s="33">
        <v>2.2821142673492432</v>
      </c>
      <c r="R166" s="33">
        <v>2.381004810333252</v>
      </c>
      <c r="S166" s="33">
        <v>1.8711798191070557</v>
      </c>
      <c r="T166" s="33">
        <v>1.9335869550704956</v>
      </c>
      <c r="U166" s="33">
        <v>2.4928576946258545</v>
      </c>
      <c r="V166" s="33">
        <v>1.7768615484237671</v>
      </c>
      <c r="W166" s="33">
        <v>2.4489264488220215</v>
      </c>
      <c r="X166" s="33">
        <v>2.1474497318267822</v>
      </c>
      <c r="Y166" s="33">
        <v>2.1266777515411377</v>
      </c>
      <c r="Z166" s="33">
        <v>2.041945219039917</v>
      </c>
      <c r="AA166" s="33">
        <v>1.8819687366485596</v>
      </c>
      <c r="AB166" s="33">
        <v>2.2090837955474854</v>
      </c>
      <c r="AC166" s="33">
        <v>1.9640092849731445</v>
      </c>
      <c r="AD166" s="33">
        <v>2.2629990577697754</v>
      </c>
      <c r="AE166" s="33">
        <v>1.9947782754898071</v>
      </c>
      <c r="AF166" s="33">
        <v>1.8010592460632324</v>
      </c>
      <c r="AG166" s="33">
        <v>2.055830717086792</v>
      </c>
      <c r="AH166" s="33">
        <v>2.0191795825958252</v>
      </c>
      <c r="AI166" s="33">
        <v>2.7373385429382324</v>
      </c>
      <c r="AJ166" s="33">
        <v>1.5337378978729248</v>
      </c>
      <c r="AK166" s="33">
        <v>1.592495322227478</v>
      </c>
      <c r="AL166" s="33">
        <v>1.6531459093093872</v>
      </c>
      <c r="AM166" s="33">
        <v>1.7110797166824341</v>
      </c>
      <c r="AN166" s="33">
        <v>1.6766369342803955</v>
      </c>
      <c r="AO166" s="33">
        <v>1.6113771200180054</v>
      </c>
      <c r="AP166" s="33">
        <v>1.7889977693557739</v>
      </c>
      <c r="AQ166" s="33">
        <v>2.0799117088317871</v>
      </c>
      <c r="AR166" s="33">
        <v>2.2479701042175293</v>
      </c>
      <c r="AS166" s="33">
        <v>2.0147757530212402</v>
      </c>
      <c r="AT166" s="33">
        <v>2.0842487812042236</v>
      </c>
      <c r="AU166" s="33">
        <v>1.7484138011932373</v>
      </c>
      <c r="AV166" s="33">
        <v>2.2409274578094482</v>
      </c>
      <c r="AW166" s="33">
        <v>1.9005454778671265</v>
      </c>
      <c r="AX166" s="33">
        <v>2.0370388031005859</v>
      </c>
      <c r="AY166" s="33">
        <v>2.4102132320404053</v>
      </c>
      <c r="AZ166" s="33">
        <v>2.0308399200439453</v>
      </c>
      <c r="BA166" s="33">
        <v>2.6569170951843262</v>
      </c>
      <c r="BB166" s="33">
        <v>1.8104451894760132</v>
      </c>
      <c r="BC166" s="33">
        <v>1.4624409675598145</v>
      </c>
      <c r="BD166" s="33">
        <v>1.8694866895675659</v>
      </c>
      <c r="BE166" s="33">
        <v>1.7704277038574219</v>
      </c>
      <c r="BF166" s="33">
        <v>2.1409375667572021</v>
      </c>
      <c r="BG166" s="33">
        <v>1.7598918676376343</v>
      </c>
      <c r="BH166" s="33">
        <v>1.7140024900436401</v>
      </c>
      <c r="BI166" s="33">
        <v>1.877474308013916</v>
      </c>
      <c r="BJ166" s="33">
        <v>2.0004920959472656</v>
      </c>
      <c r="BK166" s="33">
        <v>1.8327937126159668</v>
      </c>
      <c r="BL166" s="33">
        <v>1.345533013343811</v>
      </c>
      <c r="BM166" s="33">
        <v>1.8783323764801025</v>
      </c>
      <c r="BN166" s="33">
        <v>2.0830495357513428</v>
      </c>
    </row>
    <row r="167" spans="1:66" x14ac:dyDescent="0.2">
      <c r="A167" s="8" t="s">
        <v>401</v>
      </c>
      <c r="B167" s="39" t="s">
        <v>402</v>
      </c>
      <c r="C167" s="40" t="s">
        <v>90</v>
      </c>
      <c r="D167" s="27">
        <v>0.4714948832988739</v>
      </c>
      <c r="E167" s="27">
        <v>0.57690203189849854</v>
      </c>
      <c r="F167" s="27">
        <v>0.46177038550376892</v>
      </c>
      <c r="G167" s="27">
        <v>0.49762392044067383</v>
      </c>
      <c r="H167" s="27">
        <v>0.56097942590713501</v>
      </c>
      <c r="I167" s="27">
        <v>0.53499025106430054</v>
      </c>
      <c r="J167" s="27">
        <v>0.37823748588562012</v>
      </c>
      <c r="K167" s="27">
        <v>0.4569232165813446</v>
      </c>
      <c r="L167" s="27">
        <v>0.43496808409690857</v>
      </c>
      <c r="M167" s="27">
        <v>0.58952659368515015</v>
      </c>
      <c r="N167" s="27">
        <v>0.61381125450134277</v>
      </c>
      <c r="O167" s="27">
        <v>0.64248955249786377</v>
      </c>
      <c r="P167" s="27">
        <v>0.58287835121154785</v>
      </c>
      <c r="Q167" s="27">
        <v>0.61447048187255859</v>
      </c>
      <c r="R167" s="27">
        <v>0.61878311634063721</v>
      </c>
      <c r="S167" s="27">
        <v>0.47459417581558228</v>
      </c>
      <c r="T167" s="27">
        <v>0.4069502055644989</v>
      </c>
      <c r="U167" s="27">
        <v>0.6119614839553833</v>
      </c>
      <c r="V167" s="27">
        <v>0.35534921288490295</v>
      </c>
      <c r="W167" s="27">
        <v>0.61175698041915894</v>
      </c>
      <c r="X167" s="27">
        <v>0.44410046935081482</v>
      </c>
      <c r="Y167" s="27">
        <v>0.58357888460159302</v>
      </c>
      <c r="Z167" s="27">
        <v>0.52027058601379395</v>
      </c>
      <c r="AA167" s="27">
        <v>0.40680664777755737</v>
      </c>
      <c r="AB167" s="27">
        <v>0.53128165006637573</v>
      </c>
      <c r="AC167" s="27">
        <v>0.46879637241363525</v>
      </c>
      <c r="AD167" s="27">
        <v>0.66132324934005737</v>
      </c>
      <c r="AE167" s="27">
        <v>0.58101403713226318</v>
      </c>
      <c r="AF167" s="27">
        <v>0.45626401901245117</v>
      </c>
      <c r="AG167" s="27">
        <v>0.56571269035339355</v>
      </c>
      <c r="AH167" s="27">
        <v>0.52530968189239502</v>
      </c>
      <c r="AI167" s="27">
        <v>0.76580148935317993</v>
      </c>
      <c r="AJ167" s="27">
        <v>0.41327685117721558</v>
      </c>
      <c r="AK167" s="27">
        <v>0.38245090842247009</v>
      </c>
      <c r="AL167" s="27">
        <v>0.38431763648986816</v>
      </c>
      <c r="AM167" s="27">
        <v>0.41388818621635437</v>
      </c>
      <c r="AN167" s="27">
        <v>0.43713441491127014</v>
      </c>
      <c r="AO167" s="27">
        <v>0.3998255729675293</v>
      </c>
      <c r="AP167" s="27">
        <v>0.42886990308761597</v>
      </c>
      <c r="AQ167" s="27">
        <v>0.56329077482223511</v>
      </c>
      <c r="AR167" s="27">
        <v>0.54948657751083374</v>
      </c>
      <c r="AS167" s="27">
        <v>0.51546543836593628</v>
      </c>
      <c r="AT167" s="27">
        <v>0.56587344408035278</v>
      </c>
      <c r="AU167" s="27">
        <v>0.39619991183280945</v>
      </c>
      <c r="AV167" s="27">
        <v>0.56646037101745605</v>
      </c>
      <c r="AW167" s="27">
        <v>0.50869089365005493</v>
      </c>
      <c r="AX167" s="27">
        <v>0.41486015915870667</v>
      </c>
      <c r="AY167" s="27">
        <v>0.58476084470748901</v>
      </c>
      <c r="AZ167" s="27">
        <v>0.45733866095542908</v>
      </c>
      <c r="BA167" s="27">
        <v>0.67915719747543335</v>
      </c>
      <c r="BB167" s="27">
        <v>0.38944420218467712</v>
      </c>
      <c r="BC167" s="27">
        <v>0.31385394930839539</v>
      </c>
      <c r="BD167" s="27">
        <v>0.41440564393997192</v>
      </c>
      <c r="BE167" s="27">
        <v>0.40659013390541077</v>
      </c>
      <c r="BF167" s="27">
        <v>0.53271913528442383</v>
      </c>
      <c r="BG167" s="27">
        <v>0.38590714335441589</v>
      </c>
      <c r="BH167" s="27">
        <v>0.3820209801197052</v>
      </c>
      <c r="BI167" s="27">
        <v>0.46226143836975098</v>
      </c>
      <c r="BJ167" s="27">
        <v>0.4596024751663208</v>
      </c>
      <c r="BK167" s="27">
        <v>0.46429690718650818</v>
      </c>
      <c r="BL167" s="27">
        <v>0.30143770575523376</v>
      </c>
      <c r="BM167" s="27">
        <v>0.43730568885803223</v>
      </c>
      <c r="BN167" s="27">
        <v>0.57543933391571045</v>
      </c>
    </row>
    <row r="168" spans="1:66" x14ac:dyDescent="0.2">
      <c r="A168" s="8" t="s">
        <v>403</v>
      </c>
      <c r="B168" s="21" t="s">
        <v>404</v>
      </c>
      <c r="C168" s="22" t="s">
        <v>90</v>
      </c>
      <c r="D168" s="27">
        <v>0.72044491767883301</v>
      </c>
      <c r="E168" s="27">
        <v>0.58980482816696167</v>
      </c>
      <c r="F168" s="27">
        <v>0.44827768206596375</v>
      </c>
      <c r="G168" s="27">
        <v>0.51424115896224976</v>
      </c>
      <c r="H168" s="27">
        <v>0.60804671049118042</v>
      </c>
      <c r="I168" s="27">
        <v>0.62066829204559326</v>
      </c>
      <c r="J168" s="27">
        <v>0.40898951888084412</v>
      </c>
      <c r="K168" s="27">
        <v>0.40770354866981506</v>
      </c>
      <c r="L168" s="27">
        <v>0.40433168411254883</v>
      </c>
      <c r="M168" s="27">
        <v>0.5815005898475647</v>
      </c>
      <c r="N168" s="27">
        <v>0.70139336585998535</v>
      </c>
      <c r="O168" s="27">
        <v>0.82147008180618286</v>
      </c>
      <c r="P168" s="27">
        <v>0.6335979700088501</v>
      </c>
      <c r="Q168" s="27">
        <v>0.70008450746536255</v>
      </c>
      <c r="R168" s="27">
        <v>0.76236492395401001</v>
      </c>
      <c r="S168" s="27">
        <v>0.56323730945587158</v>
      </c>
      <c r="T168" s="27">
        <v>0.67290633916854858</v>
      </c>
      <c r="U168" s="27">
        <v>0.84450834989547729</v>
      </c>
      <c r="V168" s="27">
        <v>0.61896830797195435</v>
      </c>
      <c r="W168" s="27">
        <v>0.81512951850891113</v>
      </c>
      <c r="X168" s="27">
        <v>0.77977144718170166</v>
      </c>
      <c r="Y168" s="27">
        <v>0.62630516290664673</v>
      </c>
      <c r="Z168" s="27">
        <v>0.63255441188812256</v>
      </c>
      <c r="AA168" s="27">
        <v>0.6382901668548584</v>
      </c>
      <c r="AB168" s="27">
        <v>0.73409461975097656</v>
      </c>
      <c r="AC168" s="27">
        <v>0.63154655694961548</v>
      </c>
      <c r="AD168" s="27">
        <v>0.64035964012145996</v>
      </c>
      <c r="AE168" s="27">
        <v>0.54004877805709839</v>
      </c>
      <c r="AF168" s="27">
        <v>0.53434830904006958</v>
      </c>
      <c r="AG168" s="27">
        <v>0.59646284580230713</v>
      </c>
      <c r="AH168" s="27">
        <v>0.61218494176864624</v>
      </c>
      <c r="AI168" s="27">
        <v>0.85530197620391846</v>
      </c>
      <c r="AJ168" s="27">
        <v>0.39732104539871216</v>
      </c>
      <c r="AK168" s="27">
        <v>0.46771425008773804</v>
      </c>
      <c r="AL168" s="27">
        <v>0.50668972730636597</v>
      </c>
      <c r="AM168" s="27">
        <v>0.51613187789916992</v>
      </c>
      <c r="AN168" s="27">
        <v>0.46969181299209595</v>
      </c>
      <c r="AO168" s="27">
        <v>0.46305465698242188</v>
      </c>
      <c r="AP168" s="27">
        <v>0.55362021923065186</v>
      </c>
      <c r="AQ168" s="27">
        <v>0.61510097980499268</v>
      </c>
      <c r="AR168" s="27">
        <v>0.74207586050033569</v>
      </c>
      <c r="AS168" s="27">
        <v>0.61906367540359497</v>
      </c>
      <c r="AT168" s="27">
        <v>0.61543893814086914</v>
      </c>
      <c r="AU168" s="27">
        <v>0.55896085500717163</v>
      </c>
      <c r="AV168" s="27">
        <v>0.72035938501358032</v>
      </c>
      <c r="AW168" s="27">
        <v>0.54891550540924072</v>
      </c>
      <c r="AX168" s="27">
        <v>0.73466098308563232</v>
      </c>
      <c r="AY168" s="27">
        <v>0.81605613231658936</v>
      </c>
      <c r="AZ168" s="27">
        <v>0.68800806999206543</v>
      </c>
      <c r="BA168" s="27">
        <v>0.8877902626991272</v>
      </c>
      <c r="BB168" s="27">
        <v>0.60748857259750366</v>
      </c>
      <c r="BC168" s="27">
        <v>0.44873255491256714</v>
      </c>
      <c r="BD168" s="27">
        <v>0.62228572368621826</v>
      </c>
      <c r="BE168" s="27">
        <v>0.56339484453201294</v>
      </c>
      <c r="BF168" s="27">
        <v>0.68676751852035522</v>
      </c>
      <c r="BG168" s="27">
        <v>0.57698297500610352</v>
      </c>
      <c r="BH168" s="27">
        <v>0.54996716976165771</v>
      </c>
      <c r="BI168" s="27">
        <v>0.57980883121490479</v>
      </c>
      <c r="BJ168" s="27">
        <v>0.66530805826187134</v>
      </c>
      <c r="BK168" s="27">
        <v>0.54768538475036621</v>
      </c>
      <c r="BL168" s="27">
        <v>0.38242292404174805</v>
      </c>
      <c r="BM168" s="27">
        <v>0.6053423285484314</v>
      </c>
      <c r="BN168" s="27">
        <v>0.60506534576416016</v>
      </c>
    </row>
    <row r="169" spans="1:66" x14ac:dyDescent="0.2">
      <c r="A169" s="18" t="s">
        <v>405</v>
      </c>
      <c r="B169" s="41" t="s">
        <v>406</v>
      </c>
      <c r="C169" s="42" t="s">
        <v>190</v>
      </c>
      <c r="D169" s="33">
        <v>0.42604374885559082</v>
      </c>
      <c r="E169" s="33">
        <v>0.34561559557914734</v>
      </c>
      <c r="F169" s="33">
        <v>0.44504454731941223</v>
      </c>
      <c r="G169" s="33">
        <v>0.40751934051513672</v>
      </c>
      <c r="H169" s="33">
        <v>0.47261601686477661</v>
      </c>
      <c r="I169" s="33">
        <v>0.34340572357177734</v>
      </c>
      <c r="J169" s="33">
        <v>0.41246014833450317</v>
      </c>
      <c r="K169" s="33">
        <v>0.49651229381561279</v>
      </c>
      <c r="L169" s="33">
        <v>0.36141464114189148</v>
      </c>
      <c r="M169" s="33">
        <v>0.33481225371360779</v>
      </c>
      <c r="N169" s="33">
        <v>0.51498091220855713</v>
      </c>
      <c r="O169" s="33">
        <v>0.48991712927818298</v>
      </c>
      <c r="P169" s="33">
        <v>0.37404176592826843</v>
      </c>
      <c r="Q169" s="33">
        <v>0.42153379321098328</v>
      </c>
      <c r="R169" s="33">
        <v>0.35335099697113037</v>
      </c>
      <c r="S169" s="33">
        <v>0.36905106902122498</v>
      </c>
      <c r="T169" s="33">
        <v>0.42985662817955017</v>
      </c>
      <c r="U169" s="33">
        <v>0.46961957216262817</v>
      </c>
      <c r="V169" s="33">
        <v>0.36235484480857849</v>
      </c>
      <c r="W169" s="33">
        <v>0.44524198770523071</v>
      </c>
      <c r="X169" s="33">
        <v>0.42042267322540283</v>
      </c>
      <c r="Y169" s="33">
        <v>0.4201931357383728</v>
      </c>
      <c r="Z169" s="33">
        <v>0.36221197247505188</v>
      </c>
      <c r="AA169" s="33">
        <v>0.41596466302871704</v>
      </c>
      <c r="AB169" s="33">
        <v>0.47840410470962524</v>
      </c>
      <c r="AC169" s="33">
        <v>0.41942918300628662</v>
      </c>
      <c r="AD169" s="33">
        <v>0.43295657634735107</v>
      </c>
      <c r="AE169" s="33">
        <v>0.57932674884796143</v>
      </c>
      <c r="AF169" s="33">
        <v>0.3799571692943573</v>
      </c>
      <c r="AG169" s="33">
        <v>0.49037981033325195</v>
      </c>
      <c r="AH169" s="33">
        <v>0.50680506229400635</v>
      </c>
      <c r="AI169" s="33">
        <v>0.44164299964904785</v>
      </c>
      <c r="AJ169" s="33">
        <v>0.42668819427490234</v>
      </c>
      <c r="AK169" s="33">
        <v>0.33433762192726135</v>
      </c>
      <c r="AL169" s="33">
        <v>0.40828952193260193</v>
      </c>
      <c r="AM169" s="33">
        <v>0.35260096192359924</v>
      </c>
      <c r="AN169" s="33">
        <v>0.36543643474578857</v>
      </c>
      <c r="AO169" s="33">
        <v>0.35355639457702637</v>
      </c>
      <c r="AP169" s="33">
        <v>0.34718343615531921</v>
      </c>
      <c r="AQ169" s="33">
        <v>0.4170396625995636</v>
      </c>
      <c r="AR169" s="33">
        <v>0.35257437825202942</v>
      </c>
      <c r="AS169" s="33">
        <v>0.37053021788597107</v>
      </c>
      <c r="AT169" s="33">
        <v>0.40197014808654785</v>
      </c>
      <c r="AU169" s="33">
        <v>0.36184418201446533</v>
      </c>
      <c r="AV169" s="33">
        <v>0.37061586976051331</v>
      </c>
      <c r="AW169" s="33">
        <v>0.35440284013748169</v>
      </c>
      <c r="AX169" s="33">
        <v>0.3585357666015625</v>
      </c>
      <c r="AY169" s="33">
        <v>0.46974757313728333</v>
      </c>
      <c r="AZ169" s="33">
        <v>0.39327356219291687</v>
      </c>
      <c r="BA169" s="33">
        <v>0.39572364091873169</v>
      </c>
      <c r="BB169" s="33">
        <v>0.42760023474693298</v>
      </c>
      <c r="BC169" s="33">
        <v>0.38324806094169617</v>
      </c>
      <c r="BD169" s="33">
        <v>0.37171396613121033</v>
      </c>
      <c r="BE169" s="33">
        <v>0.50152784585952759</v>
      </c>
      <c r="BF169" s="33">
        <v>0.45584565401077271</v>
      </c>
      <c r="BG169" s="33">
        <v>0.40447482466697693</v>
      </c>
      <c r="BH169" s="33">
        <v>0.3775084912776947</v>
      </c>
      <c r="BI169" s="33">
        <v>0.37329167127609253</v>
      </c>
      <c r="BJ169" s="33">
        <v>0.39595571160316467</v>
      </c>
      <c r="BK169" s="33">
        <v>0.40598168969154358</v>
      </c>
      <c r="BL169" s="33">
        <v>0.39035657048225403</v>
      </c>
      <c r="BM169" s="33">
        <v>0.3696344792842865</v>
      </c>
      <c r="BN169" s="33">
        <v>0.35421454906463623</v>
      </c>
    </row>
    <row r="170" spans="1:66" x14ac:dyDescent="0.2">
      <c r="A170" s="8" t="s">
        <v>407</v>
      </c>
      <c r="B170" s="8" t="s">
        <v>408</v>
      </c>
      <c r="C170" s="40" t="s">
        <v>90</v>
      </c>
      <c r="D170" s="27">
        <v>3.0620012432336807E-2</v>
      </c>
      <c r="E170" s="27">
        <v>3.8641372229903936E-3</v>
      </c>
      <c r="F170" s="27">
        <v>3.6940969526767731E-2</v>
      </c>
      <c r="G170" s="27">
        <v>2.4457534775137901E-2</v>
      </c>
      <c r="H170" s="27">
        <v>4.6113114804029465E-2</v>
      </c>
      <c r="I170" s="27">
        <v>3.128985408693552E-3</v>
      </c>
      <c r="J170" s="27">
        <v>2.6101181283593178E-2</v>
      </c>
      <c r="K170" s="27">
        <v>5.4062642157077789E-2</v>
      </c>
      <c r="L170" s="27">
        <v>9.1199735179543495E-3</v>
      </c>
      <c r="M170" s="27">
        <v>2.7021294226869941E-4</v>
      </c>
      <c r="N170" s="27">
        <v>6.0206562280654907E-2</v>
      </c>
      <c r="O170" s="27">
        <v>5.1868639886379242E-2</v>
      </c>
      <c r="P170" s="27">
        <v>1.3320619240403175E-2</v>
      </c>
      <c r="Q170" s="27">
        <v>2.9119696468114853E-2</v>
      </c>
      <c r="R170" s="27">
        <v>6.4374608919024467E-3</v>
      </c>
      <c r="S170" s="27">
        <v>1.1660375632345676E-2</v>
      </c>
      <c r="T170" s="27">
        <v>3.1888436526060104E-2</v>
      </c>
      <c r="U170" s="27">
        <v>4.511629045009613E-2</v>
      </c>
      <c r="V170" s="27">
        <v>9.4327554106712341E-3</v>
      </c>
      <c r="W170" s="27">
        <v>3.7006650120019913E-2</v>
      </c>
      <c r="X170" s="27">
        <v>2.8750056400895119E-2</v>
      </c>
      <c r="Y170" s="27">
        <v>2.8673704713582993E-2</v>
      </c>
      <c r="Z170" s="27">
        <v>9.3852225691080093E-3</v>
      </c>
      <c r="AA170" s="27">
        <v>2.7267027646303177E-2</v>
      </c>
      <c r="AB170" s="27">
        <v>4.8038627952337265E-2</v>
      </c>
      <c r="AC170" s="27">
        <v>2.8419561684131622E-2</v>
      </c>
      <c r="AD170" s="27">
        <v>3.2919693738222122E-2</v>
      </c>
      <c r="AE170" s="27">
        <v>8.1612356007099152E-2</v>
      </c>
      <c r="AF170" s="27">
        <v>1.5288484282791615E-2</v>
      </c>
      <c r="AG170" s="27">
        <v>5.2022557705640793E-2</v>
      </c>
      <c r="AH170" s="27">
        <v>5.7486724108457565E-2</v>
      </c>
      <c r="AI170" s="27">
        <v>3.5809379070997238E-2</v>
      </c>
      <c r="AJ170" s="27">
        <v>3.0834397301077843E-2</v>
      </c>
      <c r="AK170" s="27">
        <v>1.1231850658077747E-4</v>
      </c>
      <c r="AL170" s="27">
        <v>2.4713752791285515E-2</v>
      </c>
      <c r="AM170" s="27">
        <v>6.1879437416791916E-3</v>
      </c>
      <c r="AN170" s="27">
        <v>1.0457895696163177E-2</v>
      </c>
      <c r="AO170" s="27">
        <v>6.5057901665568352E-3</v>
      </c>
      <c r="AP170" s="27">
        <v>4.385712556540966E-3</v>
      </c>
      <c r="AQ170" s="27">
        <v>2.7624644339084625E-2</v>
      </c>
      <c r="AR170" s="27">
        <v>6.1791073530912399E-3</v>
      </c>
      <c r="AS170" s="27">
        <v>1.2152434326708317E-2</v>
      </c>
      <c r="AT170" s="27">
        <v>2.2611495107412338E-2</v>
      </c>
      <c r="AU170" s="27">
        <v>9.2628691345453262E-3</v>
      </c>
      <c r="AV170" s="27">
        <v>1.2180933728814125E-2</v>
      </c>
      <c r="AW170" s="27">
        <v>6.7873774096369743E-3</v>
      </c>
      <c r="AX170" s="27">
        <v>8.162262849509716E-3</v>
      </c>
      <c r="AY170" s="27">
        <v>4.5158881694078445E-2</v>
      </c>
      <c r="AZ170" s="27">
        <v>1.9718421623110771E-2</v>
      </c>
      <c r="BA170" s="27">
        <v>2.0533483475446701E-2</v>
      </c>
      <c r="BB170" s="27">
        <v>3.1137807294726372E-2</v>
      </c>
      <c r="BC170" s="27">
        <v>1.6383260488510132E-2</v>
      </c>
      <c r="BD170" s="27">
        <v>1.25462356954813E-2</v>
      </c>
      <c r="BE170" s="27">
        <v>5.5731154978275299E-2</v>
      </c>
      <c r="BF170" s="27">
        <v>4.053414985537529E-2</v>
      </c>
      <c r="BG170" s="27">
        <v>2.3444725200533867E-2</v>
      </c>
      <c r="BH170" s="27">
        <v>1.4473890885710716E-2</v>
      </c>
      <c r="BI170" s="27">
        <v>1.3071081601083279E-2</v>
      </c>
      <c r="BJ170" s="27">
        <v>2.0610690116882324E-2</v>
      </c>
      <c r="BK170" s="27">
        <v>2.3946009576320648E-2</v>
      </c>
      <c r="BL170" s="27">
        <v>1.8748026341199875E-2</v>
      </c>
      <c r="BM170" s="27">
        <v>1.1854452081024647E-2</v>
      </c>
      <c r="BN170" s="27">
        <v>6.7247385159134865E-3</v>
      </c>
    </row>
    <row r="171" spans="1:66" x14ac:dyDescent="0.2">
      <c r="A171" s="8" t="s">
        <v>409</v>
      </c>
      <c r="B171" s="8" t="s">
        <v>410</v>
      </c>
      <c r="C171" s="40" t="s">
        <v>90</v>
      </c>
      <c r="D171" s="27">
        <v>0.30480530858039856</v>
      </c>
      <c r="E171" s="27">
        <v>0.40734472870826721</v>
      </c>
      <c r="F171" s="27">
        <v>9.0891368687152863E-2</v>
      </c>
      <c r="G171" s="27">
        <v>6.8807028234004974E-2</v>
      </c>
      <c r="H171" s="27">
        <v>0.39648106694221497</v>
      </c>
      <c r="I171" s="27">
        <v>0.25072100758552551</v>
      </c>
      <c r="J171" s="27">
        <v>0.23375679552555084</v>
      </c>
      <c r="K171" s="27">
        <v>0.21583302319049835</v>
      </c>
      <c r="L171" s="27">
        <v>0.16030813753604889</v>
      </c>
      <c r="M171" s="27">
        <v>9.6716351807117462E-2</v>
      </c>
      <c r="N171" s="27">
        <v>7.1811139583587646E-2</v>
      </c>
      <c r="O171" s="27">
        <v>0.37114614248275757</v>
      </c>
      <c r="P171" s="27">
        <v>0.3546692430973053</v>
      </c>
      <c r="Q171" s="27">
        <v>0.35284504294395447</v>
      </c>
      <c r="R171" s="27">
        <v>0.33476269245147705</v>
      </c>
      <c r="S171" s="27">
        <v>2.6292880997061729E-2</v>
      </c>
      <c r="T171" s="27">
        <v>0.29544156789779663</v>
      </c>
      <c r="U171" s="27">
        <v>0.39276903867721558</v>
      </c>
      <c r="V171" s="27">
        <v>0.31411170959472656</v>
      </c>
      <c r="W171" s="27">
        <v>0.35040402412414551</v>
      </c>
      <c r="X171" s="27">
        <v>0.10334855318069458</v>
      </c>
      <c r="Y171" s="27">
        <v>3.4496422857046127E-2</v>
      </c>
      <c r="Z171" s="27">
        <v>4.7388847917318344E-2</v>
      </c>
      <c r="AA171" s="27">
        <v>0.35146474838256836</v>
      </c>
      <c r="AB171" s="27">
        <v>0.29515385627746582</v>
      </c>
      <c r="AC171" s="27">
        <v>0.31286221742630005</v>
      </c>
      <c r="AD171" s="27">
        <v>7.9478435218334198E-2</v>
      </c>
      <c r="AE171" s="27">
        <v>0.10070297122001648</v>
      </c>
      <c r="AF171" s="27">
        <v>0.3052392303943634</v>
      </c>
      <c r="AG171" s="27">
        <v>0.28352430462837219</v>
      </c>
      <c r="AH171" s="27">
        <v>0.33549663424491882</v>
      </c>
      <c r="AI171" s="27">
        <v>0.39379400014877319</v>
      </c>
      <c r="AJ171" s="27">
        <v>0.30920621752738953</v>
      </c>
      <c r="AK171" s="27">
        <v>0.25127846002578735</v>
      </c>
      <c r="AL171" s="27">
        <v>0.20313739776611328</v>
      </c>
      <c r="AM171" s="27">
        <v>0.1175173819065094</v>
      </c>
      <c r="AN171" s="27">
        <v>0.24742807447910309</v>
      </c>
      <c r="AO171" s="27">
        <v>0.24197646975517273</v>
      </c>
      <c r="AP171" s="27">
        <v>0.22961178421974182</v>
      </c>
      <c r="AQ171" s="27">
        <v>0.25841307640075684</v>
      </c>
      <c r="AR171" s="27">
        <v>0.22926491498947144</v>
      </c>
      <c r="AS171" s="27">
        <v>0.22027765214443207</v>
      </c>
      <c r="AT171" s="27">
        <v>0.33588787913322449</v>
      </c>
      <c r="AU171" s="27">
        <v>0.29243201017379761</v>
      </c>
      <c r="AV171" s="27">
        <v>0.44136637449264526</v>
      </c>
      <c r="AW171" s="27">
        <v>0.305246502161026</v>
      </c>
      <c r="AX171" s="27">
        <v>0.25978577136993408</v>
      </c>
      <c r="AY171" s="27">
        <v>0.27123355865478516</v>
      </c>
      <c r="AZ171" s="27">
        <v>0.29003143310546875</v>
      </c>
      <c r="BA171" s="27">
        <v>0.28773146867752075</v>
      </c>
      <c r="BB171" s="27">
        <v>0.34044420719146729</v>
      </c>
      <c r="BC171" s="27">
        <v>0.23650658130645752</v>
      </c>
      <c r="BD171" s="27">
        <v>0.29644688963890076</v>
      </c>
      <c r="BE171" s="27">
        <v>0.22297467291355133</v>
      </c>
      <c r="BF171" s="27">
        <v>0.34158629179000854</v>
      </c>
      <c r="BG171" s="27">
        <v>7.7029503881931305E-2</v>
      </c>
      <c r="BH171" s="27">
        <v>0.30728381872177124</v>
      </c>
      <c r="BI171" s="27">
        <v>0.37942060828208923</v>
      </c>
      <c r="BJ171" s="27">
        <v>4.2377546429634094E-2</v>
      </c>
      <c r="BK171" s="27">
        <v>4.0591388940811157E-2</v>
      </c>
      <c r="BL171" s="27">
        <v>0.24504014849662781</v>
      </c>
      <c r="BM171" s="27">
        <v>0.34854137897491455</v>
      </c>
      <c r="BN171" s="27">
        <v>0.22687669098377228</v>
      </c>
    </row>
    <row r="172" spans="1:66" x14ac:dyDescent="0.2">
      <c r="A172" s="56" t="s">
        <v>411</v>
      </c>
      <c r="B172" s="56" t="s">
        <v>412</v>
      </c>
      <c r="C172" s="60" t="s">
        <v>90</v>
      </c>
      <c r="D172" s="61">
        <v>0.53120183944702148</v>
      </c>
      <c r="E172" s="61">
        <v>0.57155132293701172</v>
      </c>
      <c r="F172" s="61">
        <v>0.18616661429405212</v>
      </c>
      <c r="G172" s="61">
        <v>0.10545142740011215</v>
      </c>
      <c r="H172" s="61">
        <v>0.67120802402496338</v>
      </c>
      <c r="I172" s="61">
        <v>0.45539060235023499</v>
      </c>
      <c r="J172" s="61">
        <v>0.4372437596321106</v>
      </c>
      <c r="K172" s="61">
        <v>0.47560608386993408</v>
      </c>
      <c r="L172" s="61">
        <v>0.46242311596870422</v>
      </c>
      <c r="M172" s="61">
        <v>0.13168197870254517</v>
      </c>
      <c r="N172" s="61">
        <v>0.17104634642601013</v>
      </c>
      <c r="O172" s="61">
        <v>0.70349419116973877</v>
      </c>
      <c r="P172" s="61">
        <v>0.60107666254043579</v>
      </c>
      <c r="Q172" s="61">
        <v>0.72160691022872925</v>
      </c>
      <c r="R172" s="61">
        <v>0.62308049201965332</v>
      </c>
      <c r="S172" s="61">
        <v>3.885515034198761E-2</v>
      </c>
      <c r="T172" s="61">
        <v>0.65147525072097778</v>
      </c>
      <c r="U172" s="61">
        <v>0.65497493743896484</v>
      </c>
      <c r="V172" s="61">
        <v>0.60100847482681274</v>
      </c>
      <c r="W172" s="61">
        <v>0.57115322351455688</v>
      </c>
      <c r="X172" s="61">
        <v>0.12395798414945602</v>
      </c>
      <c r="Y172" s="61">
        <v>9.7526594996452332E-2</v>
      </c>
      <c r="Z172" s="61">
        <v>0.11191697418689728</v>
      </c>
      <c r="AA172" s="61">
        <v>0.62903481721878052</v>
      </c>
      <c r="AB172" s="61">
        <v>0.56324845552444458</v>
      </c>
      <c r="AC172" s="61">
        <v>0.55134457349777222</v>
      </c>
      <c r="AD172" s="61">
        <v>0.14214934408664703</v>
      </c>
      <c r="AE172" s="61">
        <v>0.16546174883842468</v>
      </c>
      <c r="AF172" s="61">
        <v>0.73803538084030151</v>
      </c>
      <c r="AG172" s="61">
        <v>0.62077605724334717</v>
      </c>
      <c r="AH172" s="61">
        <v>0.68364435434341431</v>
      </c>
      <c r="AI172" s="61">
        <v>0.6083177924156189</v>
      </c>
      <c r="AJ172" s="61">
        <v>0.54713982343673706</v>
      </c>
      <c r="AK172" s="61">
        <v>0.52701711654663086</v>
      </c>
      <c r="AL172" s="61">
        <v>0.51918184757232666</v>
      </c>
      <c r="AM172" s="61">
        <v>0.22582696378231049</v>
      </c>
      <c r="AN172" s="61">
        <v>0.42093190550804138</v>
      </c>
      <c r="AO172" s="61">
        <v>0.44920766353607178</v>
      </c>
      <c r="AP172" s="61">
        <v>0.43189164996147156</v>
      </c>
      <c r="AQ172" s="61">
        <v>0.50688296556472778</v>
      </c>
      <c r="AR172" s="61">
        <v>0.49363511800765991</v>
      </c>
      <c r="AS172" s="61">
        <v>0.41094836592674255</v>
      </c>
      <c r="AT172" s="61">
        <v>0.50005835294723511</v>
      </c>
      <c r="AU172" s="61">
        <v>0.50537621974945068</v>
      </c>
      <c r="AV172" s="61">
        <v>0.65514296293258667</v>
      </c>
      <c r="AW172" s="61">
        <v>0.63553023338317871</v>
      </c>
      <c r="AX172" s="61">
        <v>0.41586634516716003</v>
      </c>
      <c r="AY172" s="61">
        <v>0.43237707018852234</v>
      </c>
      <c r="AZ172" s="61">
        <v>0.60994541645050049</v>
      </c>
      <c r="BA172" s="61">
        <v>0.53688466548919678</v>
      </c>
      <c r="BB172" s="61">
        <v>0.6204228401184082</v>
      </c>
      <c r="BC172" s="61">
        <v>0.30586853623390198</v>
      </c>
      <c r="BD172" s="61">
        <v>0.6102098822593689</v>
      </c>
      <c r="BE172" s="61">
        <v>0.50266104936599731</v>
      </c>
      <c r="BF172" s="61">
        <v>0.60552406311035156</v>
      </c>
      <c r="BG172" s="61">
        <v>0.16078273952007294</v>
      </c>
      <c r="BH172" s="61">
        <v>0.53206032514572144</v>
      </c>
      <c r="BI172" s="61">
        <v>0.57026565074920654</v>
      </c>
      <c r="BJ172" s="61">
        <v>9.0776629745960236E-2</v>
      </c>
      <c r="BK172" s="61">
        <v>8.9488573372364044E-2</v>
      </c>
      <c r="BL172" s="61">
        <v>0.48347985744476318</v>
      </c>
      <c r="BM172" s="61">
        <v>0.56298089027404785</v>
      </c>
      <c r="BN172" s="61">
        <v>0.58386820554733276</v>
      </c>
    </row>
    <row r="174" spans="1:66" s="7" customFormat="1" x14ac:dyDescent="0.2">
      <c r="A174" s="7" t="s">
        <v>413</v>
      </c>
      <c r="B174" s="7" t="s">
        <v>414</v>
      </c>
    </row>
    <row r="175" spans="1:66" s="7" customFormat="1" x14ac:dyDescent="0.2">
      <c r="A175" s="7" t="s">
        <v>415</v>
      </c>
      <c r="B175" s="7" t="s">
        <v>416</v>
      </c>
    </row>
    <row r="176" spans="1:66" s="7" customFormat="1" x14ac:dyDescent="0.2">
      <c r="A176" s="7" t="s">
        <v>433</v>
      </c>
      <c r="B176" s="7" t="s">
        <v>434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5"/>
  <sheetViews>
    <sheetView topLeftCell="A52" workbookViewId="0">
      <selection activeCell="A82" sqref="A82:A84"/>
    </sheetView>
  </sheetViews>
  <sheetFormatPr defaultColWidth="8.85546875" defaultRowHeight="12.75" x14ac:dyDescent="0.2"/>
  <cols>
    <col min="1" max="1" width="132.7109375" style="8" customWidth="1"/>
    <col min="2" max="2" width="15.140625" style="9" customWidth="1"/>
    <col min="3" max="4" width="10.7109375" style="8" hidden="1" customWidth="1"/>
    <col min="5" max="5" width="11.42578125" style="8" hidden="1" customWidth="1"/>
    <col min="6" max="6" width="10.7109375" style="8" hidden="1" customWidth="1"/>
    <col min="7" max="7" width="11.42578125" style="8" hidden="1" customWidth="1"/>
    <col min="8" max="16" width="10.7109375" style="8" hidden="1" customWidth="1"/>
    <col min="17" max="17" width="11.42578125" style="8" hidden="1" customWidth="1"/>
    <col min="18" max="20" width="10.7109375" style="8" hidden="1" customWidth="1"/>
    <col min="21" max="21" width="11.42578125" style="8" hidden="1" customWidth="1"/>
    <col min="22" max="22" width="10.7109375" style="8" hidden="1" customWidth="1"/>
    <col min="23" max="24" width="11.42578125" style="8" hidden="1" customWidth="1"/>
    <col min="25" max="26" width="10.7109375" style="8" hidden="1" customWidth="1"/>
    <col min="27" max="27" width="11.42578125" style="8" hidden="1" customWidth="1"/>
    <col min="28" max="30" width="10.7109375" style="8" hidden="1" customWidth="1"/>
    <col min="31" max="33" width="11.42578125" style="8" hidden="1" customWidth="1"/>
    <col min="34" max="37" width="10.7109375" style="8" hidden="1" customWidth="1"/>
    <col min="38" max="39" width="11.42578125" style="8" hidden="1" customWidth="1"/>
    <col min="40" max="40" width="10.7109375" style="8" hidden="1" customWidth="1"/>
    <col min="41" max="43" width="11.42578125" style="8" hidden="1" customWidth="1"/>
    <col min="44" max="44" width="10.7109375" style="8" customWidth="1"/>
    <col min="45" max="49" width="11.42578125" style="8" customWidth="1"/>
    <col min="50" max="50" width="10.7109375" style="8" customWidth="1"/>
    <col min="51" max="53" width="11.42578125" style="8" customWidth="1"/>
    <col min="54" max="54" width="10.7109375" style="8" customWidth="1"/>
    <col min="55" max="55" width="11.42578125" style="8" customWidth="1"/>
    <col min="56" max="57" width="10.7109375" style="8" bestFit="1" customWidth="1"/>
    <col min="58" max="58" width="11.42578125" style="8" bestFit="1" customWidth="1"/>
    <col min="59" max="59" width="10.7109375" style="8" bestFit="1" customWidth="1"/>
    <col min="60" max="60" width="11.42578125" style="8" bestFit="1" customWidth="1"/>
    <col min="61" max="61" width="10.7109375" style="8" bestFit="1" customWidth="1"/>
    <col min="62" max="62" width="11.42578125" style="8" bestFit="1" customWidth="1"/>
    <col min="63" max="63" width="10.7109375" style="8" bestFit="1" customWidth="1"/>
    <col min="64" max="65" width="11.42578125" style="8" bestFit="1" customWidth="1"/>
    <col min="66" max="256" width="9.140625" style="8"/>
    <col min="257" max="257" width="132.7109375" style="8" customWidth="1"/>
    <col min="258" max="258" width="15.140625" style="8" customWidth="1"/>
    <col min="259" max="260" width="10.7109375" style="8" bestFit="1" customWidth="1"/>
    <col min="261" max="261" width="11.42578125" style="8" bestFit="1" customWidth="1"/>
    <col min="262" max="262" width="10.7109375" style="8" bestFit="1" customWidth="1"/>
    <col min="263" max="263" width="11.42578125" style="8" bestFit="1" customWidth="1"/>
    <col min="264" max="272" width="10.7109375" style="8" bestFit="1" customWidth="1"/>
    <col min="273" max="273" width="11.42578125" style="8" bestFit="1" customWidth="1"/>
    <col min="274" max="276" width="10.7109375" style="8" bestFit="1" customWidth="1"/>
    <col min="277" max="277" width="11.42578125" style="8" bestFit="1" customWidth="1"/>
    <col min="278" max="278" width="10.7109375" style="8" bestFit="1" customWidth="1"/>
    <col min="279" max="280" width="11.42578125" style="8" bestFit="1" customWidth="1"/>
    <col min="281" max="282" width="10.7109375" style="8" bestFit="1" customWidth="1"/>
    <col min="283" max="283" width="11.42578125" style="8" bestFit="1" customWidth="1"/>
    <col min="284" max="286" width="10.7109375" style="8" bestFit="1" customWidth="1"/>
    <col min="287" max="289" width="11.42578125" style="8" bestFit="1" customWidth="1"/>
    <col min="290" max="293" width="10.7109375" style="8" bestFit="1" customWidth="1"/>
    <col min="294" max="295" width="11.42578125" style="8" bestFit="1" customWidth="1"/>
    <col min="296" max="296" width="10.7109375" style="8" bestFit="1" customWidth="1"/>
    <col min="297" max="299" width="11.42578125" style="8" bestFit="1" customWidth="1"/>
    <col min="300" max="300" width="10.7109375" style="8" bestFit="1" customWidth="1"/>
    <col min="301" max="305" width="11.42578125" style="8" bestFit="1" customWidth="1"/>
    <col min="306" max="306" width="10.7109375" style="8" bestFit="1" customWidth="1"/>
    <col min="307" max="309" width="11.42578125" style="8" bestFit="1" customWidth="1"/>
    <col min="310" max="310" width="10.7109375" style="8" bestFit="1" customWidth="1"/>
    <col min="311" max="311" width="11.42578125" style="8" bestFit="1" customWidth="1"/>
    <col min="312" max="313" width="10.7109375" style="8" bestFit="1" customWidth="1"/>
    <col min="314" max="314" width="11.42578125" style="8" bestFit="1" customWidth="1"/>
    <col min="315" max="315" width="10.7109375" style="8" bestFit="1" customWidth="1"/>
    <col min="316" max="316" width="11.42578125" style="8" bestFit="1" customWidth="1"/>
    <col min="317" max="317" width="10.7109375" style="8" bestFit="1" customWidth="1"/>
    <col min="318" max="318" width="11.42578125" style="8" bestFit="1" customWidth="1"/>
    <col min="319" max="319" width="10.7109375" style="8" bestFit="1" customWidth="1"/>
    <col min="320" max="321" width="11.42578125" style="8" bestFit="1" customWidth="1"/>
    <col min="322" max="512" width="9.140625" style="8"/>
    <col min="513" max="513" width="132.7109375" style="8" customWidth="1"/>
    <col min="514" max="514" width="15.140625" style="8" customWidth="1"/>
    <col min="515" max="516" width="10.7109375" style="8" bestFit="1" customWidth="1"/>
    <col min="517" max="517" width="11.42578125" style="8" bestFit="1" customWidth="1"/>
    <col min="518" max="518" width="10.7109375" style="8" bestFit="1" customWidth="1"/>
    <col min="519" max="519" width="11.42578125" style="8" bestFit="1" customWidth="1"/>
    <col min="520" max="528" width="10.7109375" style="8" bestFit="1" customWidth="1"/>
    <col min="529" max="529" width="11.42578125" style="8" bestFit="1" customWidth="1"/>
    <col min="530" max="532" width="10.7109375" style="8" bestFit="1" customWidth="1"/>
    <col min="533" max="533" width="11.42578125" style="8" bestFit="1" customWidth="1"/>
    <col min="534" max="534" width="10.7109375" style="8" bestFit="1" customWidth="1"/>
    <col min="535" max="536" width="11.42578125" style="8" bestFit="1" customWidth="1"/>
    <col min="537" max="538" width="10.7109375" style="8" bestFit="1" customWidth="1"/>
    <col min="539" max="539" width="11.42578125" style="8" bestFit="1" customWidth="1"/>
    <col min="540" max="542" width="10.7109375" style="8" bestFit="1" customWidth="1"/>
    <col min="543" max="545" width="11.42578125" style="8" bestFit="1" customWidth="1"/>
    <col min="546" max="549" width="10.7109375" style="8" bestFit="1" customWidth="1"/>
    <col min="550" max="551" width="11.42578125" style="8" bestFit="1" customWidth="1"/>
    <col min="552" max="552" width="10.7109375" style="8" bestFit="1" customWidth="1"/>
    <col min="553" max="555" width="11.42578125" style="8" bestFit="1" customWidth="1"/>
    <col min="556" max="556" width="10.7109375" style="8" bestFit="1" customWidth="1"/>
    <col min="557" max="561" width="11.42578125" style="8" bestFit="1" customWidth="1"/>
    <col min="562" max="562" width="10.7109375" style="8" bestFit="1" customWidth="1"/>
    <col min="563" max="565" width="11.42578125" style="8" bestFit="1" customWidth="1"/>
    <col min="566" max="566" width="10.7109375" style="8" bestFit="1" customWidth="1"/>
    <col min="567" max="567" width="11.42578125" style="8" bestFit="1" customWidth="1"/>
    <col min="568" max="569" width="10.7109375" style="8" bestFit="1" customWidth="1"/>
    <col min="570" max="570" width="11.42578125" style="8" bestFit="1" customWidth="1"/>
    <col min="571" max="571" width="10.7109375" style="8" bestFit="1" customWidth="1"/>
    <col min="572" max="572" width="11.42578125" style="8" bestFit="1" customWidth="1"/>
    <col min="573" max="573" width="10.7109375" style="8" bestFit="1" customWidth="1"/>
    <col min="574" max="574" width="11.42578125" style="8" bestFit="1" customWidth="1"/>
    <col min="575" max="575" width="10.7109375" style="8" bestFit="1" customWidth="1"/>
    <col min="576" max="577" width="11.42578125" style="8" bestFit="1" customWidth="1"/>
    <col min="578" max="768" width="9.140625" style="8"/>
    <col min="769" max="769" width="132.7109375" style="8" customWidth="1"/>
    <col min="770" max="770" width="15.140625" style="8" customWidth="1"/>
    <col min="771" max="772" width="10.7109375" style="8" bestFit="1" customWidth="1"/>
    <col min="773" max="773" width="11.42578125" style="8" bestFit="1" customWidth="1"/>
    <col min="774" max="774" width="10.7109375" style="8" bestFit="1" customWidth="1"/>
    <col min="775" max="775" width="11.42578125" style="8" bestFit="1" customWidth="1"/>
    <col min="776" max="784" width="10.7109375" style="8" bestFit="1" customWidth="1"/>
    <col min="785" max="785" width="11.42578125" style="8" bestFit="1" customWidth="1"/>
    <col min="786" max="788" width="10.7109375" style="8" bestFit="1" customWidth="1"/>
    <col min="789" max="789" width="11.42578125" style="8" bestFit="1" customWidth="1"/>
    <col min="790" max="790" width="10.7109375" style="8" bestFit="1" customWidth="1"/>
    <col min="791" max="792" width="11.42578125" style="8" bestFit="1" customWidth="1"/>
    <col min="793" max="794" width="10.7109375" style="8" bestFit="1" customWidth="1"/>
    <col min="795" max="795" width="11.42578125" style="8" bestFit="1" customWidth="1"/>
    <col min="796" max="798" width="10.7109375" style="8" bestFit="1" customWidth="1"/>
    <col min="799" max="801" width="11.42578125" style="8" bestFit="1" customWidth="1"/>
    <col min="802" max="805" width="10.7109375" style="8" bestFit="1" customWidth="1"/>
    <col min="806" max="807" width="11.42578125" style="8" bestFit="1" customWidth="1"/>
    <col min="808" max="808" width="10.7109375" style="8" bestFit="1" customWidth="1"/>
    <col min="809" max="811" width="11.42578125" style="8" bestFit="1" customWidth="1"/>
    <col min="812" max="812" width="10.7109375" style="8" bestFit="1" customWidth="1"/>
    <col min="813" max="817" width="11.42578125" style="8" bestFit="1" customWidth="1"/>
    <col min="818" max="818" width="10.7109375" style="8" bestFit="1" customWidth="1"/>
    <col min="819" max="821" width="11.42578125" style="8" bestFit="1" customWidth="1"/>
    <col min="822" max="822" width="10.7109375" style="8" bestFit="1" customWidth="1"/>
    <col min="823" max="823" width="11.42578125" style="8" bestFit="1" customWidth="1"/>
    <col min="824" max="825" width="10.7109375" style="8" bestFit="1" customWidth="1"/>
    <col min="826" max="826" width="11.42578125" style="8" bestFit="1" customWidth="1"/>
    <col min="827" max="827" width="10.7109375" style="8" bestFit="1" customWidth="1"/>
    <col min="828" max="828" width="11.42578125" style="8" bestFit="1" customWidth="1"/>
    <col min="829" max="829" width="10.7109375" style="8" bestFit="1" customWidth="1"/>
    <col min="830" max="830" width="11.42578125" style="8" bestFit="1" customWidth="1"/>
    <col min="831" max="831" width="10.7109375" style="8" bestFit="1" customWidth="1"/>
    <col min="832" max="833" width="11.42578125" style="8" bestFit="1" customWidth="1"/>
    <col min="834" max="1024" width="9.140625" style="8"/>
    <col min="1025" max="1025" width="132.7109375" style="8" customWidth="1"/>
    <col min="1026" max="1026" width="15.140625" style="8" customWidth="1"/>
    <col min="1027" max="1028" width="10.7109375" style="8" bestFit="1" customWidth="1"/>
    <col min="1029" max="1029" width="11.42578125" style="8" bestFit="1" customWidth="1"/>
    <col min="1030" max="1030" width="10.7109375" style="8" bestFit="1" customWidth="1"/>
    <col min="1031" max="1031" width="11.42578125" style="8" bestFit="1" customWidth="1"/>
    <col min="1032" max="1040" width="10.7109375" style="8" bestFit="1" customWidth="1"/>
    <col min="1041" max="1041" width="11.42578125" style="8" bestFit="1" customWidth="1"/>
    <col min="1042" max="1044" width="10.7109375" style="8" bestFit="1" customWidth="1"/>
    <col min="1045" max="1045" width="11.42578125" style="8" bestFit="1" customWidth="1"/>
    <col min="1046" max="1046" width="10.7109375" style="8" bestFit="1" customWidth="1"/>
    <col min="1047" max="1048" width="11.42578125" style="8" bestFit="1" customWidth="1"/>
    <col min="1049" max="1050" width="10.7109375" style="8" bestFit="1" customWidth="1"/>
    <col min="1051" max="1051" width="11.42578125" style="8" bestFit="1" customWidth="1"/>
    <col min="1052" max="1054" width="10.7109375" style="8" bestFit="1" customWidth="1"/>
    <col min="1055" max="1057" width="11.42578125" style="8" bestFit="1" customWidth="1"/>
    <col min="1058" max="1061" width="10.7109375" style="8" bestFit="1" customWidth="1"/>
    <col min="1062" max="1063" width="11.42578125" style="8" bestFit="1" customWidth="1"/>
    <col min="1064" max="1064" width="10.7109375" style="8" bestFit="1" customWidth="1"/>
    <col min="1065" max="1067" width="11.42578125" style="8" bestFit="1" customWidth="1"/>
    <col min="1068" max="1068" width="10.7109375" style="8" bestFit="1" customWidth="1"/>
    <col min="1069" max="1073" width="11.42578125" style="8" bestFit="1" customWidth="1"/>
    <col min="1074" max="1074" width="10.7109375" style="8" bestFit="1" customWidth="1"/>
    <col min="1075" max="1077" width="11.42578125" style="8" bestFit="1" customWidth="1"/>
    <col min="1078" max="1078" width="10.7109375" style="8" bestFit="1" customWidth="1"/>
    <col min="1079" max="1079" width="11.42578125" style="8" bestFit="1" customWidth="1"/>
    <col min="1080" max="1081" width="10.7109375" style="8" bestFit="1" customWidth="1"/>
    <col min="1082" max="1082" width="11.42578125" style="8" bestFit="1" customWidth="1"/>
    <col min="1083" max="1083" width="10.7109375" style="8" bestFit="1" customWidth="1"/>
    <col min="1084" max="1084" width="11.42578125" style="8" bestFit="1" customWidth="1"/>
    <col min="1085" max="1085" width="10.7109375" style="8" bestFit="1" customWidth="1"/>
    <col min="1086" max="1086" width="11.42578125" style="8" bestFit="1" customWidth="1"/>
    <col min="1087" max="1087" width="10.7109375" style="8" bestFit="1" customWidth="1"/>
    <col min="1088" max="1089" width="11.42578125" style="8" bestFit="1" customWidth="1"/>
    <col min="1090" max="1280" width="9.140625" style="8"/>
    <col min="1281" max="1281" width="132.7109375" style="8" customWidth="1"/>
    <col min="1282" max="1282" width="15.140625" style="8" customWidth="1"/>
    <col min="1283" max="1284" width="10.7109375" style="8" bestFit="1" customWidth="1"/>
    <col min="1285" max="1285" width="11.42578125" style="8" bestFit="1" customWidth="1"/>
    <col min="1286" max="1286" width="10.7109375" style="8" bestFit="1" customWidth="1"/>
    <col min="1287" max="1287" width="11.42578125" style="8" bestFit="1" customWidth="1"/>
    <col min="1288" max="1296" width="10.7109375" style="8" bestFit="1" customWidth="1"/>
    <col min="1297" max="1297" width="11.42578125" style="8" bestFit="1" customWidth="1"/>
    <col min="1298" max="1300" width="10.7109375" style="8" bestFit="1" customWidth="1"/>
    <col min="1301" max="1301" width="11.42578125" style="8" bestFit="1" customWidth="1"/>
    <col min="1302" max="1302" width="10.7109375" style="8" bestFit="1" customWidth="1"/>
    <col min="1303" max="1304" width="11.42578125" style="8" bestFit="1" customWidth="1"/>
    <col min="1305" max="1306" width="10.7109375" style="8" bestFit="1" customWidth="1"/>
    <col min="1307" max="1307" width="11.42578125" style="8" bestFit="1" customWidth="1"/>
    <col min="1308" max="1310" width="10.7109375" style="8" bestFit="1" customWidth="1"/>
    <col min="1311" max="1313" width="11.42578125" style="8" bestFit="1" customWidth="1"/>
    <col min="1314" max="1317" width="10.7109375" style="8" bestFit="1" customWidth="1"/>
    <col min="1318" max="1319" width="11.42578125" style="8" bestFit="1" customWidth="1"/>
    <col min="1320" max="1320" width="10.7109375" style="8" bestFit="1" customWidth="1"/>
    <col min="1321" max="1323" width="11.42578125" style="8" bestFit="1" customWidth="1"/>
    <col min="1324" max="1324" width="10.7109375" style="8" bestFit="1" customWidth="1"/>
    <col min="1325" max="1329" width="11.42578125" style="8" bestFit="1" customWidth="1"/>
    <col min="1330" max="1330" width="10.7109375" style="8" bestFit="1" customWidth="1"/>
    <col min="1331" max="1333" width="11.42578125" style="8" bestFit="1" customWidth="1"/>
    <col min="1334" max="1334" width="10.7109375" style="8" bestFit="1" customWidth="1"/>
    <col min="1335" max="1335" width="11.42578125" style="8" bestFit="1" customWidth="1"/>
    <col min="1336" max="1337" width="10.7109375" style="8" bestFit="1" customWidth="1"/>
    <col min="1338" max="1338" width="11.42578125" style="8" bestFit="1" customWidth="1"/>
    <col min="1339" max="1339" width="10.7109375" style="8" bestFit="1" customWidth="1"/>
    <col min="1340" max="1340" width="11.42578125" style="8" bestFit="1" customWidth="1"/>
    <col min="1341" max="1341" width="10.7109375" style="8" bestFit="1" customWidth="1"/>
    <col min="1342" max="1342" width="11.42578125" style="8" bestFit="1" customWidth="1"/>
    <col min="1343" max="1343" width="10.7109375" style="8" bestFit="1" customWidth="1"/>
    <col min="1344" max="1345" width="11.42578125" style="8" bestFit="1" customWidth="1"/>
    <col min="1346" max="1536" width="9.140625" style="8"/>
    <col min="1537" max="1537" width="132.7109375" style="8" customWidth="1"/>
    <col min="1538" max="1538" width="15.140625" style="8" customWidth="1"/>
    <col min="1539" max="1540" width="10.7109375" style="8" bestFit="1" customWidth="1"/>
    <col min="1541" max="1541" width="11.42578125" style="8" bestFit="1" customWidth="1"/>
    <col min="1542" max="1542" width="10.7109375" style="8" bestFit="1" customWidth="1"/>
    <col min="1543" max="1543" width="11.42578125" style="8" bestFit="1" customWidth="1"/>
    <col min="1544" max="1552" width="10.7109375" style="8" bestFit="1" customWidth="1"/>
    <col min="1553" max="1553" width="11.42578125" style="8" bestFit="1" customWidth="1"/>
    <col min="1554" max="1556" width="10.7109375" style="8" bestFit="1" customWidth="1"/>
    <col min="1557" max="1557" width="11.42578125" style="8" bestFit="1" customWidth="1"/>
    <col min="1558" max="1558" width="10.7109375" style="8" bestFit="1" customWidth="1"/>
    <col min="1559" max="1560" width="11.42578125" style="8" bestFit="1" customWidth="1"/>
    <col min="1561" max="1562" width="10.7109375" style="8" bestFit="1" customWidth="1"/>
    <col min="1563" max="1563" width="11.42578125" style="8" bestFit="1" customWidth="1"/>
    <col min="1564" max="1566" width="10.7109375" style="8" bestFit="1" customWidth="1"/>
    <col min="1567" max="1569" width="11.42578125" style="8" bestFit="1" customWidth="1"/>
    <col min="1570" max="1573" width="10.7109375" style="8" bestFit="1" customWidth="1"/>
    <col min="1574" max="1575" width="11.42578125" style="8" bestFit="1" customWidth="1"/>
    <col min="1576" max="1576" width="10.7109375" style="8" bestFit="1" customWidth="1"/>
    <col min="1577" max="1579" width="11.42578125" style="8" bestFit="1" customWidth="1"/>
    <col min="1580" max="1580" width="10.7109375" style="8" bestFit="1" customWidth="1"/>
    <col min="1581" max="1585" width="11.42578125" style="8" bestFit="1" customWidth="1"/>
    <col min="1586" max="1586" width="10.7109375" style="8" bestFit="1" customWidth="1"/>
    <col min="1587" max="1589" width="11.42578125" style="8" bestFit="1" customWidth="1"/>
    <col min="1590" max="1590" width="10.7109375" style="8" bestFit="1" customWidth="1"/>
    <col min="1591" max="1591" width="11.42578125" style="8" bestFit="1" customWidth="1"/>
    <col min="1592" max="1593" width="10.7109375" style="8" bestFit="1" customWidth="1"/>
    <col min="1594" max="1594" width="11.42578125" style="8" bestFit="1" customWidth="1"/>
    <col min="1595" max="1595" width="10.7109375" style="8" bestFit="1" customWidth="1"/>
    <col min="1596" max="1596" width="11.42578125" style="8" bestFit="1" customWidth="1"/>
    <col min="1597" max="1597" width="10.7109375" style="8" bestFit="1" customWidth="1"/>
    <col min="1598" max="1598" width="11.42578125" style="8" bestFit="1" customWidth="1"/>
    <col min="1599" max="1599" width="10.7109375" style="8" bestFit="1" customWidth="1"/>
    <col min="1600" max="1601" width="11.42578125" style="8" bestFit="1" customWidth="1"/>
    <col min="1602" max="1792" width="9.140625" style="8"/>
    <col min="1793" max="1793" width="132.7109375" style="8" customWidth="1"/>
    <col min="1794" max="1794" width="15.140625" style="8" customWidth="1"/>
    <col min="1795" max="1796" width="10.7109375" style="8" bestFit="1" customWidth="1"/>
    <col min="1797" max="1797" width="11.42578125" style="8" bestFit="1" customWidth="1"/>
    <col min="1798" max="1798" width="10.7109375" style="8" bestFit="1" customWidth="1"/>
    <col min="1799" max="1799" width="11.42578125" style="8" bestFit="1" customWidth="1"/>
    <col min="1800" max="1808" width="10.7109375" style="8" bestFit="1" customWidth="1"/>
    <col min="1809" max="1809" width="11.42578125" style="8" bestFit="1" customWidth="1"/>
    <col min="1810" max="1812" width="10.7109375" style="8" bestFit="1" customWidth="1"/>
    <col min="1813" max="1813" width="11.42578125" style="8" bestFit="1" customWidth="1"/>
    <col min="1814" max="1814" width="10.7109375" style="8" bestFit="1" customWidth="1"/>
    <col min="1815" max="1816" width="11.42578125" style="8" bestFit="1" customWidth="1"/>
    <col min="1817" max="1818" width="10.7109375" style="8" bestFit="1" customWidth="1"/>
    <col min="1819" max="1819" width="11.42578125" style="8" bestFit="1" customWidth="1"/>
    <col min="1820" max="1822" width="10.7109375" style="8" bestFit="1" customWidth="1"/>
    <col min="1823" max="1825" width="11.42578125" style="8" bestFit="1" customWidth="1"/>
    <col min="1826" max="1829" width="10.7109375" style="8" bestFit="1" customWidth="1"/>
    <col min="1830" max="1831" width="11.42578125" style="8" bestFit="1" customWidth="1"/>
    <col min="1832" max="1832" width="10.7109375" style="8" bestFit="1" customWidth="1"/>
    <col min="1833" max="1835" width="11.42578125" style="8" bestFit="1" customWidth="1"/>
    <col min="1836" max="1836" width="10.7109375" style="8" bestFit="1" customWidth="1"/>
    <col min="1837" max="1841" width="11.42578125" style="8" bestFit="1" customWidth="1"/>
    <col min="1842" max="1842" width="10.7109375" style="8" bestFit="1" customWidth="1"/>
    <col min="1843" max="1845" width="11.42578125" style="8" bestFit="1" customWidth="1"/>
    <col min="1846" max="1846" width="10.7109375" style="8" bestFit="1" customWidth="1"/>
    <col min="1847" max="1847" width="11.42578125" style="8" bestFit="1" customWidth="1"/>
    <col min="1848" max="1849" width="10.7109375" style="8" bestFit="1" customWidth="1"/>
    <col min="1850" max="1850" width="11.42578125" style="8" bestFit="1" customWidth="1"/>
    <col min="1851" max="1851" width="10.7109375" style="8" bestFit="1" customWidth="1"/>
    <col min="1852" max="1852" width="11.42578125" style="8" bestFit="1" customWidth="1"/>
    <col min="1853" max="1853" width="10.7109375" style="8" bestFit="1" customWidth="1"/>
    <col min="1854" max="1854" width="11.42578125" style="8" bestFit="1" customWidth="1"/>
    <col min="1855" max="1855" width="10.7109375" style="8" bestFit="1" customWidth="1"/>
    <col min="1856" max="1857" width="11.42578125" style="8" bestFit="1" customWidth="1"/>
    <col min="1858" max="2048" width="9.140625" style="8"/>
    <col min="2049" max="2049" width="132.7109375" style="8" customWidth="1"/>
    <col min="2050" max="2050" width="15.140625" style="8" customWidth="1"/>
    <col min="2051" max="2052" width="10.7109375" style="8" bestFit="1" customWidth="1"/>
    <col min="2053" max="2053" width="11.42578125" style="8" bestFit="1" customWidth="1"/>
    <col min="2054" max="2054" width="10.7109375" style="8" bestFit="1" customWidth="1"/>
    <col min="2055" max="2055" width="11.42578125" style="8" bestFit="1" customWidth="1"/>
    <col min="2056" max="2064" width="10.7109375" style="8" bestFit="1" customWidth="1"/>
    <col min="2065" max="2065" width="11.42578125" style="8" bestFit="1" customWidth="1"/>
    <col min="2066" max="2068" width="10.7109375" style="8" bestFit="1" customWidth="1"/>
    <col min="2069" max="2069" width="11.42578125" style="8" bestFit="1" customWidth="1"/>
    <col min="2070" max="2070" width="10.7109375" style="8" bestFit="1" customWidth="1"/>
    <col min="2071" max="2072" width="11.42578125" style="8" bestFit="1" customWidth="1"/>
    <col min="2073" max="2074" width="10.7109375" style="8" bestFit="1" customWidth="1"/>
    <col min="2075" max="2075" width="11.42578125" style="8" bestFit="1" customWidth="1"/>
    <col min="2076" max="2078" width="10.7109375" style="8" bestFit="1" customWidth="1"/>
    <col min="2079" max="2081" width="11.42578125" style="8" bestFit="1" customWidth="1"/>
    <col min="2082" max="2085" width="10.7109375" style="8" bestFit="1" customWidth="1"/>
    <col min="2086" max="2087" width="11.42578125" style="8" bestFit="1" customWidth="1"/>
    <col min="2088" max="2088" width="10.7109375" style="8" bestFit="1" customWidth="1"/>
    <col min="2089" max="2091" width="11.42578125" style="8" bestFit="1" customWidth="1"/>
    <col min="2092" max="2092" width="10.7109375" style="8" bestFit="1" customWidth="1"/>
    <col min="2093" max="2097" width="11.42578125" style="8" bestFit="1" customWidth="1"/>
    <col min="2098" max="2098" width="10.7109375" style="8" bestFit="1" customWidth="1"/>
    <col min="2099" max="2101" width="11.42578125" style="8" bestFit="1" customWidth="1"/>
    <col min="2102" max="2102" width="10.7109375" style="8" bestFit="1" customWidth="1"/>
    <col min="2103" max="2103" width="11.42578125" style="8" bestFit="1" customWidth="1"/>
    <col min="2104" max="2105" width="10.7109375" style="8" bestFit="1" customWidth="1"/>
    <col min="2106" max="2106" width="11.42578125" style="8" bestFit="1" customWidth="1"/>
    <col min="2107" max="2107" width="10.7109375" style="8" bestFit="1" customWidth="1"/>
    <col min="2108" max="2108" width="11.42578125" style="8" bestFit="1" customWidth="1"/>
    <col min="2109" max="2109" width="10.7109375" style="8" bestFit="1" customWidth="1"/>
    <col min="2110" max="2110" width="11.42578125" style="8" bestFit="1" customWidth="1"/>
    <col min="2111" max="2111" width="10.7109375" style="8" bestFit="1" customWidth="1"/>
    <col min="2112" max="2113" width="11.42578125" style="8" bestFit="1" customWidth="1"/>
    <col min="2114" max="2304" width="9.140625" style="8"/>
    <col min="2305" max="2305" width="132.7109375" style="8" customWidth="1"/>
    <col min="2306" max="2306" width="15.140625" style="8" customWidth="1"/>
    <col min="2307" max="2308" width="10.7109375" style="8" bestFit="1" customWidth="1"/>
    <col min="2309" max="2309" width="11.42578125" style="8" bestFit="1" customWidth="1"/>
    <col min="2310" max="2310" width="10.7109375" style="8" bestFit="1" customWidth="1"/>
    <col min="2311" max="2311" width="11.42578125" style="8" bestFit="1" customWidth="1"/>
    <col min="2312" max="2320" width="10.7109375" style="8" bestFit="1" customWidth="1"/>
    <col min="2321" max="2321" width="11.42578125" style="8" bestFit="1" customWidth="1"/>
    <col min="2322" max="2324" width="10.7109375" style="8" bestFit="1" customWidth="1"/>
    <col min="2325" max="2325" width="11.42578125" style="8" bestFit="1" customWidth="1"/>
    <col min="2326" max="2326" width="10.7109375" style="8" bestFit="1" customWidth="1"/>
    <col min="2327" max="2328" width="11.42578125" style="8" bestFit="1" customWidth="1"/>
    <col min="2329" max="2330" width="10.7109375" style="8" bestFit="1" customWidth="1"/>
    <col min="2331" max="2331" width="11.42578125" style="8" bestFit="1" customWidth="1"/>
    <col min="2332" max="2334" width="10.7109375" style="8" bestFit="1" customWidth="1"/>
    <col min="2335" max="2337" width="11.42578125" style="8" bestFit="1" customWidth="1"/>
    <col min="2338" max="2341" width="10.7109375" style="8" bestFit="1" customWidth="1"/>
    <col min="2342" max="2343" width="11.42578125" style="8" bestFit="1" customWidth="1"/>
    <col min="2344" max="2344" width="10.7109375" style="8" bestFit="1" customWidth="1"/>
    <col min="2345" max="2347" width="11.42578125" style="8" bestFit="1" customWidth="1"/>
    <col min="2348" max="2348" width="10.7109375" style="8" bestFit="1" customWidth="1"/>
    <col min="2349" max="2353" width="11.42578125" style="8" bestFit="1" customWidth="1"/>
    <col min="2354" max="2354" width="10.7109375" style="8" bestFit="1" customWidth="1"/>
    <col min="2355" max="2357" width="11.42578125" style="8" bestFit="1" customWidth="1"/>
    <col min="2358" max="2358" width="10.7109375" style="8" bestFit="1" customWidth="1"/>
    <col min="2359" max="2359" width="11.42578125" style="8" bestFit="1" customWidth="1"/>
    <col min="2360" max="2361" width="10.7109375" style="8" bestFit="1" customWidth="1"/>
    <col min="2362" max="2362" width="11.42578125" style="8" bestFit="1" customWidth="1"/>
    <col min="2363" max="2363" width="10.7109375" style="8" bestFit="1" customWidth="1"/>
    <col min="2364" max="2364" width="11.42578125" style="8" bestFit="1" customWidth="1"/>
    <col min="2365" max="2365" width="10.7109375" style="8" bestFit="1" customWidth="1"/>
    <col min="2366" max="2366" width="11.42578125" style="8" bestFit="1" customWidth="1"/>
    <col min="2367" max="2367" width="10.7109375" style="8" bestFit="1" customWidth="1"/>
    <col min="2368" max="2369" width="11.42578125" style="8" bestFit="1" customWidth="1"/>
    <col min="2370" max="2560" width="9.140625" style="8"/>
    <col min="2561" max="2561" width="132.7109375" style="8" customWidth="1"/>
    <col min="2562" max="2562" width="15.140625" style="8" customWidth="1"/>
    <col min="2563" max="2564" width="10.7109375" style="8" bestFit="1" customWidth="1"/>
    <col min="2565" max="2565" width="11.42578125" style="8" bestFit="1" customWidth="1"/>
    <col min="2566" max="2566" width="10.7109375" style="8" bestFit="1" customWidth="1"/>
    <col min="2567" max="2567" width="11.42578125" style="8" bestFit="1" customWidth="1"/>
    <col min="2568" max="2576" width="10.7109375" style="8" bestFit="1" customWidth="1"/>
    <col min="2577" max="2577" width="11.42578125" style="8" bestFit="1" customWidth="1"/>
    <col min="2578" max="2580" width="10.7109375" style="8" bestFit="1" customWidth="1"/>
    <col min="2581" max="2581" width="11.42578125" style="8" bestFit="1" customWidth="1"/>
    <col min="2582" max="2582" width="10.7109375" style="8" bestFit="1" customWidth="1"/>
    <col min="2583" max="2584" width="11.42578125" style="8" bestFit="1" customWidth="1"/>
    <col min="2585" max="2586" width="10.7109375" style="8" bestFit="1" customWidth="1"/>
    <col min="2587" max="2587" width="11.42578125" style="8" bestFit="1" customWidth="1"/>
    <col min="2588" max="2590" width="10.7109375" style="8" bestFit="1" customWidth="1"/>
    <col min="2591" max="2593" width="11.42578125" style="8" bestFit="1" customWidth="1"/>
    <col min="2594" max="2597" width="10.7109375" style="8" bestFit="1" customWidth="1"/>
    <col min="2598" max="2599" width="11.42578125" style="8" bestFit="1" customWidth="1"/>
    <col min="2600" max="2600" width="10.7109375" style="8" bestFit="1" customWidth="1"/>
    <col min="2601" max="2603" width="11.42578125" style="8" bestFit="1" customWidth="1"/>
    <col min="2604" max="2604" width="10.7109375" style="8" bestFit="1" customWidth="1"/>
    <col min="2605" max="2609" width="11.42578125" style="8" bestFit="1" customWidth="1"/>
    <col min="2610" max="2610" width="10.7109375" style="8" bestFit="1" customWidth="1"/>
    <col min="2611" max="2613" width="11.42578125" style="8" bestFit="1" customWidth="1"/>
    <col min="2614" max="2614" width="10.7109375" style="8" bestFit="1" customWidth="1"/>
    <col min="2615" max="2615" width="11.42578125" style="8" bestFit="1" customWidth="1"/>
    <col min="2616" max="2617" width="10.7109375" style="8" bestFit="1" customWidth="1"/>
    <col min="2618" max="2618" width="11.42578125" style="8" bestFit="1" customWidth="1"/>
    <col min="2619" max="2619" width="10.7109375" style="8" bestFit="1" customWidth="1"/>
    <col min="2620" max="2620" width="11.42578125" style="8" bestFit="1" customWidth="1"/>
    <col min="2621" max="2621" width="10.7109375" style="8" bestFit="1" customWidth="1"/>
    <col min="2622" max="2622" width="11.42578125" style="8" bestFit="1" customWidth="1"/>
    <col min="2623" max="2623" width="10.7109375" style="8" bestFit="1" customWidth="1"/>
    <col min="2624" max="2625" width="11.42578125" style="8" bestFit="1" customWidth="1"/>
    <col min="2626" max="2816" width="9.140625" style="8"/>
    <col min="2817" max="2817" width="132.7109375" style="8" customWidth="1"/>
    <col min="2818" max="2818" width="15.140625" style="8" customWidth="1"/>
    <col min="2819" max="2820" width="10.7109375" style="8" bestFit="1" customWidth="1"/>
    <col min="2821" max="2821" width="11.42578125" style="8" bestFit="1" customWidth="1"/>
    <col min="2822" max="2822" width="10.7109375" style="8" bestFit="1" customWidth="1"/>
    <col min="2823" max="2823" width="11.42578125" style="8" bestFit="1" customWidth="1"/>
    <col min="2824" max="2832" width="10.7109375" style="8" bestFit="1" customWidth="1"/>
    <col min="2833" max="2833" width="11.42578125" style="8" bestFit="1" customWidth="1"/>
    <col min="2834" max="2836" width="10.7109375" style="8" bestFit="1" customWidth="1"/>
    <col min="2837" max="2837" width="11.42578125" style="8" bestFit="1" customWidth="1"/>
    <col min="2838" max="2838" width="10.7109375" style="8" bestFit="1" customWidth="1"/>
    <col min="2839" max="2840" width="11.42578125" style="8" bestFit="1" customWidth="1"/>
    <col min="2841" max="2842" width="10.7109375" style="8" bestFit="1" customWidth="1"/>
    <col min="2843" max="2843" width="11.42578125" style="8" bestFit="1" customWidth="1"/>
    <col min="2844" max="2846" width="10.7109375" style="8" bestFit="1" customWidth="1"/>
    <col min="2847" max="2849" width="11.42578125" style="8" bestFit="1" customWidth="1"/>
    <col min="2850" max="2853" width="10.7109375" style="8" bestFit="1" customWidth="1"/>
    <col min="2854" max="2855" width="11.42578125" style="8" bestFit="1" customWidth="1"/>
    <col min="2856" max="2856" width="10.7109375" style="8" bestFit="1" customWidth="1"/>
    <col min="2857" max="2859" width="11.42578125" style="8" bestFit="1" customWidth="1"/>
    <col min="2860" max="2860" width="10.7109375" style="8" bestFit="1" customWidth="1"/>
    <col min="2861" max="2865" width="11.42578125" style="8" bestFit="1" customWidth="1"/>
    <col min="2866" max="2866" width="10.7109375" style="8" bestFit="1" customWidth="1"/>
    <col min="2867" max="2869" width="11.42578125" style="8" bestFit="1" customWidth="1"/>
    <col min="2870" max="2870" width="10.7109375" style="8" bestFit="1" customWidth="1"/>
    <col min="2871" max="2871" width="11.42578125" style="8" bestFit="1" customWidth="1"/>
    <col min="2872" max="2873" width="10.7109375" style="8" bestFit="1" customWidth="1"/>
    <col min="2874" max="2874" width="11.42578125" style="8" bestFit="1" customWidth="1"/>
    <col min="2875" max="2875" width="10.7109375" style="8" bestFit="1" customWidth="1"/>
    <col min="2876" max="2876" width="11.42578125" style="8" bestFit="1" customWidth="1"/>
    <col min="2877" max="2877" width="10.7109375" style="8" bestFit="1" customWidth="1"/>
    <col min="2878" max="2878" width="11.42578125" style="8" bestFit="1" customWidth="1"/>
    <col min="2879" max="2879" width="10.7109375" style="8" bestFit="1" customWidth="1"/>
    <col min="2880" max="2881" width="11.42578125" style="8" bestFit="1" customWidth="1"/>
    <col min="2882" max="3072" width="9.140625" style="8"/>
    <col min="3073" max="3073" width="132.7109375" style="8" customWidth="1"/>
    <col min="3074" max="3074" width="15.140625" style="8" customWidth="1"/>
    <col min="3075" max="3076" width="10.7109375" style="8" bestFit="1" customWidth="1"/>
    <col min="3077" max="3077" width="11.42578125" style="8" bestFit="1" customWidth="1"/>
    <col min="3078" max="3078" width="10.7109375" style="8" bestFit="1" customWidth="1"/>
    <col min="3079" max="3079" width="11.42578125" style="8" bestFit="1" customWidth="1"/>
    <col min="3080" max="3088" width="10.7109375" style="8" bestFit="1" customWidth="1"/>
    <col min="3089" max="3089" width="11.42578125" style="8" bestFit="1" customWidth="1"/>
    <col min="3090" max="3092" width="10.7109375" style="8" bestFit="1" customWidth="1"/>
    <col min="3093" max="3093" width="11.42578125" style="8" bestFit="1" customWidth="1"/>
    <col min="3094" max="3094" width="10.7109375" style="8" bestFit="1" customWidth="1"/>
    <col min="3095" max="3096" width="11.42578125" style="8" bestFit="1" customWidth="1"/>
    <col min="3097" max="3098" width="10.7109375" style="8" bestFit="1" customWidth="1"/>
    <col min="3099" max="3099" width="11.42578125" style="8" bestFit="1" customWidth="1"/>
    <col min="3100" max="3102" width="10.7109375" style="8" bestFit="1" customWidth="1"/>
    <col min="3103" max="3105" width="11.42578125" style="8" bestFit="1" customWidth="1"/>
    <col min="3106" max="3109" width="10.7109375" style="8" bestFit="1" customWidth="1"/>
    <col min="3110" max="3111" width="11.42578125" style="8" bestFit="1" customWidth="1"/>
    <col min="3112" max="3112" width="10.7109375" style="8" bestFit="1" customWidth="1"/>
    <col min="3113" max="3115" width="11.42578125" style="8" bestFit="1" customWidth="1"/>
    <col min="3116" max="3116" width="10.7109375" style="8" bestFit="1" customWidth="1"/>
    <col min="3117" max="3121" width="11.42578125" style="8" bestFit="1" customWidth="1"/>
    <col min="3122" max="3122" width="10.7109375" style="8" bestFit="1" customWidth="1"/>
    <col min="3123" max="3125" width="11.42578125" style="8" bestFit="1" customWidth="1"/>
    <col min="3126" max="3126" width="10.7109375" style="8" bestFit="1" customWidth="1"/>
    <col min="3127" max="3127" width="11.42578125" style="8" bestFit="1" customWidth="1"/>
    <col min="3128" max="3129" width="10.7109375" style="8" bestFit="1" customWidth="1"/>
    <col min="3130" max="3130" width="11.42578125" style="8" bestFit="1" customWidth="1"/>
    <col min="3131" max="3131" width="10.7109375" style="8" bestFit="1" customWidth="1"/>
    <col min="3132" max="3132" width="11.42578125" style="8" bestFit="1" customWidth="1"/>
    <col min="3133" max="3133" width="10.7109375" style="8" bestFit="1" customWidth="1"/>
    <col min="3134" max="3134" width="11.42578125" style="8" bestFit="1" customWidth="1"/>
    <col min="3135" max="3135" width="10.7109375" style="8" bestFit="1" customWidth="1"/>
    <col min="3136" max="3137" width="11.42578125" style="8" bestFit="1" customWidth="1"/>
    <col min="3138" max="3328" width="9.140625" style="8"/>
    <col min="3329" max="3329" width="132.7109375" style="8" customWidth="1"/>
    <col min="3330" max="3330" width="15.140625" style="8" customWidth="1"/>
    <col min="3331" max="3332" width="10.7109375" style="8" bestFit="1" customWidth="1"/>
    <col min="3333" max="3333" width="11.42578125" style="8" bestFit="1" customWidth="1"/>
    <col min="3334" max="3334" width="10.7109375" style="8" bestFit="1" customWidth="1"/>
    <col min="3335" max="3335" width="11.42578125" style="8" bestFit="1" customWidth="1"/>
    <col min="3336" max="3344" width="10.7109375" style="8" bestFit="1" customWidth="1"/>
    <col min="3345" max="3345" width="11.42578125" style="8" bestFit="1" customWidth="1"/>
    <col min="3346" max="3348" width="10.7109375" style="8" bestFit="1" customWidth="1"/>
    <col min="3349" max="3349" width="11.42578125" style="8" bestFit="1" customWidth="1"/>
    <col min="3350" max="3350" width="10.7109375" style="8" bestFit="1" customWidth="1"/>
    <col min="3351" max="3352" width="11.42578125" style="8" bestFit="1" customWidth="1"/>
    <col min="3353" max="3354" width="10.7109375" style="8" bestFit="1" customWidth="1"/>
    <col min="3355" max="3355" width="11.42578125" style="8" bestFit="1" customWidth="1"/>
    <col min="3356" max="3358" width="10.7109375" style="8" bestFit="1" customWidth="1"/>
    <col min="3359" max="3361" width="11.42578125" style="8" bestFit="1" customWidth="1"/>
    <col min="3362" max="3365" width="10.7109375" style="8" bestFit="1" customWidth="1"/>
    <col min="3366" max="3367" width="11.42578125" style="8" bestFit="1" customWidth="1"/>
    <col min="3368" max="3368" width="10.7109375" style="8" bestFit="1" customWidth="1"/>
    <col min="3369" max="3371" width="11.42578125" style="8" bestFit="1" customWidth="1"/>
    <col min="3372" max="3372" width="10.7109375" style="8" bestFit="1" customWidth="1"/>
    <col min="3373" max="3377" width="11.42578125" style="8" bestFit="1" customWidth="1"/>
    <col min="3378" max="3378" width="10.7109375" style="8" bestFit="1" customWidth="1"/>
    <col min="3379" max="3381" width="11.42578125" style="8" bestFit="1" customWidth="1"/>
    <col min="3382" max="3382" width="10.7109375" style="8" bestFit="1" customWidth="1"/>
    <col min="3383" max="3383" width="11.42578125" style="8" bestFit="1" customWidth="1"/>
    <col min="3384" max="3385" width="10.7109375" style="8" bestFit="1" customWidth="1"/>
    <col min="3386" max="3386" width="11.42578125" style="8" bestFit="1" customWidth="1"/>
    <col min="3387" max="3387" width="10.7109375" style="8" bestFit="1" customWidth="1"/>
    <col min="3388" max="3388" width="11.42578125" style="8" bestFit="1" customWidth="1"/>
    <col min="3389" max="3389" width="10.7109375" style="8" bestFit="1" customWidth="1"/>
    <col min="3390" max="3390" width="11.42578125" style="8" bestFit="1" customWidth="1"/>
    <col min="3391" max="3391" width="10.7109375" style="8" bestFit="1" customWidth="1"/>
    <col min="3392" max="3393" width="11.42578125" style="8" bestFit="1" customWidth="1"/>
    <col min="3394" max="3584" width="9.140625" style="8"/>
    <col min="3585" max="3585" width="132.7109375" style="8" customWidth="1"/>
    <col min="3586" max="3586" width="15.140625" style="8" customWidth="1"/>
    <col min="3587" max="3588" width="10.7109375" style="8" bestFit="1" customWidth="1"/>
    <col min="3589" max="3589" width="11.42578125" style="8" bestFit="1" customWidth="1"/>
    <col min="3590" max="3590" width="10.7109375" style="8" bestFit="1" customWidth="1"/>
    <col min="3591" max="3591" width="11.42578125" style="8" bestFit="1" customWidth="1"/>
    <col min="3592" max="3600" width="10.7109375" style="8" bestFit="1" customWidth="1"/>
    <col min="3601" max="3601" width="11.42578125" style="8" bestFit="1" customWidth="1"/>
    <col min="3602" max="3604" width="10.7109375" style="8" bestFit="1" customWidth="1"/>
    <col min="3605" max="3605" width="11.42578125" style="8" bestFit="1" customWidth="1"/>
    <col min="3606" max="3606" width="10.7109375" style="8" bestFit="1" customWidth="1"/>
    <col min="3607" max="3608" width="11.42578125" style="8" bestFit="1" customWidth="1"/>
    <col min="3609" max="3610" width="10.7109375" style="8" bestFit="1" customWidth="1"/>
    <col min="3611" max="3611" width="11.42578125" style="8" bestFit="1" customWidth="1"/>
    <col min="3612" max="3614" width="10.7109375" style="8" bestFit="1" customWidth="1"/>
    <col min="3615" max="3617" width="11.42578125" style="8" bestFit="1" customWidth="1"/>
    <col min="3618" max="3621" width="10.7109375" style="8" bestFit="1" customWidth="1"/>
    <col min="3622" max="3623" width="11.42578125" style="8" bestFit="1" customWidth="1"/>
    <col min="3624" max="3624" width="10.7109375" style="8" bestFit="1" customWidth="1"/>
    <col min="3625" max="3627" width="11.42578125" style="8" bestFit="1" customWidth="1"/>
    <col min="3628" max="3628" width="10.7109375" style="8" bestFit="1" customWidth="1"/>
    <col min="3629" max="3633" width="11.42578125" style="8" bestFit="1" customWidth="1"/>
    <col min="3634" max="3634" width="10.7109375" style="8" bestFit="1" customWidth="1"/>
    <col min="3635" max="3637" width="11.42578125" style="8" bestFit="1" customWidth="1"/>
    <col min="3638" max="3638" width="10.7109375" style="8" bestFit="1" customWidth="1"/>
    <col min="3639" max="3639" width="11.42578125" style="8" bestFit="1" customWidth="1"/>
    <col min="3640" max="3641" width="10.7109375" style="8" bestFit="1" customWidth="1"/>
    <col min="3642" max="3642" width="11.42578125" style="8" bestFit="1" customWidth="1"/>
    <col min="3643" max="3643" width="10.7109375" style="8" bestFit="1" customWidth="1"/>
    <col min="3644" max="3644" width="11.42578125" style="8" bestFit="1" customWidth="1"/>
    <col min="3645" max="3645" width="10.7109375" style="8" bestFit="1" customWidth="1"/>
    <col min="3646" max="3646" width="11.42578125" style="8" bestFit="1" customWidth="1"/>
    <col min="3647" max="3647" width="10.7109375" style="8" bestFit="1" customWidth="1"/>
    <col min="3648" max="3649" width="11.42578125" style="8" bestFit="1" customWidth="1"/>
    <col min="3650" max="3840" width="9.140625" style="8"/>
    <col min="3841" max="3841" width="132.7109375" style="8" customWidth="1"/>
    <col min="3842" max="3842" width="15.140625" style="8" customWidth="1"/>
    <col min="3843" max="3844" width="10.7109375" style="8" bestFit="1" customWidth="1"/>
    <col min="3845" max="3845" width="11.42578125" style="8" bestFit="1" customWidth="1"/>
    <col min="3846" max="3846" width="10.7109375" style="8" bestFit="1" customWidth="1"/>
    <col min="3847" max="3847" width="11.42578125" style="8" bestFit="1" customWidth="1"/>
    <col min="3848" max="3856" width="10.7109375" style="8" bestFit="1" customWidth="1"/>
    <col min="3857" max="3857" width="11.42578125" style="8" bestFit="1" customWidth="1"/>
    <col min="3858" max="3860" width="10.7109375" style="8" bestFit="1" customWidth="1"/>
    <col min="3861" max="3861" width="11.42578125" style="8" bestFit="1" customWidth="1"/>
    <col min="3862" max="3862" width="10.7109375" style="8" bestFit="1" customWidth="1"/>
    <col min="3863" max="3864" width="11.42578125" style="8" bestFit="1" customWidth="1"/>
    <col min="3865" max="3866" width="10.7109375" style="8" bestFit="1" customWidth="1"/>
    <col min="3867" max="3867" width="11.42578125" style="8" bestFit="1" customWidth="1"/>
    <col min="3868" max="3870" width="10.7109375" style="8" bestFit="1" customWidth="1"/>
    <col min="3871" max="3873" width="11.42578125" style="8" bestFit="1" customWidth="1"/>
    <col min="3874" max="3877" width="10.7109375" style="8" bestFit="1" customWidth="1"/>
    <col min="3878" max="3879" width="11.42578125" style="8" bestFit="1" customWidth="1"/>
    <col min="3880" max="3880" width="10.7109375" style="8" bestFit="1" customWidth="1"/>
    <col min="3881" max="3883" width="11.42578125" style="8" bestFit="1" customWidth="1"/>
    <col min="3884" max="3884" width="10.7109375" style="8" bestFit="1" customWidth="1"/>
    <col min="3885" max="3889" width="11.42578125" style="8" bestFit="1" customWidth="1"/>
    <col min="3890" max="3890" width="10.7109375" style="8" bestFit="1" customWidth="1"/>
    <col min="3891" max="3893" width="11.42578125" style="8" bestFit="1" customWidth="1"/>
    <col min="3894" max="3894" width="10.7109375" style="8" bestFit="1" customWidth="1"/>
    <col min="3895" max="3895" width="11.42578125" style="8" bestFit="1" customWidth="1"/>
    <col min="3896" max="3897" width="10.7109375" style="8" bestFit="1" customWidth="1"/>
    <col min="3898" max="3898" width="11.42578125" style="8" bestFit="1" customWidth="1"/>
    <col min="3899" max="3899" width="10.7109375" style="8" bestFit="1" customWidth="1"/>
    <col min="3900" max="3900" width="11.42578125" style="8" bestFit="1" customWidth="1"/>
    <col min="3901" max="3901" width="10.7109375" style="8" bestFit="1" customWidth="1"/>
    <col min="3902" max="3902" width="11.42578125" style="8" bestFit="1" customWidth="1"/>
    <col min="3903" max="3903" width="10.7109375" style="8" bestFit="1" customWidth="1"/>
    <col min="3904" max="3905" width="11.42578125" style="8" bestFit="1" customWidth="1"/>
    <col min="3906" max="4096" width="9.140625" style="8"/>
    <col min="4097" max="4097" width="132.7109375" style="8" customWidth="1"/>
    <col min="4098" max="4098" width="15.140625" style="8" customWidth="1"/>
    <col min="4099" max="4100" width="10.7109375" style="8" bestFit="1" customWidth="1"/>
    <col min="4101" max="4101" width="11.42578125" style="8" bestFit="1" customWidth="1"/>
    <col min="4102" max="4102" width="10.7109375" style="8" bestFit="1" customWidth="1"/>
    <col min="4103" max="4103" width="11.42578125" style="8" bestFit="1" customWidth="1"/>
    <col min="4104" max="4112" width="10.7109375" style="8" bestFit="1" customWidth="1"/>
    <col min="4113" max="4113" width="11.42578125" style="8" bestFit="1" customWidth="1"/>
    <col min="4114" max="4116" width="10.7109375" style="8" bestFit="1" customWidth="1"/>
    <col min="4117" max="4117" width="11.42578125" style="8" bestFit="1" customWidth="1"/>
    <col min="4118" max="4118" width="10.7109375" style="8" bestFit="1" customWidth="1"/>
    <col min="4119" max="4120" width="11.42578125" style="8" bestFit="1" customWidth="1"/>
    <col min="4121" max="4122" width="10.7109375" style="8" bestFit="1" customWidth="1"/>
    <col min="4123" max="4123" width="11.42578125" style="8" bestFit="1" customWidth="1"/>
    <col min="4124" max="4126" width="10.7109375" style="8" bestFit="1" customWidth="1"/>
    <col min="4127" max="4129" width="11.42578125" style="8" bestFit="1" customWidth="1"/>
    <col min="4130" max="4133" width="10.7109375" style="8" bestFit="1" customWidth="1"/>
    <col min="4134" max="4135" width="11.42578125" style="8" bestFit="1" customWidth="1"/>
    <col min="4136" max="4136" width="10.7109375" style="8" bestFit="1" customWidth="1"/>
    <col min="4137" max="4139" width="11.42578125" style="8" bestFit="1" customWidth="1"/>
    <col min="4140" max="4140" width="10.7109375" style="8" bestFit="1" customWidth="1"/>
    <col min="4141" max="4145" width="11.42578125" style="8" bestFit="1" customWidth="1"/>
    <col min="4146" max="4146" width="10.7109375" style="8" bestFit="1" customWidth="1"/>
    <col min="4147" max="4149" width="11.42578125" style="8" bestFit="1" customWidth="1"/>
    <col min="4150" max="4150" width="10.7109375" style="8" bestFit="1" customWidth="1"/>
    <col min="4151" max="4151" width="11.42578125" style="8" bestFit="1" customWidth="1"/>
    <col min="4152" max="4153" width="10.7109375" style="8" bestFit="1" customWidth="1"/>
    <col min="4154" max="4154" width="11.42578125" style="8" bestFit="1" customWidth="1"/>
    <col min="4155" max="4155" width="10.7109375" style="8" bestFit="1" customWidth="1"/>
    <col min="4156" max="4156" width="11.42578125" style="8" bestFit="1" customWidth="1"/>
    <col min="4157" max="4157" width="10.7109375" style="8" bestFit="1" customWidth="1"/>
    <col min="4158" max="4158" width="11.42578125" style="8" bestFit="1" customWidth="1"/>
    <col min="4159" max="4159" width="10.7109375" style="8" bestFit="1" customWidth="1"/>
    <col min="4160" max="4161" width="11.42578125" style="8" bestFit="1" customWidth="1"/>
    <col min="4162" max="4352" width="9.140625" style="8"/>
    <col min="4353" max="4353" width="132.7109375" style="8" customWidth="1"/>
    <col min="4354" max="4354" width="15.140625" style="8" customWidth="1"/>
    <col min="4355" max="4356" width="10.7109375" style="8" bestFit="1" customWidth="1"/>
    <col min="4357" max="4357" width="11.42578125" style="8" bestFit="1" customWidth="1"/>
    <col min="4358" max="4358" width="10.7109375" style="8" bestFit="1" customWidth="1"/>
    <col min="4359" max="4359" width="11.42578125" style="8" bestFit="1" customWidth="1"/>
    <col min="4360" max="4368" width="10.7109375" style="8" bestFit="1" customWidth="1"/>
    <col min="4369" max="4369" width="11.42578125" style="8" bestFit="1" customWidth="1"/>
    <col min="4370" max="4372" width="10.7109375" style="8" bestFit="1" customWidth="1"/>
    <col min="4373" max="4373" width="11.42578125" style="8" bestFit="1" customWidth="1"/>
    <col min="4374" max="4374" width="10.7109375" style="8" bestFit="1" customWidth="1"/>
    <col min="4375" max="4376" width="11.42578125" style="8" bestFit="1" customWidth="1"/>
    <col min="4377" max="4378" width="10.7109375" style="8" bestFit="1" customWidth="1"/>
    <col min="4379" max="4379" width="11.42578125" style="8" bestFit="1" customWidth="1"/>
    <col min="4380" max="4382" width="10.7109375" style="8" bestFit="1" customWidth="1"/>
    <col min="4383" max="4385" width="11.42578125" style="8" bestFit="1" customWidth="1"/>
    <col min="4386" max="4389" width="10.7109375" style="8" bestFit="1" customWidth="1"/>
    <col min="4390" max="4391" width="11.42578125" style="8" bestFit="1" customWidth="1"/>
    <col min="4392" max="4392" width="10.7109375" style="8" bestFit="1" customWidth="1"/>
    <col min="4393" max="4395" width="11.42578125" style="8" bestFit="1" customWidth="1"/>
    <col min="4396" max="4396" width="10.7109375" style="8" bestFit="1" customWidth="1"/>
    <col min="4397" max="4401" width="11.42578125" style="8" bestFit="1" customWidth="1"/>
    <col min="4402" max="4402" width="10.7109375" style="8" bestFit="1" customWidth="1"/>
    <col min="4403" max="4405" width="11.42578125" style="8" bestFit="1" customWidth="1"/>
    <col min="4406" max="4406" width="10.7109375" style="8" bestFit="1" customWidth="1"/>
    <col min="4407" max="4407" width="11.42578125" style="8" bestFit="1" customWidth="1"/>
    <col min="4408" max="4409" width="10.7109375" style="8" bestFit="1" customWidth="1"/>
    <col min="4410" max="4410" width="11.42578125" style="8" bestFit="1" customWidth="1"/>
    <col min="4411" max="4411" width="10.7109375" style="8" bestFit="1" customWidth="1"/>
    <col min="4412" max="4412" width="11.42578125" style="8" bestFit="1" customWidth="1"/>
    <col min="4413" max="4413" width="10.7109375" style="8" bestFit="1" customWidth="1"/>
    <col min="4414" max="4414" width="11.42578125" style="8" bestFit="1" customWidth="1"/>
    <col min="4415" max="4415" width="10.7109375" style="8" bestFit="1" customWidth="1"/>
    <col min="4416" max="4417" width="11.42578125" style="8" bestFit="1" customWidth="1"/>
    <col min="4418" max="4608" width="9.140625" style="8"/>
    <col min="4609" max="4609" width="132.7109375" style="8" customWidth="1"/>
    <col min="4610" max="4610" width="15.140625" style="8" customWidth="1"/>
    <col min="4611" max="4612" width="10.7109375" style="8" bestFit="1" customWidth="1"/>
    <col min="4613" max="4613" width="11.42578125" style="8" bestFit="1" customWidth="1"/>
    <col min="4614" max="4614" width="10.7109375" style="8" bestFit="1" customWidth="1"/>
    <col min="4615" max="4615" width="11.42578125" style="8" bestFit="1" customWidth="1"/>
    <col min="4616" max="4624" width="10.7109375" style="8" bestFit="1" customWidth="1"/>
    <col min="4625" max="4625" width="11.42578125" style="8" bestFit="1" customWidth="1"/>
    <col min="4626" max="4628" width="10.7109375" style="8" bestFit="1" customWidth="1"/>
    <col min="4629" max="4629" width="11.42578125" style="8" bestFit="1" customWidth="1"/>
    <col min="4630" max="4630" width="10.7109375" style="8" bestFit="1" customWidth="1"/>
    <col min="4631" max="4632" width="11.42578125" style="8" bestFit="1" customWidth="1"/>
    <col min="4633" max="4634" width="10.7109375" style="8" bestFit="1" customWidth="1"/>
    <col min="4635" max="4635" width="11.42578125" style="8" bestFit="1" customWidth="1"/>
    <col min="4636" max="4638" width="10.7109375" style="8" bestFit="1" customWidth="1"/>
    <col min="4639" max="4641" width="11.42578125" style="8" bestFit="1" customWidth="1"/>
    <col min="4642" max="4645" width="10.7109375" style="8" bestFit="1" customWidth="1"/>
    <col min="4646" max="4647" width="11.42578125" style="8" bestFit="1" customWidth="1"/>
    <col min="4648" max="4648" width="10.7109375" style="8" bestFit="1" customWidth="1"/>
    <col min="4649" max="4651" width="11.42578125" style="8" bestFit="1" customWidth="1"/>
    <col min="4652" max="4652" width="10.7109375" style="8" bestFit="1" customWidth="1"/>
    <col min="4653" max="4657" width="11.42578125" style="8" bestFit="1" customWidth="1"/>
    <col min="4658" max="4658" width="10.7109375" style="8" bestFit="1" customWidth="1"/>
    <col min="4659" max="4661" width="11.42578125" style="8" bestFit="1" customWidth="1"/>
    <col min="4662" max="4662" width="10.7109375" style="8" bestFit="1" customWidth="1"/>
    <col min="4663" max="4663" width="11.42578125" style="8" bestFit="1" customWidth="1"/>
    <col min="4664" max="4665" width="10.7109375" style="8" bestFit="1" customWidth="1"/>
    <col min="4666" max="4666" width="11.42578125" style="8" bestFit="1" customWidth="1"/>
    <col min="4667" max="4667" width="10.7109375" style="8" bestFit="1" customWidth="1"/>
    <col min="4668" max="4668" width="11.42578125" style="8" bestFit="1" customWidth="1"/>
    <col min="4669" max="4669" width="10.7109375" style="8" bestFit="1" customWidth="1"/>
    <col min="4670" max="4670" width="11.42578125" style="8" bestFit="1" customWidth="1"/>
    <col min="4671" max="4671" width="10.7109375" style="8" bestFit="1" customWidth="1"/>
    <col min="4672" max="4673" width="11.42578125" style="8" bestFit="1" customWidth="1"/>
    <col min="4674" max="4864" width="9.140625" style="8"/>
    <col min="4865" max="4865" width="132.7109375" style="8" customWidth="1"/>
    <col min="4866" max="4866" width="15.140625" style="8" customWidth="1"/>
    <col min="4867" max="4868" width="10.7109375" style="8" bestFit="1" customWidth="1"/>
    <col min="4869" max="4869" width="11.42578125" style="8" bestFit="1" customWidth="1"/>
    <col min="4870" max="4870" width="10.7109375" style="8" bestFit="1" customWidth="1"/>
    <col min="4871" max="4871" width="11.42578125" style="8" bestFit="1" customWidth="1"/>
    <col min="4872" max="4880" width="10.7109375" style="8" bestFit="1" customWidth="1"/>
    <col min="4881" max="4881" width="11.42578125" style="8" bestFit="1" customWidth="1"/>
    <col min="4882" max="4884" width="10.7109375" style="8" bestFit="1" customWidth="1"/>
    <col min="4885" max="4885" width="11.42578125" style="8" bestFit="1" customWidth="1"/>
    <col min="4886" max="4886" width="10.7109375" style="8" bestFit="1" customWidth="1"/>
    <col min="4887" max="4888" width="11.42578125" style="8" bestFit="1" customWidth="1"/>
    <col min="4889" max="4890" width="10.7109375" style="8" bestFit="1" customWidth="1"/>
    <col min="4891" max="4891" width="11.42578125" style="8" bestFit="1" customWidth="1"/>
    <col min="4892" max="4894" width="10.7109375" style="8" bestFit="1" customWidth="1"/>
    <col min="4895" max="4897" width="11.42578125" style="8" bestFit="1" customWidth="1"/>
    <col min="4898" max="4901" width="10.7109375" style="8" bestFit="1" customWidth="1"/>
    <col min="4902" max="4903" width="11.42578125" style="8" bestFit="1" customWidth="1"/>
    <col min="4904" max="4904" width="10.7109375" style="8" bestFit="1" customWidth="1"/>
    <col min="4905" max="4907" width="11.42578125" style="8" bestFit="1" customWidth="1"/>
    <col min="4908" max="4908" width="10.7109375" style="8" bestFit="1" customWidth="1"/>
    <col min="4909" max="4913" width="11.42578125" style="8" bestFit="1" customWidth="1"/>
    <col min="4914" max="4914" width="10.7109375" style="8" bestFit="1" customWidth="1"/>
    <col min="4915" max="4917" width="11.42578125" style="8" bestFit="1" customWidth="1"/>
    <col min="4918" max="4918" width="10.7109375" style="8" bestFit="1" customWidth="1"/>
    <col min="4919" max="4919" width="11.42578125" style="8" bestFit="1" customWidth="1"/>
    <col min="4920" max="4921" width="10.7109375" style="8" bestFit="1" customWidth="1"/>
    <col min="4922" max="4922" width="11.42578125" style="8" bestFit="1" customWidth="1"/>
    <col min="4923" max="4923" width="10.7109375" style="8" bestFit="1" customWidth="1"/>
    <col min="4924" max="4924" width="11.42578125" style="8" bestFit="1" customWidth="1"/>
    <col min="4925" max="4925" width="10.7109375" style="8" bestFit="1" customWidth="1"/>
    <col min="4926" max="4926" width="11.42578125" style="8" bestFit="1" customWidth="1"/>
    <col min="4927" max="4927" width="10.7109375" style="8" bestFit="1" customWidth="1"/>
    <col min="4928" max="4929" width="11.42578125" style="8" bestFit="1" customWidth="1"/>
    <col min="4930" max="5120" width="9.140625" style="8"/>
    <col min="5121" max="5121" width="132.7109375" style="8" customWidth="1"/>
    <col min="5122" max="5122" width="15.140625" style="8" customWidth="1"/>
    <col min="5123" max="5124" width="10.7109375" style="8" bestFit="1" customWidth="1"/>
    <col min="5125" max="5125" width="11.42578125" style="8" bestFit="1" customWidth="1"/>
    <col min="5126" max="5126" width="10.7109375" style="8" bestFit="1" customWidth="1"/>
    <col min="5127" max="5127" width="11.42578125" style="8" bestFit="1" customWidth="1"/>
    <col min="5128" max="5136" width="10.7109375" style="8" bestFit="1" customWidth="1"/>
    <col min="5137" max="5137" width="11.42578125" style="8" bestFit="1" customWidth="1"/>
    <col min="5138" max="5140" width="10.7109375" style="8" bestFit="1" customWidth="1"/>
    <col min="5141" max="5141" width="11.42578125" style="8" bestFit="1" customWidth="1"/>
    <col min="5142" max="5142" width="10.7109375" style="8" bestFit="1" customWidth="1"/>
    <col min="5143" max="5144" width="11.42578125" style="8" bestFit="1" customWidth="1"/>
    <col min="5145" max="5146" width="10.7109375" style="8" bestFit="1" customWidth="1"/>
    <col min="5147" max="5147" width="11.42578125" style="8" bestFit="1" customWidth="1"/>
    <col min="5148" max="5150" width="10.7109375" style="8" bestFit="1" customWidth="1"/>
    <col min="5151" max="5153" width="11.42578125" style="8" bestFit="1" customWidth="1"/>
    <col min="5154" max="5157" width="10.7109375" style="8" bestFit="1" customWidth="1"/>
    <col min="5158" max="5159" width="11.42578125" style="8" bestFit="1" customWidth="1"/>
    <col min="5160" max="5160" width="10.7109375" style="8" bestFit="1" customWidth="1"/>
    <col min="5161" max="5163" width="11.42578125" style="8" bestFit="1" customWidth="1"/>
    <col min="5164" max="5164" width="10.7109375" style="8" bestFit="1" customWidth="1"/>
    <col min="5165" max="5169" width="11.42578125" style="8" bestFit="1" customWidth="1"/>
    <col min="5170" max="5170" width="10.7109375" style="8" bestFit="1" customWidth="1"/>
    <col min="5171" max="5173" width="11.42578125" style="8" bestFit="1" customWidth="1"/>
    <col min="5174" max="5174" width="10.7109375" style="8" bestFit="1" customWidth="1"/>
    <col min="5175" max="5175" width="11.42578125" style="8" bestFit="1" customWidth="1"/>
    <col min="5176" max="5177" width="10.7109375" style="8" bestFit="1" customWidth="1"/>
    <col min="5178" max="5178" width="11.42578125" style="8" bestFit="1" customWidth="1"/>
    <col min="5179" max="5179" width="10.7109375" style="8" bestFit="1" customWidth="1"/>
    <col min="5180" max="5180" width="11.42578125" style="8" bestFit="1" customWidth="1"/>
    <col min="5181" max="5181" width="10.7109375" style="8" bestFit="1" customWidth="1"/>
    <col min="5182" max="5182" width="11.42578125" style="8" bestFit="1" customWidth="1"/>
    <col min="5183" max="5183" width="10.7109375" style="8" bestFit="1" customWidth="1"/>
    <col min="5184" max="5185" width="11.42578125" style="8" bestFit="1" customWidth="1"/>
    <col min="5186" max="5376" width="9.140625" style="8"/>
    <col min="5377" max="5377" width="132.7109375" style="8" customWidth="1"/>
    <col min="5378" max="5378" width="15.140625" style="8" customWidth="1"/>
    <col min="5379" max="5380" width="10.7109375" style="8" bestFit="1" customWidth="1"/>
    <col min="5381" max="5381" width="11.42578125" style="8" bestFit="1" customWidth="1"/>
    <col min="5382" max="5382" width="10.7109375" style="8" bestFit="1" customWidth="1"/>
    <col min="5383" max="5383" width="11.42578125" style="8" bestFit="1" customWidth="1"/>
    <col min="5384" max="5392" width="10.7109375" style="8" bestFit="1" customWidth="1"/>
    <col min="5393" max="5393" width="11.42578125" style="8" bestFit="1" customWidth="1"/>
    <col min="5394" max="5396" width="10.7109375" style="8" bestFit="1" customWidth="1"/>
    <col min="5397" max="5397" width="11.42578125" style="8" bestFit="1" customWidth="1"/>
    <col min="5398" max="5398" width="10.7109375" style="8" bestFit="1" customWidth="1"/>
    <col min="5399" max="5400" width="11.42578125" style="8" bestFit="1" customWidth="1"/>
    <col min="5401" max="5402" width="10.7109375" style="8" bestFit="1" customWidth="1"/>
    <col min="5403" max="5403" width="11.42578125" style="8" bestFit="1" customWidth="1"/>
    <col min="5404" max="5406" width="10.7109375" style="8" bestFit="1" customWidth="1"/>
    <col min="5407" max="5409" width="11.42578125" style="8" bestFit="1" customWidth="1"/>
    <col min="5410" max="5413" width="10.7109375" style="8" bestFit="1" customWidth="1"/>
    <col min="5414" max="5415" width="11.42578125" style="8" bestFit="1" customWidth="1"/>
    <col min="5416" max="5416" width="10.7109375" style="8" bestFit="1" customWidth="1"/>
    <col min="5417" max="5419" width="11.42578125" style="8" bestFit="1" customWidth="1"/>
    <col min="5420" max="5420" width="10.7109375" style="8" bestFit="1" customWidth="1"/>
    <col min="5421" max="5425" width="11.42578125" style="8" bestFit="1" customWidth="1"/>
    <col min="5426" max="5426" width="10.7109375" style="8" bestFit="1" customWidth="1"/>
    <col min="5427" max="5429" width="11.42578125" style="8" bestFit="1" customWidth="1"/>
    <col min="5430" max="5430" width="10.7109375" style="8" bestFit="1" customWidth="1"/>
    <col min="5431" max="5431" width="11.42578125" style="8" bestFit="1" customWidth="1"/>
    <col min="5432" max="5433" width="10.7109375" style="8" bestFit="1" customWidth="1"/>
    <col min="5434" max="5434" width="11.42578125" style="8" bestFit="1" customWidth="1"/>
    <col min="5435" max="5435" width="10.7109375" style="8" bestFit="1" customWidth="1"/>
    <col min="5436" max="5436" width="11.42578125" style="8" bestFit="1" customWidth="1"/>
    <col min="5437" max="5437" width="10.7109375" style="8" bestFit="1" customWidth="1"/>
    <col min="5438" max="5438" width="11.42578125" style="8" bestFit="1" customWidth="1"/>
    <col min="5439" max="5439" width="10.7109375" style="8" bestFit="1" customWidth="1"/>
    <col min="5440" max="5441" width="11.42578125" style="8" bestFit="1" customWidth="1"/>
    <col min="5442" max="5632" width="9.140625" style="8"/>
    <col min="5633" max="5633" width="132.7109375" style="8" customWidth="1"/>
    <col min="5634" max="5634" width="15.140625" style="8" customWidth="1"/>
    <col min="5635" max="5636" width="10.7109375" style="8" bestFit="1" customWidth="1"/>
    <col min="5637" max="5637" width="11.42578125" style="8" bestFit="1" customWidth="1"/>
    <col min="5638" max="5638" width="10.7109375" style="8" bestFit="1" customWidth="1"/>
    <col min="5639" max="5639" width="11.42578125" style="8" bestFit="1" customWidth="1"/>
    <col min="5640" max="5648" width="10.7109375" style="8" bestFit="1" customWidth="1"/>
    <col min="5649" max="5649" width="11.42578125" style="8" bestFit="1" customWidth="1"/>
    <col min="5650" max="5652" width="10.7109375" style="8" bestFit="1" customWidth="1"/>
    <col min="5653" max="5653" width="11.42578125" style="8" bestFit="1" customWidth="1"/>
    <col min="5654" max="5654" width="10.7109375" style="8" bestFit="1" customWidth="1"/>
    <col min="5655" max="5656" width="11.42578125" style="8" bestFit="1" customWidth="1"/>
    <col min="5657" max="5658" width="10.7109375" style="8" bestFit="1" customWidth="1"/>
    <col min="5659" max="5659" width="11.42578125" style="8" bestFit="1" customWidth="1"/>
    <col min="5660" max="5662" width="10.7109375" style="8" bestFit="1" customWidth="1"/>
    <col min="5663" max="5665" width="11.42578125" style="8" bestFit="1" customWidth="1"/>
    <col min="5666" max="5669" width="10.7109375" style="8" bestFit="1" customWidth="1"/>
    <col min="5670" max="5671" width="11.42578125" style="8" bestFit="1" customWidth="1"/>
    <col min="5672" max="5672" width="10.7109375" style="8" bestFit="1" customWidth="1"/>
    <col min="5673" max="5675" width="11.42578125" style="8" bestFit="1" customWidth="1"/>
    <col min="5676" max="5676" width="10.7109375" style="8" bestFit="1" customWidth="1"/>
    <col min="5677" max="5681" width="11.42578125" style="8" bestFit="1" customWidth="1"/>
    <col min="5682" max="5682" width="10.7109375" style="8" bestFit="1" customWidth="1"/>
    <col min="5683" max="5685" width="11.42578125" style="8" bestFit="1" customWidth="1"/>
    <col min="5686" max="5686" width="10.7109375" style="8" bestFit="1" customWidth="1"/>
    <col min="5687" max="5687" width="11.42578125" style="8" bestFit="1" customWidth="1"/>
    <col min="5688" max="5689" width="10.7109375" style="8" bestFit="1" customWidth="1"/>
    <col min="5690" max="5690" width="11.42578125" style="8" bestFit="1" customWidth="1"/>
    <col min="5691" max="5691" width="10.7109375" style="8" bestFit="1" customWidth="1"/>
    <col min="5692" max="5692" width="11.42578125" style="8" bestFit="1" customWidth="1"/>
    <col min="5693" max="5693" width="10.7109375" style="8" bestFit="1" customWidth="1"/>
    <col min="5694" max="5694" width="11.42578125" style="8" bestFit="1" customWidth="1"/>
    <col min="5695" max="5695" width="10.7109375" style="8" bestFit="1" customWidth="1"/>
    <col min="5696" max="5697" width="11.42578125" style="8" bestFit="1" customWidth="1"/>
    <col min="5698" max="5888" width="9.140625" style="8"/>
    <col min="5889" max="5889" width="132.7109375" style="8" customWidth="1"/>
    <col min="5890" max="5890" width="15.140625" style="8" customWidth="1"/>
    <col min="5891" max="5892" width="10.7109375" style="8" bestFit="1" customWidth="1"/>
    <col min="5893" max="5893" width="11.42578125" style="8" bestFit="1" customWidth="1"/>
    <col min="5894" max="5894" width="10.7109375" style="8" bestFit="1" customWidth="1"/>
    <col min="5895" max="5895" width="11.42578125" style="8" bestFit="1" customWidth="1"/>
    <col min="5896" max="5904" width="10.7109375" style="8" bestFit="1" customWidth="1"/>
    <col min="5905" max="5905" width="11.42578125" style="8" bestFit="1" customWidth="1"/>
    <col min="5906" max="5908" width="10.7109375" style="8" bestFit="1" customWidth="1"/>
    <col min="5909" max="5909" width="11.42578125" style="8" bestFit="1" customWidth="1"/>
    <col min="5910" max="5910" width="10.7109375" style="8" bestFit="1" customWidth="1"/>
    <col min="5911" max="5912" width="11.42578125" style="8" bestFit="1" customWidth="1"/>
    <col min="5913" max="5914" width="10.7109375" style="8" bestFit="1" customWidth="1"/>
    <col min="5915" max="5915" width="11.42578125" style="8" bestFit="1" customWidth="1"/>
    <col min="5916" max="5918" width="10.7109375" style="8" bestFit="1" customWidth="1"/>
    <col min="5919" max="5921" width="11.42578125" style="8" bestFit="1" customWidth="1"/>
    <col min="5922" max="5925" width="10.7109375" style="8" bestFit="1" customWidth="1"/>
    <col min="5926" max="5927" width="11.42578125" style="8" bestFit="1" customWidth="1"/>
    <col min="5928" max="5928" width="10.7109375" style="8" bestFit="1" customWidth="1"/>
    <col min="5929" max="5931" width="11.42578125" style="8" bestFit="1" customWidth="1"/>
    <col min="5932" max="5932" width="10.7109375" style="8" bestFit="1" customWidth="1"/>
    <col min="5933" max="5937" width="11.42578125" style="8" bestFit="1" customWidth="1"/>
    <col min="5938" max="5938" width="10.7109375" style="8" bestFit="1" customWidth="1"/>
    <col min="5939" max="5941" width="11.42578125" style="8" bestFit="1" customWidth="1"/>
    <col min="5942" max="5942" width="10.7109375" style="8" bestFit="1" customWidth="1"/>
    <col min="5943" max="5943" width="11.42578125" style="8" bestFit="1" customWidth="1"/>
    <col min="5944" max="5945" width="10.7109375" style="8" bestFit="1" customWidth="1"/>
    <col min="5946" max="5946" width="11.42578125" style="8" bestFit="1" customWidth="1"/>
    <col min="5947" max="5947" width="10.7109375" style="8" bestFit="1" customWidth="1"/>
    <col min="5948" max="5948" width="11.42578125" style="8" bestFit="1" customWidth="1"/>
    <col min="5949" max="5949" width="10.7109375" style="8" bestFit="1" customWidth="1"/>
    <col min="5950" max="5950" width="11.42578125" style="8" bestFit="1" customWidth="1"/>
    <col min="5951" max="5951" width="10.7109375" style="8" bestFit="1" customWidth="1"/>
    <col min="5952" max="5953" width="11.42578125" style="8" bestFit="1" customWidth="1"/>
    <col min="5954" max="6144" width="9.140625" style="8"/>
    <col min="6145" max="6145" width="132.7109375" style="8" customWidth="1"/>
    <col min="6146" max="6146" width="15.140625" style="8" customWidth="1"/>
    <col min="6147" max="6148" width="10.7109375" style="8" bestFit="1" customWidth="1"/>
    <col min="6149" max="6149" width="11.42578125" style="8" bestFit="1" customWidth="1"/>
    <col min="6150" max="6150" width="10.7109375" style="8" bestFit="1" customWidth="1"/>
    <col min="6151" max="6151" width="11.42578125" style="8" bestFit="1" customWidth="1"/>
    <col min="6152" max="6160" width="10.7109375" style="8" bestFit="1" customWidth="1"/>
    <col min="6161" max="6161" width="11.42578125" style="8" bestFit="1" customWidth="1"/>
    <col min="6162" max="6164" width="10.7109375" style="8" bestFit="1" customWidth="1"/>
    <col min="6165" max="6165" width="11.42578125" style="8" bestFit="1" customWidth="1"/>
    <col min="6166" max="6166" width="10.7109375" style="8" bestFit="1" customWidth="1"/>
    <col min="6167" max="6168" width="11.42578125" style="8" bestFit="1" customWidth="1"/>
    <col min="6169" max="6170" width="10.7109375" style="8" bestFit="1" customWidth="1"/>
    <col min="6171" max="6171" width="11.42578125" style="8" bestFit="1" customWidth="1"/>
    <col min="6172" max="6174" width="10.7109375" style="8" bestFit="1" customWidth="1"/>
    <col min="6175" max="6177" width="11.42578125" style="8" bestFit="1" customWidth="1"/>
    <col min="6178" max="6181" width="10.7109375" style="8" bestFit="1" customWidth="1"/>
    <col min="6182" max="6183" width="11.42578125" style="8" bestFit="1" customWidth="1"/>
    <col min="6184" max="6184" width="10.7109375" style="8" bestFit="1" customWidth="1"/>
    <col min="6185" max="6187" width="11.42578125" style="8" bestFit="1" customWidth="1"/>
    <col min="6188" max="6188" width="10.7109375" style="8" bestFit="1" customWidth="1"/>
    <col min="6189" max="6193" width="11.42578125" style="8" bestFit="1" customWidth="1"/>
    <col min="6194" max="6194" width="10.7109375" style="8" bestFit="1" customWidth="1"/>
    <col min="6195" max="6197" width="11.42578125" style="8" bestFit="1" customWidth="1"/>
    <col min="6198" max="6198" width="10.7109375" style="8" bestFit="1" customWidth="1"/>
    <col min="6199" max="6199" width="11.42578125" style="8" bestFit="1" customWidth="1"/>
    <col min="6200" max="6201" width="10.7109375" style="8" bestFit="1" customWidth="1"/>
    <col min="6202" max="6202" width="11.42578125" style="8" bestFit="1" customWidth="1"/>
    <col min="6203" max="6203" width="10.7109375" style="8" bestFit="1" customWidth="1"/>
    <col min="6204" max="6204" width="11.42578125" style="8" bestFit="1" customWidth="1"/>
    <col min="6205" max="6205" width="10.7109375" style="8" bestFit="1" customWidth="1"/>
    <col min="6206" max="6206" width="11.42578125" style="8" bestFit="1" customWidth="1"/>
    <col min="6207" max="6207" width="10.7109375" style="8" bestFit="1" customWidth="1"/>
    <col min="6208" max="6209" width="11.42578125" style="8" bestFit="1" customWidth="1"/>
    <col min="6210" max="6400" width="9.140625" style="8"/>
    <col min="6401" max="6401" width="132.7109375" style="8" customWidth="1"/>
    <col min="6402" max="6402" width="15.140625" style="8" customWidth="1"/>
    <col min="6403" max="6404" width="10.7109375" style="8" bestFit="1" customWidth="1"/>
    <col min="6405" max="6405" width="11.42578125" style="8" bestFit="1" customWidth="1"/>
    <col min="6406" max="6406" width="10.7109375" style="8" bestFit="1" customWidth="1"/>
    <col min="6407" max="6407" width="11.42578125" style="8" bestFit="1" customWidth="1"/>
    <col min="6408" max="6416" width="10.7109375" style="8" bestFit="1" customWidth="1"/>
    <col min="6417" max="6417" width="11.42578125" style="8" bestFit="1" customWidth="1"/>
    <col min="6418" max="6420" width="10.7109375" style="8" bestFit="1" customWidth="1"/>
    <col min="6421" max="6421" width="11.42578125" style="8" bestFit="1" customWidth="1"/>
    <col min="6422" max="6422" width="10.7109375" style="8" bestFit="1" customWidth="1"/>
    <col min="6423" max="6424" width="11.42578125" style="8" bestFit="1" customWidth="1"/>
    <col min="6425" max="6426" width="10.7109375" style="8" bestFit="1" customWidth="1"/>
    <col min="6427" max="6427" width="11.42578125" style="8" bestFit="1" customWidth="1"/>
    <col min="6428" max="6430" width="10.7109375" style="8" bestFit="1" customWidth="1"/>
    <col min="6431" max="6433" width="11.42578125" style="8" bestFit="1" customWidth="1"/>
    <col min="6434" max="6437" width="10.7109375" style="8" bestFit="1" customWidth="1"/>
    <col min="6438" max="6439" width="11.42578125" style="8" bestFit="1" customWidth="1"/>
    <col min="6440" max="6440" width="10.7109375" style="8" bestFit="1" customWidth="1"/>
    <col min="6441" max="6443" width="11.42578125" style="8" bestFit="1" customWidth="1"/>
    <col min="6444" max="6444" width="10.7109375" style="8" bestFit="1" customWidth="1"/>
    <col min="6445" max="6449" width="11.42578125" style="8" bestFit="1" customWidth="1"/>
    <col min="6450" max="6450" width="10.7109375" style="8" bestFit="1" customWidth="1"/>
    <col min="6451" max="6453" width="11.42578125" style="8" bestFit="1" customWidth="1"/>
    <col min="6454" max="6454" width="10.7109375" style="8" bestFit="1" customWidth="1"/>
    <col min="6455" max="6455" width="11.42578125" style="8" bestFit="1" customWidth="1"/>
    <col min="6456" max="6457" width="10.7109375" style="8" bestFit="1" customWidth="1"/>
    <col min="6458" max="6458" width="11.42578125" style="8" bestFit="1" customWidth="1"/>
    <col min="6459" max="6459" width="10.7109375" style="8" bestFit="1" customWidth="1"/>
    <col min="6460" max="6460" width="11.42578125" style="8" bestFit="1" customWidth="1"/>
    <col min="6461" max="6461" width="10.7109375" style="8" bestFit="1" customWidth="1"/>
    <col min="6462" max="6462" width="11.42578125" style="8" bestFit="1" customWidth="1"/>
    <col min="6463" max="6463" width="10.7109375" style="8" bestFit="1" customWidth="1"/>
    <col min="6464" max="6465" width="11.42578125" style="8" bestFit="1" customWidth="1"/>
    <col min="6466" max="6656" width="9.140625" style="8"/>
    <col min="6657" max="6657" width="132.7109375" style="8" customWidth="1"/>
    <col min="6658" max="6658" width="15.140625" style="8" customWidth="1"/>
    <col min="6659" max="6660" width="10.7109375" style="8" bestFit="1" customWidth="1"/>
    <col min="6661" max="6661" width="11.42578125" style="8" bestFit="1" customWidth="1"/>
    <col min="6662" max="6662" width="10.7109375" style="8" bestFit="1" customWidth="1"/>
    <col min="6663" max="6663" width="11.42578125" style="8" bestFit="1" customWidth="1"/>
    <col min="6664" max="6672" width="10.7109375" style="8" bestFit="1" customWidth="1"/>
    <col min="6673" max="6673" width="11.42578125" style="8" bestFit="1" customWidth="1"/>
    <col min="6674" max="6676" width="10.7109375" style="8" bestFit="1" customWidth="1"/>
    <col min="6677" max="6677" width="11.42578125" style="8" bestFit="1" customWidth="1"/>
    <col min="6678" max="6678" width="10.7109375" style="8" bestFit="1" customWidth="1"/>
    <col min="6679" max="6680" width="11.42578125" style="8" bestFit="1" customWidth="1"/>
    <col min="6681" max="6682" width="10.7109375" style="8" bestFit="1" customWidth="1"/>
    <col min="6683" max="6683" width="11.42578125" style="8" bestFit="1" customWidth="1"/>
    <col min="6684" max="6686" width="10.7109375" style="8" bestFit="1" customWidth="1"/>
    <col min="6687" max="6689" width="11.42578125" style="8" bestFit="1" customWidth="1"/>
    <col min="6690" max="6693" width="10.7109375" style="8" bestFit="1" customWidth="1"/>
    <col min="6694" max="6695" width="11.42578125" style="8" bestFit="1" customWidth="1"/>
    <col min="6696" max="6696" width="10.7109375" style="8" bestFit="1" customWidth="1"/>
    <col min="6697" max="6699" width="11.42578125" style="8" bestFit="1" customWidth="1"/>
    <col min="6700" max="6700" width="10.7109375" style="8" bestFit="1" customWidth="1"/>
    <col min="6701" max="6705" width="11.42578125" style="8" bestFit="1" customWidth="1"/>
    <col min="6706" max="6706" width="10.7109375" style="8" bestFit="1" customWidth="1"/>
    <col min="6707" max="6709" width="11.42578125" style="8" bestFit="1" customWidth="1"/>
    <col min="6710" max="6710" width="10.7109375" style="8" bestFit="1" customWidth="1"/>
    <col min="6711" max="6711" width="11.42578125" style="8" bestFit="1" customWidth="1"/>
    <col min="6712" max="6713" width="10.7109375" style="8" bestFit="1" customWidth="1"/>
    <col min="6714" max="6714" width="11.42578125" style="8" bestFit="1" customWidth="1"/>
    <col min="6715" max="6715" width="10.7109375" style="8" bestFit="1" customWidth="1"/>
    <col min="6716" max="6716" width="11.42578125" style="8" bestFit="1" customWidth="1"/>
    <col min="6717" max="6717" width="10.7109375" style="8" bestFit="1" customWidth="1"/>
    <col min="6718" max="6718" width="11.42578125" style="8" bestFit="1" customWidth="1"/>
    <col min="6719" max="6719" width="10.7109375" style="8" bestFit="1" customWidth="1"/>
    <col min="6720" max="6721" width="11.42578125" style="8" bestFit="1" customWidth="1"/>
    <col min="6722" max="6912" width="9.140625" style="8"/>
    <col min="6913" max="6913" width="132.7109375" style="8" customWidth="1"/>
    <col min="6914" max="6914" width="15.140625" style="8" customWidth="1"/>
    <col min="6915" max="6916" width="10.7109375" style="8" bestFit="1" customWidth="1"/>
    <col min="6917" max="6917" width="11.42578125" style="8" bestFit="1" customWidth="1"/>
    <col min="6918" max="6918" width="10.7109375" style="8" bestFit="1" customWidth="1"/>
    <col min="6919" max="6919" width="11.42578125" style="8" bestFit="1" customWidth="1"/>
    <col min="6920" max="6928" width="10.7109375" style="8" bestFit="1" customWidth="1"/>
    <col min="6929" max="6929" width="11.42578125" style="8" bestFit="1" customWidth="1"/>
    <col min="6930" max="6932" width="10.7109375" style="8" bestFit="1" customWidth="1"/>
    <col min="6933" max="6933" width="11.42578125" style="8" bestFit="1" customWidth="1"/>
    <col min="6934" max="6934" width="10.7109375" style="8" bestFit="1" customWidth="1"/>
    <col min="6935" max="6936" width="11.42578125" style="8" bestFit="1" customWidth="1"/>
    <col min="6937" max="6938" width="10.7109375" style="8" bestFit="1" customWidth="1"/>
    <col min="6939" max="6939" width="11.42578125" style="8" bestFit="1" customWidth="1"/>
    <col min="6940" max="6942" width="10.7109375" style="8" bestFit="1" customWidth="1"/>
    <col min="6943" max="6945" width="11.42578125" style="8" bestFit="1" customWidth="1"/>
    <col min="6946" max="6949" width="10.7109375" style="8" bestFit="1" customWidth="1"/>
    <col min="6950" max="6951" width="11.42578125" style="8" bestFit="1" customWidth="1"/>
    <col min="6952" max="6952" width="10.7109375" style="8" bestFit="1" customWidth="1"/>
    <col min="6953" max="6955" width="11.42578125" style="8" bestFit="1" customWidth="1"/>
    <col min="6956" max="6956" width="10.7109375" style="8" bestFit="1" customWidth="1"/>
    <col min="6957" max="6961" width="11.42578125" style="8" bestFit="1" customWidth="1"/>
    <col min="6962" max="6962" width="10.7109375" style="8" bestFit="1" customWidth="1"/>
    <col min="6963" max="6965" width="11.42578125" style="8" bestFit="1" customWidth="1"/>
    <col min="6966" max="6966" width="10.7109375" style="8" bestFit="1" customWidth="1"/>
    <col min="6967" max="6967" width="11.42578125" style="8" bestFit="1" customWidth="1"/>
    <col min="6968" max="6969" width="10.7109375" style="8" bestFit="1" customWidth="1"/>
    <col min="6970" max="6970" width="11.42578125" style="8" bestFit="1" customWidth="1"/>
    <col min="6971" max="6971" width="10.7109375" style="8" bestFit="1" customWidth="1"/>
    <col min="6972" max="6972" width="11.42578125" style="8" bestFit="1" customWidth="1"/>
    <col min="6973" max="6973" width="10.7109375" style="8" bestFit="1" customWidth="1"/>
    <col min="6974" max="6974" width="11.42578125" style="8" bestFit="1" customWidth="1"/>
    <col min="6975" max="6975" width="10.7109375" style="8" bestFit="1" customWidth="1"/>
    <col min="6976" max="6977" width="11.42578125" style="8" bestFit="1" customWidth="1"/>
    <col min="6978" max="7168" width="9.140625" style="8"/>
    <col min="7169" max="7169" width="132.7109375" style="8" customWidth="1"/>
    <col min="7170" max="7170" width="15.140625" style="8" customWidth="1"/>
    <col min="7171" max="7172" width="10.7109375" style="8" bestFit="1" customWidth="1"/>
    <col min="7173" max="7173" width="11.42578125" style="8" bestFit="1" customWidth="1"/>
    <col min="7174" max="7174" width="10.7109375" style="8" bestFit="1" customWidth="1"/>
    <col min="7175" max="7175" width="11.42578125" style="8" bestFit="1" customWidth="1"/>
    <col min="7176" max="7184" width="10.7109375" style="8" bestFit="1" customWidth="1"/>
    <col min="7185" max="7185" width="11.42578125" style="8" bestFit="1" customWidth="1"/>
    <col min="7186" max="7188" width="10.7109375" style="8" bestFit="1" customWidth="1"/>
    <col min="7189" max="7189" width="11.42578125" style="8" bestFit="1" customWidth="1"/>
    <col min="7190" max="7190" width="10.7109375" style="8" bestFit="1" customWidth="1"/>
    <col min="7191" max="7192" width="11.42578125" style="8" bestFit="1" customWidth="1"/>
    <col min="7193" max="7194" width="10.7109375" style="8" bestFit="1" customWidth="1"/>
    <col min="7195" max="7195" width="11.42578125" style="8" bestFit="1" customWidth="1"/>
    <col min="7196" max="7198" width="10.7109375" style="8" bestFit="1" customWidth="1"/>
    <col min="7199" max="7201" width="11.42578125" style="8" bestFit="1" customWidth="1"/>
    <col min="7202" max="7205" width="10.7109375" style="8" bestFit="1" customWidth="1"/>
    <col min="7206" max="7207" width="11.42578125" style="8" bestFit="1" customWidth="1"/>
    <col min="7208" max="7208" width="10.7109375" style="8" bestFit="1" customWidth="1"/>
    <col min="7209" max="7211" width="11.42578125" style="8" bestFit="1" customWidth="1"/>
    <col min="7212" max="7212" width="10.7109375" style="8" bestFit="1" customWidth="1"/>
    <col min="7213" max="7217" width="11.42578125" style="8" bestFit="1" customWidth="1"/>
    <col min="7218" max="7218" width="10.7109375" style="8" bestFit="1" customWidth="1"/>
    <col min="7219" max="7221" width="11.42578125" style="8" bestFit="1" customWidth="1"/>
    <col min="7222" max="7222" width="10.7109375" style="8" bestFit="1" customWidth="1"/>
    <col min="7223" max="7223" width="11.42578125" style="8" bestFit="1" customWidth="1"/>
    <col min="7224" max="7225" width="10.7109375" style="8" bestFit="1" customWidth="1"/>
    <col min="7226" max="7226" width="11.42578125" style="8" bestFit="1" customWidth="1"/>
    <col min="7227" max="7227" width="10.7109375" style="8" bestFit="1" customWidth="1"/>
    <col min="7228" max="7228" width="11.42578125" style="8" bestFit="1" customWidth="1"/>
    <col min="7229" max="7229" width="10.7109375" style="8" bestFit="1" customWidth="1"/>
    <col min="7230" max="7230" width="11.42578125" style="8" bestFit="1" customWidth="1"/>
    <col min="7231" max="7231" width="10.7109375" style="8" bestFit="1" customWidth="1"/>
    <col min="7232" max="7233" width="11.42578125" style="8" bestFit="1" customWidth="1"/>
    <col min="7234" max="7424" width="9.140625" style="8"/>
    <col min="7425" max="7425" width="132.7109375" style="8" customWidth="1"/>
    <col min="7426" max="7426" width="15.140625" style="8" customWidth="1"/>
    <col min="7427" max="7428" width="10.7109375" style="8" bestFit="1" customWidth="1"/>
    <col min="7429" max="7429" width="11.42578125" style="8" bestFit="1" customWidth="1"/>
    <col min="7430" max="7430" width="10.7109375" style="8" bestFit="1" customWidth="1"/>
    <col min="7431" max="7431" width="11.42578125" style="8" bestFit="1" customWidth="1"/>
    <col min="7432" max="7440" width="10.7109375" style="8" bestFit="1" customWidth="1"/>
    <col min="7441" max="7441" width="11.42578125" style="8" bestFit="1" customWidth="1"/>
    <col min="7442" max="7444" width="10.7109375" style="8" bestFit="1" customWidth="1"/>
    <col min="7445" max="7445" width="11.42578125" style="8" bestFit="1" customWidth="1"/>
    <col min="7446" max="7446" width="10.7109375" style="8" bestFit="1" customWidth="1"/>
    <col min="7447" max="7448" width="11.42578125" style="8" bestFit="1" customWidth="1"/>
    <col min="7449" max="7450" width="10.7109375" style="8" bestFit="1" customWidth="1"/>
    <col min="7451" max="7451" width="11.42578125" style="8" bestFit="1" customWidth="1"/>
    <col min="7452" max="7454" width="10.7109375" style="8" bestFit="1" customWidth="1"/>
    <col min="7455" max="7457" width="11.42578125" style="8" bestFit="1" customWidth="1"/>
    <col min="7458" max="7461" width="10.7109375" style="8" bestFit="1" customWidth="1"/>
    <col min="7462" max="7463" width="11.42578125" style="8" bestFit="1" customWidth="1"/>
    <col min="7464" max="7464" width="10.7109375" style="8" bestFit="1" customWidth="1"/>
    <col min="7465" max="7467" width="11.42578125" style="8" bestFit="1" customWidth="1"/>
    <col min="7468" max="7468" width="10.7109375" style="8" bestFit="1" customWidth="1"/>
    <col min="7469" max="7473" width="11.42578125" style="8" bestFit="1" customWidth="1"/>
    <col min="7474" max="7474" width="10.7109375" style="8" bestFit="1" customWidth="1"/>
    <col min="7475" max="7477" width="11.42578125" style="8" bestFit="1" customWidth="1"/>
    <col min="7478" max="7478" width="10.7109375" style="8" bestFit="1" customWidth="1"/>
    <col min="7479" max="7479" width="11.42578125" style="8" bestFit="1" customWidth="1"/>
    <col min="7480" max="7481" width="10.7109375" style="8" bestFit="1" customWidth="1"/>
    <col min="7482" max="7482" width="11.42578125" style="8" bestFit="1" customWidth="1"/>
    <col min="7483" max="7483" width="10.7109375" style="8" bestFit="1" customWidth="1"/>
    <col min="7484" max="7484" width="11.42578125" style="8" bestFit="1" customWidth="1"/>
    <col min="7485" max="7485" width="10.7109375" style="8" bestFit="1" customWidth="1"/>
    <col min="7486" max="7486" width="11.42578125" style="8" bestFit="1" customWidth="1"/>
    <col min="7487" max="7487" width="10.7109375" style="8" bestFit="1" customWidth="1"/>
    <col min="7488" max="7489" width="11.42578125" style="8" bestFit="1" customWidth="1"/>
    <col min="7490" max="7680" width="9.140625" style="8"/>
    <col min="7681" max="7681" width="132.7109375" style="8" customWidth="1"/>
    <col min="7682" max="7682" width="15.140625" style="8" customWidth="1"/>
    <col min="7683" max="7684" width="10.7109375" style="8" bestFit="1" customWidth="1"/>
    <col min="7685" max="7685" width="11.42578125" style="8" bestFit="1" customWidth="1"/>
    <col min="7686" max="7686" width="10.7109375" style="8" bestFit="1" customWidth="1"/>
    <col min="7687" max="7687" width="11.42578125" style="8" bestFit="1" customWidth="1"/>
    <col min="7688" max="7696" width="10.7109375" style="8" bestFit="1" customWidth="1"/>
    <col min="7697" max="7697" width="11.42578125" style="8" bestFit="1" customWidth="1"/>
    <col min="7698" max="7700" width="10.7109375" style="8" bestFit="1" customWidth="1"/>
    <col min="7701" max="7701" width="11.42578125" style="8" bestFit="1" customWidth="1"/>
    <col min="7702" max="7702" width="10.7109375" style="8" bestFit="1" customWidth="1"/>
    <col min="7703" max="7704" width="11.42578125" style="8" bestFit="1" customWidth="1"/>
    <col min="7705" max="7706" width="10.7109375" style="8" bestFit="1" customWidth="1"/>
    <col min="7707" max="7707" width="11.42578125" style="8" bestFit="1" customWidth="1"/>
    <col min="7708" max="7710" width="10.7109375" style="8" bestFit="1" customWidth="1"/>
    <col min="7711" max="7713" width="11.42578125" style="8" bestFit="1" customWidth="1"/>
    <col min="7714" max="7717" width="10.7109375" style="8" bestFit="1" customWidth="1"/>
    <col min="7718" max="7719" width="11.42578125" style="8" bestFit="1" customWidth="1"/>
    <col min="7720" max="7720" width="10.7109375" style="8" bestFit="1" customWidth="1"/>
    <col min="7721" max="7723" width="11.42578125" style="8" bestFit="1" customWidth="1"/>
    <col min="7724" max="7724" width="10.7109375" style="8" bestFit="1" customWidth="1"/>
    <col min="7725" max="7729" width="11.42578125" style="8" bestFit="1" customWidth="1"/>
    <col min="7730" max="7730" width="10.7109375" style="8" bestFit="1" customWidth="1"/>
    <col min="7731" max="7733" width="11.42578125" style="8" bestFit="1" customWidth="1"/>
    <col min="7734" max="7734" width="10.7109375" style="8" bestFit="1" customWidth="1"/>
    <col min="7735" max="7735" width="11.42578125" style="8" bestFit="1" customWidth="1"/>
    <col min="7736" max="7737" width="10.7109375" style="8" bestFit="1" customWidth="1"/>
    <col min="7738" max="7738" width="11.42578125" style="8" bestFit="1" customWidth="1"/>
    <col min="7739" max="7739" width="10.7109375" style="8" bestFit="1" customWidth="1"/>
    <col min="7740" max="7740" width="11.42578125" style="8" bestFit="1" customWidth="1"/>
    <col min="7741" max="7741" width="10.7109375" style="8" bestFit="1" customWidth="1"/>
    <col min="7742" max="7742" width="11.42578125" style="8" bestFit="1" customWidth="1"/>
    <col min="7743" max="7743" width="10.7109375" style="8" bestFit="1" customWidth="1"/>
    <col min="7744" max="7745" width="11.42578125" style="8" bestFit="1" customWidth="1"/>
    <col min="7746" max="7936" width="9.140625" style="8"/>
    <col min="7937" max="7937" width="132.7109375" style="8" customWidth="1"/>
    <col min="7938" max="7938" width="15.140625" style="8" customWidth="1"/>
    <col min="7939" max="7940" width="10.7109375" style="8" bestFit="1" customWidth="1"/>
    <col min="7941" max="7941" width="11.42578125" style="8" bestFit="1" customWidth="1"/>
    <col min="7942" max="7942" width="10.7109375" style="8" bestFit="1" customWidth="1"/>
    <col min="7943" max="7943" width="11.42578125" style="8" bestFit="1" customWidth="1"/>
    <col min="7944" max="7952" width="10.7109375" style="8" bestFit="1" customWidth="1"/>
    <col min="7953" max="7953" width="11.42578125" style="8" bestFit="1" customWidth="1"/>
    <col min="7954" max="7956" width="10.7109375" style="8" bestFit="1" customWidth="1"/>
    <col min="7957" max="7957" width="11.42578125" style="8" bestFit="1" customWidth="1"/>
    <col min="7958" max="7958" width="10.7109375" style="8" bestFit="1" customWidth="1"/>
    <col min="7959" max="7960" width="11.42578125" style="8" bestFit="1" customWidth="1"/>
    <col min="7961" max="7962" width="10.7109375" style="8" bestFit="1" customWidth="1"/>
    <col min="7963" max="7963" width="11.42578125" style="8" bestFit="1" customWidth="1"/>
    <col min="7964" max="7966" width="10.7109375" style="8" bestFit="1" customWidth="1"/>
    <col min="7967" max="7969" width="11.42578125" style="8" bestFit="1" customWidth="1"/>
    <col min="7970" max="7973" width="10.7109375" style="8" bestFit="1" customWidth="1"/>
    <col min="7974" max="7975" width="11.42578125" style="8" bestFit="1" customWidth="1"/>
    <col min="7976" max="7976" width="10.7109375" style="8" bestFit="1" customWidth="1"/>
    <col min="7977" max="7979" width="11.42578125" style="8" bestFit="1" customWidth="1"/>
    <col min="7980" max="7980" width="10.7109375" style="8" bestFit="1" customWidth="1"/>
    <col min="7981" max="7985" width="11.42578125" style="8" bestFit="1" customWidth="1"/>
    <col min="7986" max="7986" width="10.7109375" style="8" bestFit="1" customWidth="1"/>
    <col min="7987" max="7989" width="11.42578125" style="8" bestFit="1" customWidth="1"/>
    <col min="7990" max="7990" width="10.7109375" style="8" bestFit="1" customWidth="1"/>
    <col min="7991" max="7991" width="11.42578125" style="8" bestFit="1" customWidth="1"/>
    <col min="7992" max="7993" width="10.7109375" style="8" bestFit="1" customWidth="1"/>
    <col min="7994" max="7994" width="11.42578125" style="8" bestFit="1" customWidth="1"/>
    <col min="7995" max="7995" width="10.7109375" style="8" bestFit="1" customWidth="1"/>
    <col min="7996" max="7996" width="11.42578125" style="8" bestFit="1" customWidth="1"/>
    <col min="7997" max="7997" width="10.7109375" style="8" bestFit="1" customWidth="1"/>
    <col min="7998" max="7998" width="11.42578125" style="8" bestFit="1" customWidth="1"/>
    <col min="7999" max="7999" width="10.7109375" style="8" bestFit="1" customWidth="1"/>
    <col min="8000" max="8001" width="11.42578125" style="8" bestFit="1" customWidth="1"/>
    <col min="8002" max="8192" width="9.140625" style="8"/>
    <col min="8193" max="8193" width="132.7109375" style="8" customWidth="1"/>
    <col min="8194" max="8194" width="15.140625" style="8" customWidth="1"/>
    <col min="8195" max="8196" width="10.7109375" style="8" bestFit="1" customWidth="1"/>
    <col min="8197" max="8197" width="11.42578125" style="8" bestFit="1" customWidth="1"/>
    <col min="8198" max="8198" width="10.7109375" style="8" bestFit="1" customWidth="1"/>
    <col min="8199" max="8199" width="11.42578125" style="8" bestFit="1" customWidth="1"/>
    <col min="8200" max="8208" width="10.7109375" style="8" bestFit="1" customWidth="1"/>
    <col min="8209" max="8209" width="11.42578125" style="8" bestFit="1" customWidth="1"/>
    <col min="8210" max="8212" width="10.7109375" style="8" bestFit="1" customWidth="1"/>
    <col min="8213" max="8213" width="11.42578125" style="8" bestFit="1" customWidth="1"/>
    <col min="8214" max="8214" width="10.7109375" style="8" bestFit="1" customWidth="1"/>
    <col min="8215" max="8216" width="11.42578125" style="8" bestFit="1" customWidth="1"/>
    <col min="8217" max="8218" width="10.7109375" style="8" bestFit="1" customWidth="1"/>
    <col min="8219" max="8219" width="11.42578125" style="8" bestFit="1" customWidth="1"/>
    <col min="8220" max="8222" width="10.7109375" style="8" bestFit="1" customWidth="1"/>
    <col min="8223" max="8225" width="11.42578125" style="8" bestFit="1" customWidth="1"/>
    <col min="8226" max="8229" width="10.7109375" style="8" bestFit="1" customWidth="1"/>
    <col min="8230" max="8231" width="11.42578125" style="8" bestFit="1" customWidth="1"/>
    <col min="8232" max="8232" width="10.7109375" style="8" bestFit="1" customWidth="1"/>
    <col min="8233" max="8235" width="11.42578125" style="8" bestFit="1" customWidth="1"/>
    <col min="8236" max="8236" width="10.7109375" style="8" bestFit="1" customWidth="1"/>
    <col min="8237" max="8241" width="11.42578125" style="8" bestFit="1" customWidth="1"/>
    <col min="8242" max="8242" width="10.7109375" style="8" bestFit="1" customWidth="1"/>
    <col min="8243" max="8245" width="11.42578125" style="8" bestFit="1" customWidth="1"/>
    <col min="8246" max="8246" width="10.7109375" style="8" bestFit="1" customWidth="1"/>
    <col min="8247" max="8247" width="11.42578125" style="8" bestFit="1" customWidth="1"/>
    <col min="8248" max="8249" width="10.7109375" style="8" bestFit="1" customWidth="1"/>
    <col min="8250" max="8250" width="11.42578125" style="8" bestFit="1" customWidth="1"/>
    <col min="8251" max="8251" width="10.7109375" style="8" bestFit="1" customWidth="1"/>
    <col min="8252" max="8252" width="11.42578125" style="8" bestFit="1" customWidth="1"/>
    <col min="8253" max="8253" width="10.7109375" style="8" bestFit="1" customWidth="1"/>
    <col min="8254" max="8254" width="11.42578125" style="8" bestFit="1" customWidth="1"/>
    <col min="8255" max="8255" width="10.7109375" style="8" bestFit="1" customWidth="1"/>
    <col min="8256" max="8257" width="11.42578125" style="8" bestFit="1" customWidth="1"/>
    <col min="8258" max="8448" width="9.140625" style="8"/>
    <col min="8449" max="8449" width="132.7109375" style="8" customWidth="1"/>
    <col min="8450" max="8450" width="15.140625" style="8" customWidth="1"/>
    <col min="8451" max="8452" width="10.7109375" style="8" bestFit="1" customWidth="1"/>
    <col min="8453" max="8453" width="11.42578125" style="8" bestFit="1" customWidth="1"/>
    <col min="8454" max="8454" width="10.7109375" style="8" bestFit="1" customWidth="1"/>
    <col min="8455" max="8455" width="11.42578125" style="8" bestFit="1" customWidth="1"/>
    <col min="8456" max="8464" width="10.7109375" style="8" bestFit="1" customWidth="1"/>
    <col min="8465" max="8465" width="11.42578125" style="8" bestFit="1" customWidth="1"/>
    <col min="8466" max="8468" width="10.7109375" style="8" bestFit="1" customWidth="1"/>
    <col min="8469" max="8469" width="11.42578125" style="8" bestFit="1" customWidth="1"/>
    <col min="8470" max="8470" width="10.7109375" style="8" bestFit="1" customWidth="1"/>
    <col min="8471" max="8472" width="11.42578125" style="8" bestFit="1" customWidth="1"/>
    <col min="8473" max="8474" width="10.7109375" style="8" bestFit="1" customWidth="1"/>
    <col min="8475" max="8475" width="11.42578125" style="8" bestFit="1" customWidth="1"/>
    <col min="8476" max="8478" width="10.7109375" style="8" bestFit="1" customWidth="1"/>
    <col min="8479" max="8481" width="11.42578125" style="8" bestFit="1" customWidth="1"/>
    <col min="8482" max="8485" width="10.7109375" style="8" bestFit="1" customWidth="1"/>
    <col min="8486" max="8487" width="11.42578125" style="8" bestFit="1" customWidth="1"/>
    <col min="8488" max="8488" width="10.7109375" style="8" bestFit="1" customWidth="1"/>
    <col min="8489" max="8491" width="11.42578125" style="8" bestFit="1" customWidth="1"/>
    <col min="8492" max="8492" width="10.7109375" style="8" bestFit="1" customWidth="1"/>
    <col min="8493" max="8497" width="11.42578125" style="8" bestFit="1" customWidth="1"/>
    <col min="8498" max="8498" width="10.7109375" style="8" bestFit="1" customWidth="1"/>
    <col min="8499" max="8501" width="11.42578125" style="8" bestFit="1" customWidth="1"/>
    <col min="8502" max="8502" width="10.7109375" style="8" bestFit="1" customWidth="1"/>
    <col min="8503" max="8503" width="11.42578125" style="8" bestFit="1" customWidth="1"/>
    <col min="8504" max="8505" width="10.7109375" style="8" bestFit="1" customWidth="1"/>
    <col min="8506" max="8506" width="11.42578125" style="8" bestFit="1" customWidth="1"/>
    <col min="8507" max="8507" width="10.7109375" style="8" bestFit="1" customWidth="1"/>
    <col min="8508" max="8508" width="11.42578125" style="8" bestFit="1" customWidth="1"/>
    <col min="8509" max="8509" width="10.7109375" style="8" bestFit="1" customWidth="1"/>
    <col min="8510" max="8510" width="11.42578125" style="8" bestFit="1" customWidth="1"/>
    <col min="8511" max="8511" width="10.7109375" style="8" bestFit="1" customWidth="1"/>
    <col min="8512" max="8513" width="11.42578125" style="8" bestFit="1" customWidth="1"/>
    <col min="8514" max="8704" width="9.140625" style="8"/>
    <col min="8705" max="8705" width="132.7109375" style="8" customWidth="1"/>
    <col min="8706" max="8706" width="15.140625" style="8" customWidth="1"/>
    <col min="8707" max="8708" width="10.7109375" style="8" bestFit="1" customWidth="1"/>
    <col min="8709" max="8709" width="11.42578125" style="8" bestFit="1" customWidth="1"/>
    <col min="8710" max="8710" width="10.7109375" style="8" bestFit="1" customWidth="1"/>
    <col min="8711" max="8711" width="11.42578125" style="8" bestFit="1" customWidth="1"/>
    <col min="8712" max="8720" width="10.7109375" style="8" bestFit="1" customWidth="1"/>
    <col min="8721" max="8721" width="11.42578125" style="8" bestFit="1" customWidth="1"/>
    <col min="8722" max="8724" width="10.7109375" style="8" bestFit="1" customWidth="1"/>
    <col min="8725" max="8725" width="11.42578125" style="8" bestFit="1" customWidth="1"/>
    <col min="8726" max="8726" width="10.7109375" style="8" bestFit="1" customWidth="1"/>
    <col min="8727" max="8728" width="11.42578125" style="8" bestFit="1" customWidth="1"/>
    <col min="8729" max="8730" width="10.7109375" style="8" bestFit="1" customWidth="1"/>
    <col min="8731" max="8731" width="11.42578125" style="8" bestFit="1" customWidth="1"/>
    <col min="8732" max="8734" width="10.7109375" style="8" bestFit="1" customWidth="1"/>
    <col min="8735" max="8737" width="11.42578125" style="8" bestFit="1" customWidth="1"/>
    <col min="8738" max="8741" width="10.7109375" style="8" bestFit="1" customWidth="1"/>
    <col min="8742" max="8743" width="11.42578125" style="8" bestFit="1" customWidth="1"/>
    <col min="8744" max="8744" width="10.7109375" style="8" bestFit="1" customWidth="1"/>
    <col min="8745" max="8747" width="11.42578125" style="8" bestFit="1" customWidth="1"/>
    <col min="8748" max="8748" width="10.7109375" style="8" bestFit="1" customWidth="1"/>
    <col min="8749" max="8753" width="11.42578125" style="8" bestFit="1" customWidth="1"/>
    <col min="8754" max="8754" width="10.7109375" style="8" bestFit="1" customWidth="1"/>
    <col min="8755" max="8757" width="11.42578125" style="8" bestFit="1" customWidth="1"/>
    <col min="8758" max="8758" width="10.7109375" style="8" bestFit="1" customWidth="1"/>
    <col min="8759" max="8759" width="11.42578125" style="8" bestFit="1" customWidth="1"/>
    <col min="8760" max="8761" width="10.7109375" style="8" bestFit="1" customWidth="1"/>
    <col min="8762" max="8762" width="11.42578125" style="8" bestFit="1" customWidth="1"/>
    <col min="8763" max="8763" width="10.7109375" style="8" bestFit="1" customWidth="1"/>
    <col min="8764" max="8764" width="11.42578125" style="8" bestFit="1" customWidth="1"/>
    <col min="8765" max="8765" width="10.7109375" style="8" bestFit="1" customWidth="1"/>
    <col min="8766" max="8766" width="11.42578125" style="8" bestFit="1" customWidth="1"/>
    <col min="8767" max="8767" width="10.7109375" style="8" bestFit="1" customWidth="1"/>
    <col min="8768" max="8769" width="11.42578125" style="8" bestFit="1" customWidth="1"/>
    <col min="8770" max="8960" width="9.140625" style="8"/>
    <col min="8961" max="8961" width="132.7109375" style="8" customWidth="1"/>
    <col min="8962" max="8962" width="15.140625" style="8" customWidth="1"/>
    <col min="8963" max="8964" width="10.7109375" style="8" bestFit="1" customWidth="1"/>
    <col min="8965" max="8965" width="11.42578125" style="8" bestFit="1" customWidth="1"/>
    <col min="8966" max="8966" width="10.7109375" style="8" bestFit="1" customWidth="1"/>
    <col min="8967" max="8967" width="11.42578125" style="8" bestFit="1" customWidth="1"/>
    <col min="8968" max="8976" width="10.7109375" style="8" bestFit="1" customWidth="1"/>
    <col min="8977" max="8977" width="11.42578125" style="8" bestFit="1" customWidth="1"/>
    <col min="8978" max="8980" width="10.7109375" style="8" bestFit="1" customWidth="1"/>
    <col min="8981" max="8981" width="11.42578125" style="8" bestFit="1" customWidth="1"/>
    <col min="8982" max="8982" width="10.7109375" style="8" bestFit="1" customWidth="1"/>
    <col min="8983" max="8984" width="11.42578125" style="8" bestFit="1" customWidth="1"/>
    <col min="8985" max="8986" width="10.7109375" style="8" bestFit="1" customWidth="1"/>
    <col min="8987" max="8987" width="11.42578125" style="8" bestFit="1" customWidth="1"/>
    <col min="8988" max="8990" width="10.7109375" style="8" bestFit="1" customWidth="1"/>
    <col min="8991" max="8993" width="11.42578125" style="8" bestFit="1" customWidth="1"/>
    <col min="8994" max="8997" width="10.7109375" style="8" bestFit="1" customWidth="1"/>
    <col min="8998" max="8999" width="11.42578125" style="8" bestFit="1" customWidth="1"/>
    <col min="9000" max="9000" width="10.7109375" style="8" bestFit="1" customWidth="1"/>
    <col min="9001" max="9003" width="11.42578125" style="8" bestFit="1" customWidth="1"/>
    <col min="9004" max="9004" width="10.7109375" style="8" bestFit="1" customWidth="1"/>
    <col min="9005" max="9009" width="11.42578125" style="8" bestFit="1" customWidth="1"/>
    <col min="9010" max="9010" width="10.7109375" style="8" bestFit="1" customWidth="1"/>
    <col min="9011" max="9013" width="11.42578125" style="8" bestFit="1" customWidth="1"/>
    <col min="9014" max="9014" width="10.7109375" style="8" bestFit="1" customWidth="1"/>
    <col min="9015" max="9015" width="11.42578125" style="8" bestFit="1" customWidth="1"/>
    <col min="9016" max="9017" width="10.7109375" style="8" bestFit="1" customWidth="1"/>
    <col min="9018" max="9018" width="11.42578125" style="8" bestFit="1" customWidth="1"/>
    <col min="9019" max="9019" width="10.7109375" style="8" bestFit="1" customWidth="1"/>
    <col min="9020" max="9020" width="11.42578125" style="8" bestFit="1" customWidth="1"/>
    <col min="9021" max="9021" width="10.7109375" style="8" bestFit="1" customWidth="1"/>
    <col min="9022" max="9022" width="11.42578125" style="8" bestFit="1" customWidth="1"/>
    <col min="9023" max="9023" width="10.7109375" style="8" bestFit="1" customWidth="1"/>
    <col min="9024" max="9025" width="11.42578125" style="8" bestFit="1" customWidth="1"/>
    <col min="9026" max="9216" width="9.140625" style="8"/>
    <col min="9217" max="9217" width="132.7109375" style="8" customWidth="1"/>
    <col min="9218" max="9218" width="15.140625" style="8" customWidth="1"/>
    <col min="9219" max="9220" width="10.7109375" style="8" bestFit="1" customWidth="1"/>
    <col min="9221" max="9221" width="11.42578125" style="8" bestFit="1" customWidth="1"/>
    <col min="9222" max="9222" width="10.7109375" style="8" bestFit="1" customWidth="1"/>
    <col min="9223" max="9223" width="11.42578125" style="8" bestFit="1" customWidth="1"/>
    <col min="9224" max="9232" width="10.7109375" style="8" bestFit="1" customWidth="1"/>
    <col min="9233" max="9233" width="11.42578125" style="8" bestFit="1" customWidth="1"/>
    <col min="9234" max="9236" width="10.7109375" style="8" bestFit="1" customWidth="1"/>
    <col min="9237" max="9237" width="11.42578125" style="8" bestFit="1" customWidth="1"/>
    <col min="9238" max="9238" width="10.7109375" style="8" bestFit="1" customWidth="1"/>
    <col min="9239" max="9240" width="11.42578125" style="8" bestFit="1" customWidth="1"/>
    <col min="9241" max="9242" width="10.7109375" style="8" bestFit="1" customWidth="1"/>
    <col min="9243" max="9243" width="11.42578125" style="8" bestFit="1" customWidth="1"/>
    <col min="9244" max="9246" width="10.7109375" style="8" bestFit="1" customWidth="1"/>
    <col min="9247" max="9249" width="11.42578125" style="8" bestFit="1" customWidth="1"/>
    <col min="9250" max="9253" width="10.7109375" style="8" bestFit="1" customWidth="1"/>
    <col min="9254" max="9255" width="11.42578125" style="8" bestFit="1" customWidth="1"/>
    <col min="9256" max="9256" width="10.7109375" style="8" bestFit="1" customWidth="1"/>
    <col min="9257" max="9259" width="11.42578125" style="8" bestFit="1" customWidth="1"/>
    <col min="9260" max="9260" width="10.7109375" style="8" bestFit="1" customWidth="1"/>
    <col min="9261" max="9265" width="11.42578125" style="8" bestFit="1" customWidth="1"/>
    <col min="9266" max="9266" width="10.7109375" style="8" bestFit="1" customWidth="1"/>
    <col min="9267" max="9269" width="11.42578125" style="8" bestFit="1" customWidth="1"/>
    <col min="9270" max="9270" width="10.7109375" style="8" bestFit="1" customWidth="1"/>
    <col min="9271" max="9271" width="11.42578125" style="8" bestFit="1" customWidth="1"/>
    <col min="9272" max="9273" width="10.7109375" style="8" bestFit="1" customWidth="1"/>
    <col min="9274" max="9274" width="11.42578125" style="8" bestFit="1" customWidth="1"/>
    <col min="9275" max="9275" width="10.7109375" style="8" bestFit="1" customWidth="1"/>
    <col min="9276" max="9276" width="11.42578125" style="8" bestFit="1" customWidth="1"/>
    <col min="9277" max="9277" width="10.7109375" style="8" bestFit="1" customWidth="1"/>
    <col min="9278" max="9278" width="11.42578125" style="8" bestFit="1" customWidth="1"/>
    <col min="9279" max="9279" width="10.7109375" style="8" bestFit="1" customWidth="1"/>
    <col min="9280" max="9281" width="11.42578125" style="8" bestFit="1" customWidth="1"/>
    <col min="9282" max="9472" width="9.140625" style="8"/>
    <col min="9473" max="9473" width="132.7109375" style="8" customWidth="1"/>
    <col min="9474" max="9474" width="15.140625" style="8" customWidth="1"/>
    <col min="9475" max="9476" width="10.7109375" style="8" bestFit="1" customWidth="1"/>
    <col min="9477" max="9477" width="11.42578125" style="8" bestFit="1" customWidth="1"/>
    <col min="9478" max="9478" width="10.7109375" style="8" bestFit="1" customWidth="1"/>
    <col min="9479" max="9479" width="11.42578125" style="8" bestFit="1" customWidth="1"/>
    <col min="9480" max="9488" width="10.7109375" style="8" bestFit="1" customWidth="1"/>
    <col min="9489" max="9489" width="11.42578125" style="8" bestFit="1" customWidth="1"/>
    <col min="9490" max="9492" width="10.7109375" style="8" bestFit="1" customWidth="1"/>
    <col min="9493" max="9493" width="11.42578125" style="8" bestFit="1" customWidth="1"/>
    <col min="9494" max="9494" width="10.7109375" style="8" bestFit="1" customWidth="1"/>
    <col min="9495" max="9496" width="11.42578125" style="8" bestFit="1" customWidth="1"/>
    <col min="9497" max="9498" width="10.7109375" style="8" bestFit="1" customWidth="1"/>
    <col min="9499" max="9499" width="11.42578125" style="8" bestFit="1" customWidth="1"/>
    <col min="9500" max="9502" width="10.7109375" style="8" bestFit="1" customWidth="1"/>
    <col min="9503" max="9505" width="11.42578125" style="8" bestFit="1" customWidth="1"/>
    <col min="9506" max="9509" width="10.7109375" style="8" bestFit="1" customWidth="1"/>
    <col min="9510" max="9511" width="11.42578125" style="8" bestFit="1" customWidth="1"/>
    <col min="9512" max="9512" width="10.7109375" style="8" bestFit="1" customWidth="1"/>
    <col min="9513" max="9515" width="11.42578125" style="8" bestFit="1" customWidth="1"/>
    <col min="9516" max="9516" width="10.7109375" style="8" bestFit="1" customWidth="1"/>
    <col min="9517" max="9521" width="11.42578125" style="8" bestFit="1" customWidth="1"/>
    <col min="9522" max="9522" width="10.7109375" style="8" bestFit="1" customWidth="1"/>
    <col min="9523" max="9525" width="11.42578125" style="8" bestFit="1" customWidth="1"/>
    <col min="9526" max="9526" width="10.7109375" style="8" bestFit="1" customWidth="1"/>
    <col min="9527" max="9527" width="11.42578125" style="8" bestFit="1" customWidth="1"/>
    <col min="9528" max="9529" width="10.7109375" style="8" bestFit="1" customWidth="1"/>
    <col min="9530" max="9530" width="11.42578125" style="8" bestFit="1" customWidth="1"/>
    <col min="9531" max="9531" width="10.7109375" style="8" bestFit="1" customWidth="1"/>
    <col min="9532" max="9532" width="11.42578125" style="8" bestFit="1" customWidth="1"/>
    <col min="9533" max="9533" width="10.7109375" style="8" bestFit="1" customWidth="1"/>
    <col min="9534" max="9534" width="11.42578125" style="8" bestFit="1" customWidth="1"/>
    <col min="9535" max="9535" width="10.7109375" style="8" bestFit="1" customWidth="1"/>
    <col min="9536" max="9537" width="11.42578125" style="8" bestFit="1" customWidth="1"/>
    <col min="9538" max="9728" width="9.140625" style="8"/>
    <col min="9729" max="9729" width="132.7109375" style="8" customWidth="1"/>
    <col min="9730" max="9730" width="15.140625" style="8" customWidth="1"/>
    <col min="9731" max="9732" width="10.7109375" style="8" bestFit="1" customWidth="1"/>
    <col min="9733" max="9733" width="11.42578125" style="8" bestFit="1" customWidth="1"/>
    <col min="9734" max="9734" width="10.7109375" style="8" bestFit="1" customWidth="1"/>
    <col min="9735" max="9735" width="11.42578125" style="8" bestFit="1" customWidth="1"/>
    <col min="9736" max="9744" width="10.7109375" style="8" bestFit="1" customWidth="1"/>
    <col min="9745" max="9745" width="11.42578125" style="8" bestFit="1" customWidth="1"/>
    <col min="9746" max="9748" width="10.7109375" style="8" bestFit="1" customWidth="1"/>
    <col min="9749" max="9749" width="11.42578125" style="8" bestFit="1" customWidth="1"/>
    <col min="9750" max="9750" width="10.7109375" style="8" bestFit="1" customWidth="1"/>
    <col min="9751" max="9752" width="11.42578125" style="8" bestFit="1" customWidth="1"/>
    <col min="9753" max="9754" width="10.7109375" style="8" bestFit="1" customWidth="1"/>
    <col min="9755" max="9755" width="11.42578125" style="8" bestFit="1" customWidth="1"/>
    <col min="9756" max="9758" width="10.7109375" style="8" bestFit="1" customWidth="1"/>
    <col min="9759" max="9761" width="11.42578125" style="8" bestFit="1" customWidth="1"/>
    <col min="9762" max="9765" width="10.7109375" style="8" bestFit="1" customWidth="1"/>
    <col min="9766" max="9767" width="11.42578125" style="8" bestFit="1" customWidth="1"/>
    <col min="9768" max="9768" width="10.7109375" style="8" bestFit="1" customWidth="1"/>
    <col min="9769" max="9771" width="11.42578125" style="8" bestFit="1" customWidth="1"/>
    <col min="9772" max="9772" width="10.7109375" style="8" bestFit="1" customWidth="1"/>
    <col min="9773" max="9777" width="11.42578125" style="8" bestFit="1" customWidth="1"/>
    <col min="9778" max="9778" width="10.7109375" style="8" bestFit="1" customWidth="1"/>
    <col min="9779" max="9781" width="11.42578125" style="8" bestFit="1" customWidth="1"/>
    <col min="9782" max="9782" width="10.7109375" style="8" bestFit="1" customWidth="1"/>
    <col min="9783" max="9783" width="11.42578125" style="8" bestFit="1" customWidth="1"/>
    <col min="9784" max="9785" width="10.7109375" style="8" bestFit="1" customWidth="1"/>
    <col min="9786" max="9786" width="11.42578125" style="8" bestFit="1" customWidth="1"/>
    <col min="9787" max="9787" width="10.7109375" style="8" bestFit="1" customWidth="1"/>
    <col min="9788" max="9788" width="11.42578125" style="8" bestFit="1" customWidth="1"/>
    <col min="9789" max="9789" width="10.7109375" style="8" bestFit="1" customWidth="1"/>
    <col min="9790" max="9790" width="11.42578125" style="8" bestFit="1" customWidth="1"/>
    <col min="9791" max="9791" width="10.7109375" style="8" bestFit="1" customWidth="1"/>
    <col min="9792" max="9793" width="11.42578125" style="8" bestFit="1" customWidth="1"/>
    <col min="9794" max="9984" width="9.140625" style="8"/>
    <col min="9985" max="9985" width="132.7109375" style="8" customWidth="1"/>
    <col min="9986" max="9986" width="15.140625" style="8" customWidth="1"/>
    <col min="9987" max="9988" width="10.7109375" style="8" bestFit="1" customWidth="1"/>
    <col min="9989" max="9989" width="11.42578125" style="8" bestFit="1" customWidth="1"/>
    <col min="9990" max="9990" width="10.7109375" style="8" bestFit="1" customWidth="1"/>
    <col min="9991" max="9991" width="11.42578125" style="8" bestFit="1" customWidth="1"/>
    <col min="9992" max="10000" width="10.7109375" style="8" bestFit="1" customWidth="1"/>
    <col min="10001" max="10001" width="11.42578125" style="8" bestFit="1" customWidth="1"/>
    <col min="10002" max="10004" width="10.7109375" style="8" bestFit="1" customWidth="1"/>
    <col min="10005" max="10005" width="11.42578125" style="8" bestFit="1" customWidth="1"/>
    <col min="10006" max="10006" width="10.7109375" style="8" bestFit="1" customWidth="1"/>
    <col min="10007" max="10008" width="11.42578125" style="8" bestFit="1" customWidth="1"/>
    <col min="10009" max="10010" width="10.7109375" style="8" bestFit="1" customWidth="1"/>
    <col min="10011" max="10011" width="11.42578125" style="8" bestFit="1" customWidth="1"/>
    <col min="10012" max="10014" width="10.7109375" style="8" bestFit="1" customWidth="1"/>
    <col min="10015" max="10017" width="11.42578125" style="8" bestFit="1" customWidth="1"/>
    <col min="10018" max="10021" width="10.7109375" style="8" bestFit="1" customWidth="1"/>
    <col min="10022" max="10023" width="11.42578125" style="8" bestFit="1" customWidth="1"/>
    <col min="10024" max="10024" width="10.7109375" style="8" bestFit="1" customWidth="1"/>
    <col min="10025" max="10027" width="11.42578125" style="8" bestFit="1" customWidth="1"/>
    <col min="10028" max="10028" width="10.7109375" style="8" bestFit="1" customWidth="1"/>
    <col min="10029" max="10033" width="11.42578125" style="8" bestFit="1" customWidth="1"/>
    <col min="10034" max="10034" width="10.7109375" style="8" bestFit="1" customWidth="1"/>
    <col min="10035" max="10037" width="11.42578125" style="8" bestFit="1" customWidth="1"/>
    <col min="10038" max="10038" width="10.7109375" style="8" bestFit="1" customWidth="1"/>
    <col min="10039" max="10039" width="11.42578125" style="8" bestFit="1" customWidth="1"/>
    <col min="10040" max="10041" width="10.7109375" style="8" bestFit="1" customWidth="1"/>
    <col min="10042" max="10042" width="11.42578125" style="8" bestFit="1" customWidth="1"/>
    <col min="10043" max="10043" width="10.7109375" style="8" bestFit="1" customWidth="1"/>
    <col min="10044" max="10044" width="11.42578125" style="8" bestFit="1" customWidth="1"/>
    <col min="10045" max="10045" width="10.7109375" style="8" bestFit="1" customWidth="1"/>
    <col min="10046" max="10046" width="11.42578125" style="8" bestFit="1" customWidth="1"/>
    <col min="10047" max="10047" width="10.7109375" style="8" bestFit="1" customWidth="1"/>
    <col min="10048" max="10049" width="11.42578125" style="8" bestFit="1" customWidth="1"/>
    <col min="10050" max="10240" width="9.140625" style="8"/>
    <col min="10241" max="10241" width="132.7109375" style="8" customWidth="1"/>
    <col min="10242" max="10242" width="15.140625" style="8" customWidth="1"/>
    <col min="10243" max="10244" width="10.7109375" style="8" bestFit="1" customWidth="1"/>
    <col min="10245" max="10245" width="11.42578125" style="8" bestFit="1" customWidth="1"/>
    <col min="10246" max="10246" width="10.7109375" style="8" bestFit="1" customWidth="1"/>
    <col min="10247" max="10247" width="11.42578125" style="8" bestFit="1" customWidth="1"/>
    <col min="10248" max="10256" width="10.7109375" style="8" bestFit="1" customWidth="1"/>
    <col min="10257" max="10257" width="11.42578125" style="8" bestFit="1" customWidth="1"/>
    <col min="10258" max="10260" width="10.7109375" style="8" bestFit="1" customWidth="1"/>
    <col min="10261" max="10261" width="11.42578125" style="8" bestFit="1" customWidth="1"/>
    <col min="10262" max="10262" width="10.7109375" style="8" bestFit="1" customWidth="1"/>
    <col min="10263" max="10264" width="11.42578125" style="8" bestFit="1" customWidth="1"/>
    <col min="10265" max="10266" width="10.7109375" style="8" bestFit="1" customWidth="1"/>
    <col min="10267" max="10267" width="11.42578125" style="8" bestFit="1" customWidth="1"/>
    <col min="10268" max="10270" width="10.7109375" style="8" bestFit="1" customWidth="1"/>
    <col min="10271" max="10273" width="11.42578125" style="8" bestFit="1" customWidth="1"/>
    <col min="10274" max="10277" width="10.7109375" style="8" bestFit="1" customWidth="1"/>
    <col min="10278" max="10279" width="11.42578125" style="8" bestFit="1" customWidth="1"/>
    <col min="10280" max="10280" width="10.7109375" style="8" bestFit="1" customWidth="1"/>
    <col min="10281" max="10283" width="11.42578125" style="8" bestFit="1" customWidth="1"/>
    <col min="10284" max="10284" width="10.7109375" style="8" bestFit="1" customWidth="1"/>
    <col min="10285" max="10289" width="11.42578125" style="8" bestFit="1" customWidth="1"/>
    <col min="10290" max="10290" width="10.7109375" style="8" bestFit="1" customWidth="1"/>
    <col min="10291" max="10293" width="11.42578125" style="8" bestFit="1" customWidth="1"/>
    <col min="10294" max="10294" width="10.7109375" style="8" bestFit="1" customWidth="1"/>
    <col min="10295" max="10295" width="11.42578125" style="8" bestFit="1" customWidth="1"/>
    <col min="10296" max="10297" width="10.7109375" style="8" bestFit="1" customWidth="1"/>
    <col min="10298" max="10298" width="11.42578125" style="8" bestFit="1" customWidth="1"/>
    <col min="10299" max="10299" width="10.7109375" style="8" bestFit="1" customWidth="1"/>
    <col min="10300" max="10300" width="11.42578125" style="8" bestFit="1" customWidth="1"/>
    <col min="10301" max="10301" width="10.7109375" style="8" bestFit="1" customWidth="1"/>
    <col min="10302" max="10302" width="11.42578125" style="8" bestFit="1" customWidth="1"/>
    <col min="10303" max="10303" width="10.7109375" style="8" bestFit="1" customWidth="1"/>
    <col min="10304" max="10305" width="11.42578125" style="8" bestFit="1" customWidth="1"/>
    <col min="10306" max="10496" width="9.140625" style="8"/>
    <col min="10497" max="10497" width="132.7109375" style="8" customWidth="1"/>
    <col min="10498" max="10498" width="15.140625" style="8" customWidth="1"/>
    <col min="10499" max="10500" width="10.7109375" style="8" bestFit="1" customWidth="1"/>
    <col min="10501" max="10501" width="11.42578125" style="8" bestFit="1" customWidth="1"/>
    <col min="10502" max="10502" width="10.7109375" style="8" bestFit="1" customWidth="1"/>
    <col min="10503" max="10503" width="11.42578125" style="8" bestFit="1" customWidth="1"/>
    <col min="10504" max="10512" width="10.7109375" style="8" bestFit="1" customWidth="1"/>
    <col min="10513" max="10513" width="11.42578125" style="8" bestFit="1" customWidth="1"/>
    <col min="10514" max="10516" width="10.7109375" style="8" bestFit="1" customWidth="1"/>
    <col min="10517" max="10517" width="11.42578125" style="8" bestFit="1" customWidth="1"/>
    <col min="10518" max="10518" width="10.7109375" style="8" bestFit="1" customWidth="1"/>
    <col min="10519" max="10520" width="11.42578125" style="8" bestFit="1" customWidth="1"/>
    <col min="10521" max="10522" width="10.7109375" style="8" bestFit="1" customWidth="1"/>
    <col min="10523" max="10523" width="11.42578125" style="8" bestFit="1" customWidth="1"/>
    <col min="10524" max="10526" width="10.7109375" style="8" bestFit="1" customWidth="1"/>
    <col min="10527" max="10529" width="11.42578125" style="8" bestFit="1" customWidth="1"/>
    <col min="10530" max="10533" width="10.7109375" style="8" bestFit="1" customWidth="1"/>
    <col min="10534" max="10535" width="11.42578125" style="8" bestFit="1" customWidth="1"/>
    <col min="10536" max="10536" width="10.7109375" style="8" bestFit="1" customWidth="1"/>
    <col min="10537" max="10539" width="11.42578125" style="8" bestFit="1" customWidth="1"/>
    <col min="10540" max="10540" width="10.7109375" style="8" bestFit="1" customWidth="1"/>
    <col min="10541" max="10545" width="11.42578125" style="8" bestFit="1" customWidth="1"/>
    <col min="10546" max="10546" width="10.7109375" style="8" bestFit="1" customWidth="1"/>
    <col min="10547" max="10549" width="11.42578125" style="8" bestFit="1" customWidth="1"/>
    <col min="10550" max="10550" width="10.7109375" style="8" bestFit="1" customWidth="1"/>
    <col min="10551" max="10551" width="11.42578125" style="8" bestFit="1" customWidth="1"/>
    <col min="10552" max="10553" width="10.7109375" style="8" bestFit="1" customWidth="1"/>
    <col min="10554" max="10554" width="11.42578125" style="8" bestFit="1" customWidth="1"/>
    <col min="10555" max="10555" width="10.7109375" style="8" bestFit="1" customWidth="1"/>
    <col min="10556" max="10556" width="11.42578125" style="8" bestFit="1" customWidth="1"/>
    <col min="10557" max="10557" width="10.7109375" style="8" bestFit="1" customWidth="1"/>
    <col min="10558" max="10558" width="11.42578125" style="8" bestFit="1" customWidth="1"/>
    <col min="10559" max="10559" width="10.7109375" style="8" bestFit="1" customWidth="1"/>
    <col min="10560" max="10561" width="11.42578125" style="8" bestFit="1" customWidth="1"/>
    <col min="10562" max="10752" width="9.140625" style="8"/>
    <col min="10753" max="10753" width="132.7109375" style="8" customWidth="1"/>
    <col min="10754" max="10754" width="15.140625" style="8" customWidth="1"/>
    <col min="10755" max="10756" width="10.7109375" style="8" bestFit="1" customWidth="1"/>
    <col min="10757" max="10757" width="11.42578125" style="8" bestFit="1" customWidth="1"/>
    <col min="10758" max="10758" width="10.7109375" style="8" bestFit="1" customWidth="1"/>
    <col min="10759" max="10759" width="11.42578125" style="8" bestFit="1" customWidth="1"/>
    <col min="10760" max="10768" width="10.7109375" style="8" bestFit="1" customWidth="1"/>
    <col min="10769" max="10769" width="11.42578125" style="8" bestFit="1" customWidth="1"/>
    <col min="10770" max="10772" width="10.7109375" style="8" bestFit="1" customWidth="1"/>
    <col min="10773" max="10773" width="11.42578125" style="8" bestFit="1" customWidth="1"/>
    <col min="10774" max="10774" width="10.7109375" style="8" bestFit="1" customWidth="1"/>
    <col min="10775" max="10776" width="11.42578125" style="8" bestFit="1" customWidth="1"/>
    <col min="10777" max="10778" width="10.7109375" style="8" bestFit="1" customWidth="1"/>
    <col min="10779" max="10779" width="11.42578125" style="8" bestFit="1" customWidth="1"/>
    <col min="10780" max="10782" width="10.7109375" style="8" bestFit="1" customWidth="1"/>
    <col min="10783" max="10785" width="11.42578125" style="8" bestFit="1" customWidth="1"/>
    <col min="10786" max="10789" width="10.7109375" style="8" bestFit="1" customWidth="1"/>
    <col min="10790" max="10791" width="11.42578125" style="8" bestFit="1" customWidth="1"/>
    <col min="10792" max="10792" width="10.7109375" style="8" bestFit="1" customWidth="1"/>
    <col min="10793" max="10795" width="11.42578125" style="8" bestFit="1" customWidth="1"/>
    <col min="10796" max="10796" width="10.7109375" style="8" bestFit="1" customWidth="1"/>
    <col min="10797" max="10801" width="11.42578125" style="8" bestFit="1" customWidth="1"/>
    <col min="10802" max="10802" width="10.7109375" style="8" bestFit="1" customWidth="1"/>
    <col min="10803" max="10805" width="11.42578125" style="8" bestFit="1" customWidth="1"/>
    <col min="10806" max="10806" width="10.7109375" style="8" bestFit="1" customWidth="1"/>
    <col min="10807" max="10807" width="11.42578125" style="8" bestFit="1" customWidth="1"/>
    <col min="10808" max="10809" width="10.7109375" style="8" bestFit="1" customWidth="1"/>
    <col min="10810" max="10810" width="11.42578125" style="8" bestFit="1" customWidth="1"/>
    <col min="10811" max="10811" width="10.7109375" style="8" bestFit="1" customWidth="1"/>
    <col min="10812" max="10812" width="11.42578125" style="8" bestFit="1" customWidth="1"/>
    <col min="10813" max="10813" width="10.7109375" style="8" bestFit="1" customWidth="1"/>
    <col min="10814" max="10814" width="11.42578125" style="8" bestFit="1" customWidth="1"/>
    <col min="10815" max="10815" width="10.7109375" style="8" bestFit="1" customWidth="1"/>
    <col min="10816" max="10817" width="11.42578125" style="8" bestFit="1" customWidth="1"/>
    <col min="10818" max="11008" width="9.140625" style="8"/>
    <col min="11009" max="11009" width="132.7109375" style="8" customWidth="1"/>
    <col min="11010" max="11010" width="15.140625" style="8" customWidth="1"/>
    <col min="11011" max="11012" width="10.7109375" style="8" bestFit="1" customWidth="1"/>
    <col min="11013" max="11013" width="11.42578125" style="8" bestFit="1" customWidth="1"/>
    <col min="11014" max="11014" width="10.7109375" style="8" bestFit="1" customWidth="1"/>
    <col min="11015" max="11015" width="11.42578125" style="8" bestFit="1" customWidth="1"/>
    <col min="11016" max="11024" width="10.7109375" style="8" bestFit="1" customWidth="1"/>
    <col min="11025" max="11025" width="11.42578125" style="8" bestFit="1" customWidth="1"/>
    <col min="11026" max="11028" width="10.7109375" style="8" bestFit="1" customWidth="1"/>
    <col min="11029" max="11029" width="11.42578125" style="8" bestFit="1" customWidth="1"/>
    <col min="11030" max="11030" width="10.7109375" style="8" bestFit="1" customWidth="1"/>
    <col min="11031" max="11032" width="11.42578125" style="8" bestFit="1" customWidth="1"/>
    <col min="11033" max="11034" width="10.7109375" style="8" bestFit="1" customWidth="1"/>
    <col min="11035" max="11035" width="11.42578125" style="8" bestFit="1" customWidth="1"/>
    <col min="11036" max="11038" width="10.7109375" style="8" bestFit="1" customWidth="1"/>
    <col min="11039" max="11041" width="11.42578125" style="8" bestFit="1" customWidth="1"/>
    <col min="11042" max="11045" width="10.7109375" style="8" bestFit="1" customWidth="1"/>
    <col min="11046" max="11047" width="11.42578125" style="8" bestFit="1" customWidth="1"/>
    <col min="11048" max="11048" width="10.7109375" style="8" bestFit="1" customWidth="1"/>
    <col min="11049" max="11051" width="11.42578125" style="8" bestFit="1" customWidth="1"/>
    <col min="11052" max="11052" width="10.7109375" style="8" bestFit="1" customWidth="1"/>
    <col min="11053" max="11057" width="11.42578125" style="8" bestFit="1" customWidth="1"/>
    <col min="11058" max="11058" width="10.7109375" style="8" bestFit="1" customWidth="1"/>
    <col min="11059" max="11061" width="11.42578125" style="8" bestFit="1" customWidth="1"/>
    <col min="11062" max="11062" width="10.7109375" style="8" bestFit="1" customWidth="1"/>
    <col min="11063" max="11063" width="11.42578125" style="8" bestFit="1" customWidth="1"/>
    <col min="11064" max="11065" width="10.7109375" style="8" bestFit="1" customWidth="1"/>
    <col min="11066" max="11066" width="11.42578125" style="8" bestFit="1" customWidth="1"/>
    <col min="11067" max="11067" width="10.7109375" style="8" bestFit="1" customWidth="1"/>
    <col min="11068" max="11068" width="11.42578125" style="8" bestFit="1" customWidth="1"/>
    <col min="11069" max="11069" width="10.7109375" style="8" bestFit="1" customWidth="1"/>
    <col min="11070" max="11070" width="11.42578125" style="8" bestFit="1" customWidth="1"/>
    <col min="11071" max="11071" width="10.7109375" style="8" bestFit="1" customWidth="1"/>
    <col min="11072" max="11073" width="11.42578125" style="8" bestFit="1" customWidth="1"/>
    <col min="11074" max="11264" width="9.140625" style="8"/>
    <col min="11265" max="11265" width="132.7109375" style="8" customWidth="1"/>
    <col min="11266" max="11266" width="15.140625" style="8" customWidth="1"/>
    <col min="11267" max="11268" width="10.7109375" style="8" bestFit="1" customWidth="1"/>
    <col min="11269" max="11269" width="11.42578125" style="8" bestFit="1" customWidth="1"/>
    <col min="11270" max="11270" width="10.7109375" style="8" bestFit="1" customWidth="1"/>
    <col min="11271" max="11271" width="11.42578125" style="8" bestFit="1" customWidth="1"/>
    <col min="11272" max="11280" width="10.7109375" style="8" bestFit="1" customWidth="1"/>
    <col min="11281" max="11281" width="11.42578125" style="8" bestFit="1" customWidth="1"/>
    <col min="11282" max="11284" width="10.7109375" style="8" bestFit="1" customWidth="1"/>
    <col min="11285" max="11285" width="11.42578125" style="8" bestFit="1" customWidth="1"/>
    <col min="11286" max="11286" width="10.7109375" style="8" bestFit="1" customWidth="1"/>
    <col min="11287" max="11288" width="11.42578125" style="8" bestFit="1" customWidth="1"/>
    <col min="11289" max="11290" width="10.7109375" style="8" bestFit="1" customWidth="1"/>
    <col min="11291" max="11291" width="11.42578125" style="8" bestFit="1" customWidth="1"/>
    <col min="11292" max="11294" width="10.7109375" style="8" bestFit="1" customWidth="1"/>
    <col min="11295" max="11297" width="11.42578125" style="8" bestFit="1" customWidth="1"/>
    <col min="11298" max="11301" width="10.7109375" style="8" bestFit="1" customWidth="1"/>
    <col min="11302" max="11303" width="11.42578125" style="8" bestFit="1" customWidth="1"/>
    <col min="11304" max="11304" width="10.7109375" style="8" bestFit="1" customWidth="1"/>
    <col min="11305" max="11307" width="11.42578125" style="8" bestFit="1" customWidth="1"/>
    <col min="11308" max="11308" width="10.7109375" style="8" bestFit="1" customWidth="1"/>
    <col min="11309" max="11313" width="11.42578125" style="8" bestFit="1" customWidth="1"/>
    <col min="11314" max="11314" width="10.7109375" style="8" bestFit="1" customWidth="1"/>
    <col min="11315" max="11317" width="11.42578125" style="8" bestFit="1" customWidth="1"/>
    <col min="11318" max="11318" width="10.7109375" style="8" bestFit="1" customWidth="1"/>
    <col min="11319" max="11319" width="11.42578125" style="8" bestFit="1" customWidth="1"/>
    <col min="11320" max="11321" width="10.7109375" style="8" bestFit="1" customWidth="1"/>
    <col min="11322" max="11322" width="11.42578125" style="8" bestFit="1" customWidth="1"/>
    <col min="11323" max="11323" width="10.7109375" style="8" bestFit="1" customWidth="1"/>
    <col min="11324" max="11324" width="11.42578125" style="8" bestFit="1" customWidth="1"/>
    <col min="11325" max="11325" width="10.7109375" style="8" bestFit="1" customWidth="1"/>
    <col min="11326" max="11326" width="11.42578125" style="8" bestFit="1" customWidth="1"/>
    <col min="11327" max="11327" width="10.7109375" style="8" bestFit="1" customWidth="1"/>
    <col min="11328" max="11329" width="11.42578125" style="8" bestFit="1" customWidth="1"/>
    <col min="11330" max="11520" width="9.140625" style="8"/>
    <col min="11521" max="11521" width="132.7109375" style="8" customWidth="1"/>
    <col min="11522" max="11522" width="15.140625" style="8" customWidth="1"/>
    <col min="11523" max="11524" width="10.7109375" style="8" bestFit="1" customWidth="1"/>
    <col min="11525" max="11525" width="11.42578125" style="8" bestFit="1" customWidth="1"/>
    <col min="11526" max="11526" width="10.7109375" style="8" bestFit="1" customWidth="1"/>
    <col min="11527" max="11527" width="11.42578125" style="8" bestFit="1" customWidth="1"/>
    <col min="11528" max="11536" width="10.7109375" style="8" bestFit="1" customWidth="1"/>
    <col min="11537" max="11537" width="11.42578125" style="8" bestFit="1" customWidth="1"/>
    <col min="11538" max="11540" width="10.7109375" style="8" bestFit="1" customWidth="1"/>
    <col min="11541" max="11541" width="11.42578125" style="8" bestFit="1" customWidth="1"/>
    <col min="11542" max="11542" width="10.7109375" style="8" bestFit="1" customWidth="1"/>
    <col min="11543" max="11544" width="11.42578125" style="8" bestFit="1" customWidth="1"/>
    <col min="11545" max="11546" width="10.7109375" style="8" bestFit="1" customWidth="1"/>
    <col min="11547" max="11547" width="11.42578125" style="8" bestFit="1" customWidth="1"/>
    <col min="11548" max="11550" width="10.7109375" style="8" bestFit="1" customWidth="1"/>
    <col min="11551" max="11553" width="11.42578125" style="8" bestFit="1" customWidth="1"/>
    <col min="11554" max="11557" width="10.7109375" style="8" bestFit="1" customWidth="1"/>
    <col min="11558" max="11559" width="11.42578125" style="8" bestFit="1" customWidth="1"/>
    <col min="11560" max="11560" width="10.7109375" style="8" bestFit="1" customWidth="1"/>
    <col min="11561" max="11563" width="11.42578125" style="8" bestFit="1" customWidth="1"/>
    <col min="11564" max="11564" width="10.7109375" style="8" bestFit="1" customWidth="1"/>
    <col min="11565" max="11569" width="11.42578125" style="8" bestFit="1" customWidth="1"/>
    <col min="11570" max="11570" width="10.7109375" style="8" bestFit="1" customWidth="1"/>
    <col min="11571" max="11573" width="11.42578125" style="8" bestFit="1" customWidth="1"/>
    <col min="11574" max="11574" width="10.7109375" style="8" bestFit="1" customWidth="1"/>
    <col min="11575" max="11575" width="11.42578125" style="8" bestFit="1" customWidth="1"/>
    <col min="11576" max="11577" width="10.7109375" style="8" bestFit="1" customWidth="1"/>
    <col min="11578" max="11578" width="11.42578125" style="8" bestFit="1" customWidth="1"/>
    <col min="11579" max="11579" width="10.7109375" style="8" bestFit="1" customWidth="1"/>
    <col min="11580" max="11580" width="11.42578125" style="8" bestFit="1" customWidth="1"/>
    <col min="11581" max="11581" width="10.7109375" style="8" bestFit="1" customWidth="1"/>
    <col min="11582" max="11582" width="11.42578125" style="8" bestFit="1" customWidth="1"/>
    <col min="11583" max="11583" width="10.7109375" style="8" bestFit="1" customWidth="1"/>
    <col min="11584" max="11585" width="11.42578125" style="8" bestFit="1" customWidth="1"/>
    <col min="11586" max="11776" width="9.140625" style="8"/>
    <col min="11777" max="11777" width="132.7109375" style="8" customWidth="1"/>
    <col min="11778" max="11778" width="15.140625" style="8" customWidth="1"/>
    <col min="11779" max="11780" width="10.7109375" style="8" bestFit="1" customWidth="1"/>
    <col min="11781" max="11781" width="11.42578125" style="8" bestFit="1" customWidth="1"/>
    <col min="11782" max="11782" width="10.7109375" style="8" bestFit="1" customWidth="1"/>
    <col min="11783" max="11783" width="11.42578125" style="8" bestFit="1" customWidth="1"/>
    <col min="11784" max="11792" width="10.7109375" style="8" bestFit="1" customWidth="1"/>
    <col min="11793" max="11793" width="11.42578125" style="8" bestFit="1" customWidth="1"/>
    <col min="11794" max="11796" width="10.7109375" style="8" bestFit="1" customWidth="1"/>
    <col min="11797" max="11797" width="11.42578125" style="8" bestFit="1" customWidth="1"/>
    <col min="11798" max="11798" width="10.7109375" style="8" bestFit="1" customWidth="1"/>
    <col min="11799" max="11800" width="11.42578125" style="8" bestFit="1" customWidth="1"/>
    <col min="11801" max="11802" width="10.7109375" style="8" bestFit="1" customWidth="1"/>
    <col min="11803" max="11803" width="11.42578125" style="8" bestFit="1" customWidth="1"/>
    <col min="11804" max="11806" width="10.7109375" style="8" bestFit="1" customWidth="1"/>
    <col min="11807" max="11809" width="11.42578125" style="8" bestFit="1" customWidth="1"/>
    <col min="11810" max="11813" width="10.7109375" style="8" bestFit="1" customWidth="1"/>
    <col min="11814" max="11815" width="11.42578125" style="8" bestFit="1" customWidth="1"/>
    <col min="11816" max="11816" width="10.7109375" style="8" bestFit="1" customWidth="1"/>
    <col min="11817" max="11819" width="11.42578125" style="8" bestFit="1" customWidth="1"/>
    <col min="11820" max="11820" width="10.7109375" style="8" bestFit="1" customWidth="1"/>
    <col min="11821" max="11825" width="11.42578125" style="8" bestFit="1" customWidth="1"/>
    <col min="11826" max="11826" width="10.7109375" style="8" bestFit="1" customWidth="1"/>
    <col min="11827" max="11829" width="11.42578125" style="8" bestFit="1" customWidth="1"/>
    <col min="11830" max="11830" width="10.7109375" style="8" bestFit="1" customWidth="1"/>
    <col min="11831" max="11831" width="11.42578125" style="8" bestFit="1" customWidth="1"/>
    <col min="11832" max="11833" width="10.7109375" style="8" bestFit="1" customWidth="1"/>
    <col min="11834" max="11834" width="11.42578125" style="8" bestFit="1" customWidth="1"/>
    <col min="11835" max="11835" width="10.7109375" style="8" bestFit="1" customWidth="1"/>
    <col min="11836" max="11836" width="11.42578125" style="8" bestFit="1" customWidth="1"/>
    <col min="11837" max="11837" width="10.7109375" style="8" bestFit="1" customWidth="1"/>
    <col min="11838" max="11838" width="11.42578125" style="8" bestFit="1" customWidth="1"/>
    <col min="11839" max="11839" width="10.7109375" style="8" bestFit="1" customWidth="1"/>
    <col min="11840" max="11841" width="11.42578125" style="8" bestFit="1" customWidth="1"/>
    <col min="11842" max="12032" width="9.140625" style="8"/>
    <col min="12033" max="12033" width="132.7109375" style="8" customWidth="1"/>
    <col min="12034" max="12034" width="15.140625" style="8" customWidth="1"/>
    <col min="12035" max="12036" width="10.7109375" style="8" bestFit="1" customWidth="1"/>
    <col min="12037" max="12037" width="11.42578125" style="8" bestFit="1" customWidth="1"/>
    <col min="12038" max="12038" width="10.7109375" style="8" bestFit="1" customWidth="1"/>
    <col min="12039" max="12039" width="11.42578125" style="8" bestFit="1" customWidth="1"/>
    <col min="12040" max="12048" width="10.7109375" style="8" bestFit="1" customWidth="1"/>
    <col min="12049" max="12049" width="11.42578125" style="8" bestFit="1" customWidth="1"/>
    <col min="12050" max="12052" width="10.7109375" style="8" bestFit="1" customWidth="1"/>
    <col min="12053" max="12053" width="11.42578125" style="8" bestFit="1" customWidth="1"/>
    <col min="12054" max="12054" width="10.7109375" style="8" bestFit="1" customWidth="1"/>
    <col min="12055" max="12056" width="11.42578125" style="8" bestFit="1" customWidth="1"/>
    <col min="12057" max="12058" width="10.7109375" style="8" bestFit="1" customWidth="1"/>
    <col min="12059" max="12059" width="11.42578125" style="8" bestFit="1" customWidth="1"/>
    <col min="12060" max="12062" width="10.7109375" style="8" bestFit="1" customWidth="1"/>
    <col min="12063" max="12065" width="11.42578125" style="8" bestFit="1" customWidth="1"/>
    <col min="12066" max="12069" width="10.7109375" style="8" bestFit="1" customWidth="1"/>
    <col min="12070" max="12071" width="11.42578125" style="8" bestFit="1" customWidth="1"/>
    <col min="12072" max="12072" width="10.7109375" style="8" bestFit="1" customWidth="1"/>
    <col min="12073" max="12075" width="11.42578125" style="8" bestFit="1" customWidth="1"/>
    <col min="12076" max="12076" width="10.7109375" style="8" bestFit="1" customWidth="1"/>
    <col min="12077" max="12081" width="11.42578125" style="8" bestFit="1" customWidth="1"/>
    <col min="12082" max="12082" width="10.7109375" style="8" bestFit="1" customWidth="1"/>
    <col min="12083" max="12085" width="11.42578125" style="8" bestFit="1" customWidth="1"/>
    <col min="12086" max="12086" width="10.7109375" style="8" bestFit="1" customWidth="1"/>
    <col min="12087" max="12087" width="11.42578125" style="8" bestFit="1" customWidth="1"/>
    <col min="12088" max="12089" width="10.7109375" style="8" bestFit="1" customWidth="1"/>
    <col min="12090" max="12090" width="11.42578125" style="8" bestFit="1" customWidth="1"/>
    <col min="12091" max="12091" width="10.7109375" style="8" bestFit="1" customWidth="1"/>
    <col min="12092" max="12092" width="11.42578125" style="8" bestFit="1" customWidth="1"/>
    <col min="12093" max="12093" width="10.7109375" style="8" bestFit="1" customWidth="1"/>
    <col min="12094" max="12094" width="11.42578125" style="8" bestFit="1" customWidth="1"/>
    <col min="12095" max="12095" width="10.7109375" style="8" bestFit="1" customWidth="1"/>
    <col min="12096" max="12097" width="11.42578125" style="8" bestFit="1" customWidth="1"/>
    <col min="12098" max="12288" width="9.140625" style="8"/>
    <col min="12289" max="12289" width="132.7109375" style="8" customWidth="1"/>
    <col min="12290" max="12290" width="15.140625" style="8" customWidth="1"/>
    <col min="12291" max="12292" width="10.7109375" style="8" bestFit="1" customWidth="1"/>
    <col min="12293" max="12293" width="11.42578125" style="8" bestFit="1" customWidth="1"/>
    <col min="12294" max="12294" width="10.7109375" style="8" bestFit="1" customWidth="1"/>
    <col min="12295" max="12295" width="11.42578125" style="8" bestFit="1" customWidth="1"/>
    <col min="12296" max="12304" width="10.7109375" style="8" bestFit="1" customWidth="1"/>
    <col min="12305" max="12305" width="11.42578125" style="8" bestFit="1" customWidth="1"/>
    <col min="12306" max="12308" width="10.7109375" style="8" bestFit="1" customWidth="1"/>
    <col min="12309" max="12309" width="11.42578125" style="8" bestFit="1" customWidth="1"/>
    <col min="12310" max="12310" width="10.7109375" style="8" bestFit="1" customWidth="1"/>
    <col min="12311" max="12312" width="11.42578125" style="8" bestFit="1" customWidth="1"/>
    <col min="12313" max="12314" width="10.7109375" style="8" bestFit="1" customWidth="1"/>
    <col min="12315" max="12315" width="11.42578125" style="8" bestFit="1" customWidth="1"/>
    <col min="12316" max="12318" width="10.7109375" style="8" bestFit="1" customWidth="1"/>
    <col min="12319" max="12321" width="11.42578125" style="8" bestFit="1" customWidth="1"/>
    <col min="12322" max="12325" width="10.7109375" style="8" bestFit="1" customWidth="1"/>
    <col min="12326" max="12327" width="11.42578125" style="8" bestFit="1" customWidth="1"/>
    <col min="12328" max="12328" width="10.7109375" style="8" bestFit="1" customWidth="1"/>
    <col min="12329" max="12331" width="11.42578125" style="8" bestFit="1" customWidth="1"/>
    <col min="12332" max="12332" width="10.7109375" style="8" bestFit="1" customWidth="1"/>
    <col min="12333" max="12337" width="11.42578125" style="8" bestFit="1" customWidth="1"/>
    <col min="12338" max="12338" width="10.7109375" style="8" bestFit="1" customWidth="1"/>
    <col min="12339" max="12341" width="11.42578125" style="8" bestFit="1" customWidth="1"/>
    <col min="12342" max="12342" width="10.7109375" style="8" bestFit="1" customWidth="1"/>
    <col min="12343" max="12343" width="11.42578125" style="8" bestFit="1" customWidth="1"/>
    <col min="12344" max="12345" width="10.7109375" style="8" bestFit="1" customWidth="1"/>
    <col min="12346" max="12346" width="11.42578125" style="8" bestFit="1" customWidth="1"/>
    <col min="12347" max="12347" width="10.7109375" style="8" bestFit="1" customWidth="1"/>
    <col min="12348" max="12348" width="11.42578125" style="8" bestFit="1" customWidth="1"/>
    <col min="12349" max="12349" width="10.7109375" style="8" bestFit="1" customWidth="1"/>
    <col min="12350" max="12350" width="11.42578125" style="8" bestFit="1" customWidth="1"/>
    <col min="12351" max="12351" width="10.7109375" style="8" bestFit="1" customWidth="1"/>
    <col min="12352" max="12353" width="11.42578125" style="8" bestFit="1" customWidth="1"/>
    <col min="12354" max="12544" width="9.140625" style="8"/>
    <col min="12545" max="12545" width="132.7109375" style="8" customWidth="1"/>
    <col min="12546" max="12546" width="15.140625" style="8" customWidth="1"/>
    <col min="12547" max="12548" width="10.7109375" style="8" bestFit="1" customWidth="1"/>
    <col min="12549" max="12549" width="11.42578125" style="8" bestFit="1" customWidth="1"/>
    <col min="12550" max="12550" width="10.7109375" style="8" bestFit="1" customWidth="1"/>
    <col min="12551" max="12551" width="11.42578125" style="8" bestFit="1" customWidth="1"/>
    <col min="12552" max="12560" width="10.7109375" style="8" bestFit="1" customWidth="1"/>
    <col min="12561" max="12561" width="11.42578125" style="8" bestFit="1" customWidth="1"/>
    <col min="12562" max="12564" width="10.7109375" style="8" bestFit="1" customWidth="1"/>
    <col min="12565" max="12565" width="11.42578125" style="8" bestFit="1" customWidth="1"/>
    <col min="12566" max="12566" width="10.7109375" style="8" bestFit="1" customWidth="1"/>
    <col min="12567" max="12568" width="11.42578125" style="8" bestFit="1" customWidth="1"/>
    <col min="12569" max="12570" width="10.7109375" style="8" bestFit="1" customWidth="1"/>
    <col min="12571" max="12571" width="11.42578125" style="8" bestFit="1" customWidth="1"/>
    <col min="12572" max="12574" width="10.7109375" style="8" bestFit="1" customWidth="1"/>
    <col min="12575" max="12577" width="11.42578125" style="8" bestFit="1" customWidth="1"/>
    <col min="12578" max="12581" width="10.7109375" style="8" bestFit="1" customWidth="1"/>
    <col min="12582" max="12583" width="11.42578125" style="8" bestFit="1" customWidth="1"/>
    <col min="12584" max="12584" width="10.7109375" style="8" bestFit="1" customWidth="1"/>
    <col min="12585" max="12587" width="11.42578125" style="8" bestFit="1" customWidth="1"/>
    <col min="12588" max="12588" width="10.7109375" style="8" bestFit="1" customWidth="1"/>
    <col min="12589" max="12593" width="11.42578125" style="8" bestFit="1" customWidth="1"/>
    <col min="12594" max="12594" width="10.7109375" style="8" bestFit="1" customWidth="1"/>
    <col min="12595" max="12597" width="11.42578125" style="8" bestFit="1" customWidth="1"/>
    <col min="12598" max="12598" width="10.7109375" style="8" bestFit="1" customWidth="1"/>
    <col min="12599" max="12599" width="11.42578125" style="8" bestFit="1" customWidth="1"/>
    <col min="12600" max="12601" width="10.7109375" style="8" bestFit="1" customWidth="1"/>
    <col min="12602" max="12602" width="11.42578125" style="8" bestFit="1" customWidth="1"/>
    <col min="12603" max="12603" width="10.7109375" style="8" bestFit="1" customWidth="1"/>
    <col min="12604" max="12604" width="11.42578125" style="8" bestFit="1" customWidth="1"/>
    <col min="12605" max="12605" width="10.7109375" style="8" bestFit="1" customWidth="1"/>
    <col min="12606" max="12606" width="11.42578125" style="8" bestFit="1" customWidth="1"/>
    <col min="12607" max="12607" width="10.7109375" style="8" bestFit="1" customWidth="1"/>
    <col min="12608" max="12609" width="11.42578125" style="8" bestFit="1" customWidth="1"/>
    <col min="12610" max="12800" width="9.140625" style="8"/>
    <col min="12801" max="12801" width="132.7109375" style="8" customWidth="1"/>
    <col min="12802" max="12802" width="15.140625" style="8" customWidth="1"/>
    <col min="12803" max="12804" width="10.7109375" style="8" bestFit="1" customWidth="1"/>
    <col min="12805" max="12805" width="11.42578125" style="8" bestFit="1" customWidth="1"/>
    <col min="12806" max="12806" width="10.7109375" style="8" bestFit="1" customWidth="1"/>
    <col min="12807" max="12807" width="11.42578125" style="8" bestFit="1" customWidth="1"/>
    <col min="12808" max="12816" width="10.7109375" style="8" bestFit="1" customWidth="1"/>
    <col min="12817" max="12817" width="11.42578125" style="8" bestFit="1" customWidth="1"/>
    <col min="12818" max="12820" width="10.7109375" style="8" bestFit="1" customWidth="1"/>
    <col min="12821" max="12821" width="11.42578125" style="8" bestFit="1" customWidth="1"/>
    <col min="12822" max="12822" width="10.7109375" style="8" bestFit="1" customWidth="1"/>
    <col min="12823" max="12824" width="11.42578125" style="8" bestFit="1" customWidth="1"/>
    <col min="12825" max="12826" width="10.7109375" style="8" bestFit="1" customWidth="1"/>
    <col min="12827" max="12827" width="11.42578125" style="8" bestFit="1" customWidth="1"/>
    <col min="12828" max="12830" width="10.7109375" style="8" bestFit="1" customWidth="1"/>
    <col min="12831" max="12833" width="11.42578125" style="8" bestFit="1" customWidth="1"/>
    <col min="12834" max="12837" width="10.7109375" style="8" bestFit="1" customWidth="1"/>
    <col min="12838" max="12839" width="11.42578125" style="8" bestFit="1" customWidth="1"/>
    <col min="12840" max="12840" width="10.7109375" style="8" bestFit="1" customWidth="1"/>
    <col min="12841" max="12843" width="11.42578125" style="8" bestFit="1" customWidth="1"/>
    <col min="12844" max="12844" width="10.7109375" style="8" bestFit="1" customWidth="1"/>
    <col min="12845" max="12849" width="11.42578125" style="8" bestFit="1" customWidth="1"/>
    <col min="12850" max="12850" width="10.7109375" style="8" bestFit="1" customWidth="1"/>
    <col min="12851" max="12853" width="11.42578125" style="8" bestFit="1" customWidth="1"/>
    <col min="12854" max="12854" width="10.7109375" style="8" bestFit="1" customWidth="1"/>
    <col min="12855" max="12855" width="11.42578125" style="8" bestFit="1" customWidth="1"/>
    <col min="12856" max="12857" width="10.7109375" style="8" bestFit="1" customWidth="1"/>
    <col min="12858" max="12858" width="11.42578125" style="8" bestFit="1" customWidth="1"/>
    <col min="12859" max="12859" width="10.7109375" style="8" bestFit="1" customWidth="1"/>
    <col min="12860" max="12860" width="11.42578125" style="8" bestFit="1" customWidth="1"/>
    <col min="12861" max="12861" width="10.7109375" style="8" bestFit="1" customWidth="1"/>
    <col min="12862" max="12862" width="11.42578125" style="8" bestFit="1" customWidth="1"/>
    <col min="12863" max="12863" width="10.7109375" style="8" bestFit="1" customWidth="1"/>
    <col min="12864" max="12865" width="11.42578125" style="8" bestFit="1" customWidth="1"/>
    <col min="12866" max="13056" width="9.140625" style="8"/>
    <col min="13057" max="13057" width="132.7109375" style="8" customWidth="1"/>
    <col min="13058" max="13058" width="15.140625" style="8" customWidth="1"/>
    <col min="13059" max="13060" width="10.7109375" style="8" bestFit="1" customWidth="1"/>
    <col min="13061" max="13061" width="11.42578125" style="8" bestFit="1" customWidth="1"/>
    <col min="13062" max="13062" width="10.7109375" style="8" bestFit="1" customWidth="1"/>
    <col min="13063" max="13063" width="11.42578125" style="8" bestFit="1" customWidth="1"/>
    <col min="13064" max="13072" width="10.7109375" style="8" bestFit="1" customWidth="1"/>
    <col min="13073" max="13073" width="11.42578125" style="8" bestFit="1" customWidth="1"/>
    <col min="13074" max="13076" width="10.7109375" style="8" bestFit="1" customWidth="1"/>
    <col min="13077" max="13077" width="11.42578125" style="8" bestFit="1" customWidth="1"/>
    <col min="13078" max="13078" width="10.7109375" style="8" bestFit="1" customWidth="1"/>
    <col min="13079" max="13080" width="11.42578125" style="8" bestFit="1" customWidth="1"/>
    <col min="13081" max="13082" width="10.7109375" style="8" bestFit="1" customWidth="1"/>
    <col min="13083" max="13083" width="11.42578125" style="8" bestFit="1" customWidth="1"/>
    <col min="13084" max="13086" width="10.7109375" style="8" bestFit="1" customWidth="1"/>
    <col min="13087" max="13089" width="11.42578125" style="8" bestFit="1" customWidth="1"/>
    <col min="13090" max="13093" width="10.7109375" style="8" bestFit="1" customWidth="1"/>
    <col min="13094" max="13095" width="11.42578125" style="8" bestFit="1" customWidth="1"/>
    <col min="13096" max="13096" width="10.7109375" style="8" bestFit="1" customWidth="1"/>
    <col min="13097" max="13099" width="11.42578125" style="8" bestFit="1" customWidth="1"/>
    <col min="13100" max="13100" width="10.7109375" style="8" bestFit="1" customWidth="1"/>
    <col min="13101" max="13105" width="11.42578125" style="8" bestFit="1" customWidth="1"/>
    <col min="13106" max="13106" width="10.7109375" style="8" bestFit="1" customWidth="1"/>
    <col min="13107" max="13109" width="11.42578125" style="8" bestFit="1" customWidth="1"/>
    <col min="13110" max="13110" width="10.7109375" style="8" bestFit="1" customWidth="1"/>
    <col min="13111" max="13111" width="11.42578125" style="8" bestFit="1" customWidth="1"/>
    <col min="13112" max="13113" width="10.7109375" style="8" bestFit="1" customWidth="1"/>
    <col min="13114" max="13114" width="11.42578125" style="8" bestFit="1" customWidth="1"/>
    <col min="13115" max="13115" width="10.7109375" style="8" bestFit="1" customWidth="1"/>
    <col min="13116" max="13116" width="11.42578125" style="8" bestFit="1" customWidth="1"/>
    <col min="13117" max="13117" width="10.7109375" style="8" bestFit="1" customWidth="1"/>
    <col min="13118" max="13118" width="11.42578125" style="8" bestFit="1" customWidth="1"/>
    <col min="13119" max="13119" width="10.7109375" style="8" bestFit="1" customWidth="1"/>
    <col min="13120" max="13121" width="11.42578125" style="8" bestFit="1" customWidth="1"/>
    <col min="13122" max="13312" width="9.140625" style="8"/>
    <col min="13313" max="13313" width="132.7109375" style="8" customWidth="1"/>
    <col min="13314" max="13314" width="15.140625" style="8" customWidth="1"/>
    <col min="13315" max="13316" width="10.7109375" style="8" bestFit="1" customWidth="1"/>
    <col min="13317" max="13317" width="11.42578125" style="8" bestFit="1" customWidth="1"/>
    <col min="13318" max="13318" width="10.7109375" style="8" bestFit="1" customWidth="1"/>
    <col min="13319" max="13319" width="11.42578125" style="8" bestFit="1" customWidth="1"/>
    <col min="13320" max="13328" width="10.7109375" style="8" bestFit="1" customWidth="1"/>
    <col min="13329" max="13329" width="11.42578125" style="8" bestFit="1" customWidth="1"/>
    <col min="13330" max="13332" width="10.7109375" style="8" bestFit="1" customWidth="1"/>
    <col min="13333" max="13333" width="11.42578125" style="8" bestFit="1" customWidth="1"/>
    <col min="13334" max="13334" width="10.7109375" style="8" bestFit="1" customWidth="1"/>
    <col min="13335" max="13336" width="11.42578125" style="8" bestFit="1" customWidth="1"/>
    <col min="13337" max="13338" width="10.7109375" style="8" bestFit="1" customWidth="1"/>
    <col min="13339" max="13339" width="11.42578125" style="8" bestFit="1" customWidth="1"/>
    <col min="13340" max="13342" width="10.7109375" style="8" bestFit="1" customWidth="1"/>
    <col min="13343" max="13345" width="11.42578125" style="8" bestFit="1" customWidth="1"/>
    <col min="13346" max="13349" width="10.7109375" style="8" bestFit="1" customWidth="1"/>
    <col min="13350" max="13351" width="11.42578125" style="8" bestFit="1" customWidth="1"/>
    <col min="13352" max="13352" width="10.7109375" style="8" bestFit="1" customWidth="1"/>
    <col min="13353" max="13355" width="11.42578125" style="8" bestFit="1" customWidth="1"/>
    <col min="13356" max="13356" width="10.7109375" style="8" bestFit="1" customWidth="1"/>
    <col min="13357" max="13361" width="11.42578125" style="8" bestFit="1" customWidth="1"/>
    <col min="13362" max="13362" width="10.7109375" style="8" bestFit="1" customWidth="1"/>
    <col min="13363" max="13365" width="11.42578125" style="8" bestFit="1" customWidth="1"/>
    <col min="13366" max="13366" width="10.7109375" style="8" bestFit="1" customWidth="1"/>
    <col min="13367" max="13367" width="11.42578125" style="8" bestFit="1" customWidth="1"/>
    <col min="13368" max="13369" width="10.7109375" style="8" bestFit="1" customWidth="1"/>
    <col min="13370" max="13370" width="11.42578125" style="8" bestFit="1" customWidth="1"/>
    <col min="13371" max="13371" width="10.7109375" style="8" bestFit="1" customWidth="1"/>
    <col min="13372" max="13372" width="11.42578125" style="8" bestFit="1" customWidth="1"/>
    <col min="13373" max="13373" width="10.7109375" style="8" bestFit="1" customWidth="1"/>
    <col min="13374" max="13374" width="11.42578125" style="8" bestFit="1" customWidth="1"/>
    <col min="13375" max="13375" width="10.7109375" style="8" bestFit="1" customWidth="1"/>
    <col min="13376" max="13377" width="11.42578125" style="8" bestFit="1" customWidth="1"/>
    <col min="13378" max="13568" width="9.140625" style="8"/>
    <col min="13569" max="13569" width="132.7109375" style="8" customWidth="1"/>
    <col min="13570" max="13570" width="15.140625" style="8" customWidth="1"/>
    <col min="13571" max="13572" width="10.7109375" style="8" bestFit="1" customWidth="1"/>
    <col min="13573" max="13573" width="11.42578125" style="8" bestFit="1" customWidth="1"/>
    <col min="13574" max="13574" width="10.7109375" style="8" bestFit="1" customWidth="1"/>
    <col min="13575" max="13575" width="11.42578125" style="8" bestFit="1" customWidth="1"/>
    <col min="13576" max="13584" width="10.7109375" style="8" bestFit="1" customWidth="1"/>
    <col min="13585" max="13585" width="11.42578125" style="8" bestFit="1" customWidth="1"/>
    <col min="13586" max="13588" width="10.7109375" style="8" bestFit="1" customWidth="1"/>
    <col min="13589" max="13589" width="11.42578125" style="8" bestFit="1" customWidth="1"/>
    <col min="13590" max="13590" width="10.7109375" style="8" bestFit="1" customWidth="1"/>
    <col min="13591" max="13592" width="11.42578125" style="8" bestFit="1" customWidth="1"/>
    <col min="13593" max="13594" width="10.7109375" style="8" bestFit="1" customWidth="1"/>
    <col min="13595" max="13595" width="11.42578125" style="8" bestFit="1" customWidth="1"/>
    <col min="13596" max="13598" width="10.7109375" style="8" bestFit="1" customWidth="1"/>
    <col min="13599" max="13601" width="11.42578125" style="8" bestFit="1" customWidth="1"/>
    <col min="13602" max="13605" width="10.7109375" style="8" bestFit="1" customWidth="1"/>
    <col min="13606" max="13607" width="11.42578125" style="8" bestFit="1" customWidth="1"/>
    <col min="13608" max="13608" width="10.7109375" style="8" bestFit="1" customWidth="1"/>
    <col min="13609" max="13611" width="11.42578125" style="8" bestFit="1" customWidth="1"/>
    <col min="13612" max="13612" width="10.7109375" style="8" bestFit="1" customWidth="1"/>
    <col min="13613" max="13617" width="11.42578125" style="8" bestFit="1" customWidth="1"/>
    <col min="13618" max="13618" width="10.7109375" style="8" bestFit="1" customWidth="1"/>
    <col min="13619" max="13621" width="11.42578125" style="8" bestFit="1" customWidth="1"/>
    <col min="13622" max="13622" width="10.7109375" style="8" bestFit="1" customWidth="1"/>
    <col min="13623" max="13623" width="11.42578125" style="8" bestFit="1" customWidth="1"/>
    <col min="13624" max="13625" width="10.7109375" style="8" bestFit="1" customWidth="1"/>
    <col min="13626" max="13626" width="11.42578125" style="8" bestFit="1" customWidth="1"/>
    <col min="13627" max="13627" width="10.7109375" style="8" bestFit="1" customWidth="1"/>
    <col min="13628" max="13628" width="11.42578125" style="8" bestFit="1" customWidth="1"/>
    <col min="13629" max="13629" width="10.7109375" style="8" bestFit="1" customWidth="1"/>
    <col min="13630" max="13630" width="11.42578125" style="8" bestFit="1" customWidth="1"/>
    <col min="13631" max="13631" width="10.7109375" style="8" bestFit="1" customWidth="1"/>
    <col min="13632" max="13633" width="11.42578125" style="8" bestFit="1" customWidth="1"/>
    <col min="13634" max="13824" width="9.140625" style="8"/>
    <col min="13825" max="13825" width="132.7109375" style="8" customWidth="1"/>
    <col min="13826" max="13826" width="15.140625" style="8" customWidth="1"/>
    <col min="13827" max="13828" width="10.7109375" style="8" bestFit="1" customWidth="1"/>
    <col min="13829" max="13829" width="11.42578125" style="8" bestFit="1" customWidth="1"/>
    <col min="13830" max="13830" width="10.7109375" style="8" bestFit="1" customWidth="1"/>
    <col min="13831" max="13831" width="11.42578125" style="8" bestFit="1" customWidth="1"/>
    <col min="13832" max="13840" width="10.7109375" style="8" bestFit="1" customWidth="1"/>
    <col min="13841" max="13841" width="11.42578125" style="8" bestFit="1" customWidth="1"/>
    <col min="13842" max="13844" width="10.7109375" style="8" bestFit="1" customWidth="1"/>
    <col min="13845" max="13845" width="11.42578125" style="8" bestFit="1" customWidth="1"/>
    <col min="13846" max="13846" width="10.7109375" style="8" bestFit="1" customWidth="1"/>
    <col min="13847" max="13848" width="11.42578125" style="8" bestFit="1" customWidth="1"/>
    <col min="13849" max="13850" width="10.7109375" style="8" bestFit="1" customWidth="1"/>
    <col min="13851" max="13851" width="11.42578125" style="8" bestFit="1" customWidth="1"/>
    <col min="13852" max="13854" width="10.7109375" style="8" bestFit="1" customWidth="1"/>
    <col min="13855" max="13857" width="11.42578125" style="8" bestFit="1" customWidth="1"/>
    <col min="13858" max="13861" width="10.7109375" style="8" bestFit="1" customWidth="1"/>
    <col min="13862" max="13863" width="11.42578125" style="8" bestFit="1" customWidth="1"/>
    <col min="13864" max="13864" width="10.7109375" style="8" bestFit="1" customWidth="1"/>
    <col min="13865" max="13867" width="11.42578125" style="8" bestFit="1" customWidth="1"/>
    <col min="13868" max="13868" width="10.7109375" style="8" bestFit="1" customWidth="1"/>
    <col min="13869" max="13873" width="11.42578125" style="8" bestFit="1" customWidth="1"/>
    <col min="13874" max="13874" width="10.7109375" style="8" bestFit="1" customWidth="1"/>
    <col min="13875" max="13877" width="11.42578125" style="8" bestFit="1" customWidth="1"/>
    <col min="13878" max="13878" width="10.7109375" style="8" bestFit="1" customWidth="1"/>
    <col min="13879" max="13879" width="11.42578125" style="8" bestFit="1" customWidth="1"/>
    <col min="13880" max="13881" width="10.7109375" style="8" bestFit="1" customWidth="1"/>
    <col min="13882" max="13882" width="11.42578125" style="8" bestFit="1" customWidth="1"/>
    <col min="13883" max="13883" width="10.7109375" style="8" bestFit="1" customWidth="1"/>
    <col min="13884" max="13884" width="11.42578125" style="8" bestFit="1" customWidth="1"/>
    <col min="13885" max="13885" width="10.7109375" style="8" bestFit="1" customWidth="1"/>
    <col min="13886" max="13886" width="11.42578125" style="8" bestFit="1" customWidth="1"/>
    <col min="13887" max="13887" width="10.7109375" style="8" bestFit="1" customWidth="1"/>
    <col min="13888" max="13889" width="11.42578125" style="8" bestFit="1" customWidth="1"/>
    <col min="13890" max="14080" width="9.140625" style="8"/>
    <col min="14081" max="14081" width="132.7109375" style="8" customWidth="1"/>
    <col min="14082" max="14082" width="15.140625" style="8" customWidth="1"/>
    <col min="14083" max="14084" width="10.7109375" style="8" bestFit="1" customWidth="1"/>
    <col min="14085" max="14085" width="11.42578125" style="8" bestFit="1" customWidth="1"/>
    <col min="14086" max="14086" width="10.7109375" style="8" bestFit="1" customWidth="1"/>
    <col min="14087" max="14087" width="11.42578125" style="8" bestFit="1" customWidth="1"/>
    <col min="14088" max="14096" width="10.7109375" style="8" bestFit="1" customWidth="1"/>
    <col min="14097" max="14097" width="11.42578125" style="8" bestFit="1" customWidth="1"/>
    <col min="14098" max="14100" width="10.7109375" style="8" bestFit="1" customWidth="1"/>
    <col min="14101" max="14101" width="11.42578125" style="8" bestFit="1" customWidth="1"/>
    <col min="14102" max="14102" width="10.7109375" style="8" bestFit="1" customWidth="1"/>
    <col min="14103" max="14104" width="11.42578125" style="8" bestFit="1" customWidth="1"/>
    <col min="14105" max="14106" width="10.7109375" style="8" bestFit="1" customWidth="1"/>
    <col min="14107" max="14107" width="11.42578125" style="8" bestFit="1" customWidth="1"/>
    <col min="14108" max="14110" width="10.7109375" style="8" bestFit="1" customWidth="1"/>
    <col min="14111" max="14113" width="11.42578125" style="8" bestFit="1" customWidth="1"/>
    <col min="14114" max="14117" width="10.7109375" style="8" bestFit="1" customWidth="1"/>
    <col min="14118" max="14119" width="11.42578125" style="8" bestFit="1" customWidth="1"/>
    <col min="14120" max="14120" width="10.7109375" style="8" bestFit="1" customWidth="1"/>
    <col min="14121" max="14123" width="11.42578125" style="8" bestFit="1" customWidth="1"/>
    <col min="14124" max="14124" width="10.7109375" style="8" bestFit="1" customWidth="1"/>
    <col min="14125" max="14129" width="11.42578125" style="8" bestFit="1" customWidth="1"/>
    <col min="14130" max="14130" width="10.7109375" style="8" bestFit="1" customWidth="1"/>
    <col min="14131" max="14133" width="11.42578125" style="8" bestFit="1" customWidth="1"/>
    <col min="14134" max="14134" width="10.7109375" style="8" bestFit="1" customWidth="1"/>
    <col min="14135" max="14135" width="11.42578125" style="8" bestFit="1" customWidth="1"/>
    <col min="14136" max="14137" width="10.7109375" style="8" bestFit="1" customWidth="1"/>
    <col min="14138" max="14138" width="11.42578125" style="8" bestFit="1" customWidth="1"/>
    <col min="14139" max="14139" width="10.7109375" style="8" bestFit="1" customWidth="1"/>
    <col min="14140" max="14140" width="11.42578125" style="8" bestFit="1" customWidth="1"/>
    <col min="14141" max="14141" width="10.7109375" style="8" bestFit="1" customWidth="1"/>
    <col min="14142" max="14142" width="11.42578125" style="8" bestFit="1" customWidth="1"/>
    <col min="14143" max="14143" width="10.7109375" style="8" bestFit="1" customWidth="1"/>
    <col min="14144" max="14145" width="11.42578125" style="8" bestFit="1" customWidth="1"/>
    <col min="14146" max="14336" width="9.140625" style="8"/>
    <col min="14337" max="14337" width="132.7109375" style="8" customWidth="1"/>
    <col min="14338" max="14338" width="15.140625" style="8" customWidth="1"/>
    <col min="14339" max="14340" width="10.7109375" style="8" bestFit="1" customWidth="1"/>
    <col min="14341" max="14341" width="11.42578125" style="8" bestFit="1" customWidth="1"/>
    <col min="14342" max="14342" width="10.7109375" style="8" bestFit="1" customWidth="1"/>
    <col min="14343" max="14343" width="11.42578125" style="8" bestFit="1" customWidth="1"/>
    <col min="14344" max="14352" width="10.7109375" style="8" bestFit="1" customWidth="1"/>
    <col min="14353" max="14353" width="11.42578125" style="8" bestFit="1" customWidth="1"/>
    <col min="14354" max="14356" width="10.7109375" style="8" bestFit="1" customWidth="1"/>
    <col min="14357" max="14357" width="11.42578125" style="8" bestFit="1" customWidth="1"/>
    <col min="14358" max="14358" width="10.7109375" style="8" bestFit="1" customWidth="1"/>
    <col min="14359" max="14360" width="11.42578125" style="8" bestFit="1" customWidth="1"/>
    <col min="14361" max="14362" width="10.7109375" style="8" bestFit="1" customWidth="1"/>
    <col min="14363" max="14363" width="11.42578125" style="8" bestFit="1" customWidth="1"/>
    <col min="14364" max="14366" width="10.7109375" style="8" bestFit="1" customWidth="1"/>
    <col min="14367" max="14369" width="11.42578125" style="8" bestFit="1" customWidth="1"/>
    <col min="14370" max="14373" width="10.7109375" style="8" bestFit="1" customWidth="1"/>
    <col min="14374" max="14375" width="11.42578125" style="8" bestFit="1" customWidth="1"/>
    <col min="14376" max="14376" width="10.7109375" style="8" bestFit="1" customWidth="1"/>
    <col min="14377" max="14379" width="11.42578125" style="8" bestFit="1" customWidth="1"/>
    <col min="14380" max="14380" width="10.7109375" style="8" bestFit="1" customWidth="1"/>
    <col min="14381" max="14385" width="11.42578125" style="8" bestFit="1" customWidth="1"/>
    <col min="14386" max="14386" width="10.7109375" style="8" bestFit="1" customWidth="1"/>
    <col min="14387" max="14389" width="11.42578125" style="8" bestFit="1" customWidth="1"/>
    <col min="14390" max="14390" width="10.7109375" style="8" bestFit="1" customWidth="1"/>
    <col min="14391" max="14391" width="11.42578125" style="8" bestFit="1" customWidth="1"/>
    <col min="14392" max="14393" width="10.7109375" style="8" bestFit="1" customWidth="1"/>
    <col min="14394" max="14394" width="11.42578125" style="8" bestFit="1" customWidth="1"/>
    <col min="14395" max="14395" width="10.7109375" style="8" bestFit="1" customWidth="1"/>
    <col min="14396" max="14396" width="11.42578125" style="8" bestFit="1" customWidth="1"/>
    <col min="14397" max="14397" width="10.7109375" style="8" bestFit="1" customWidth="1"/>
    <col min="14398" max="14398" width="11.42578125" style="8" bestFit="1" customWidth="1"/>
    <col min="14399" max="14399" width="10.7109375" style="8" bestFit="1" customWidth="1"/>
    <col min="14400" max="14401" width="11.42578125" style="8" bestFit="1" customWidth="1"/>
    <col min="14402" max="14592" width="9.140625" style="8"/>
    <col min="14593" max="14593" width="132.7109375" style="8" customWidth="1"/>
    <col min="14594" max="14594" width="15.140625" style="8" customWidth="1"/>
    <col min="14595" max="14596" width="10.7109375" style="8" bestFit="1" customWidth="1"/>
    <col min="14597" max="14597" width="11.42578125" style="8" bestFit="1" customWidth="1"/>
    <col min="14598" max="14598" width="10.7109375" style="8" bestFit="1" customWidth="1"/>
    <col min="14599" max="14599" width="11.42578125" style="8" bestFit="1" customWidth="1"/>
    <col min="14600" max="14608" width="10.7109375" style="8" bestFit="1" customWidth="1"/>
    <col min="14609" max="14609" width="11.42578125" style="8" bestFit="1" customWidth="1"/>
    <col min="14610" max="14612" width="10.7109375" style="8" bestFit="1" customWidth="1"/>
    <col min="14613" max="14613" width="11.42578125" style="8" bestFit="1" customWidth="1"/>
    <col min="14614" max="14614" width="10.7109375" style="8" bestFit="1" customWidth="1"/>
    <col min="14615" max="14616" width="11.42578125" style="8" bestFit="1" customWidth="1"/>
    <col min="14617" max="14618" width="10.7109375" style="8" bestFit="1" customWidth="1"/>
    <col min="14619" max="14619" width="11.42578125" style="8" bestFit="1" customWidth="1"/>
    <col min="14620" max="14622" width="10.7109375" style="8" bestFit="1" customWidth="1"/>
    <col min="14623" max="14625" width="11.42578125" style="8" bestFit="1" customWidth="1"/>
    <col min="14626" max="14629" width="10.7109375" style="8" bestFit="1" customWidth="1"/>
    <col min="14630" max="14631" width="11.42578125" style="8" bestFit="1" customWidth="1"/>
    <col min="14632" max="14632" width="10.7109375" style="8" bestFit="1" customWidth="1"/>
    <col min="14633" max="14635" width="11.42578125" style="8" bestFit="1" customWidth="1"/>
    <col min="14636" max="14636" width="10.7109375" style="8" bestFit="1" customWidth="1"/>
    <col min="14637" max="14641" width="11.42578125" style="8" bestFit="1" customWidth="1"/>
    <col min="14642" max="14642" width="10.7109375" style="8" bestFit="1" customWidth="1"/>
    <col min="14643" max="14645" width="11.42578125" style="8" bestFit="1" customWidth="1"/>
    <col min="14646" max="14646" width="10.7109375" style="8" bestFit="1" customWidth="1"/>
    <col min="14647" max="14647" width="11.42578125" style="8" bestFit="1" customWidth="1"/>
    <col min="14648" max="14649" width="10.7109375" style="8" bestFit="1" customWidth="1"/>
    <col min="14650" max="14650" width="11.42578125" style="8" bestFit="1" customWidth="1"/>
    <col min="14651" max="14651" width="10.7109375" style="8" bestFit="1" customWidth="1"/>
    <col min="14652" max="14652" width="11.42578125" style="8" bestFit="1" customWidth="1"/>
    <col min="14653" max="14653" width="10.7109375" style="8" bestFit="1" customWidth="1"/>
    <col min="14654" max="14654" width="11.42578125" style="8" bestFit="1" customWidth="1"/>
    <col min="14655" max="14655" width="10.7109375" style="8" bestFit="1" customWidth="1"/>
    <col min="14656" max="14657" width="11.42578125" style="8" bestFit="1" customWidth="1"/>
    <col min="14658" max="14848" width="9.140625" style="8"/>
    <col min="14849" max="14849" width="132.7109375" style="8" customWidth="1"/>
    <col min="14850" max="14850" width="15.140625" style="8" customWidth="1"/>
    <col min="14851" max="14852" width="10.7109375" style="8" bestFit="1" customWidth="1"/>
    <col min="14853" max="14853" width="11.42578125" style="8" bestFit="1" customWidth="1"/>
    <col min="14854" max="14854" width="10.7109375" style="8" bestFit="1" customWidth="1"/>
    <col min="14855" max="14855" width="11.42578125" style="8" bestFit="1" customWidth="1"/>
    <col min="14856" max="14864" width="10.7109375" style="8" bestFit="1" customWidth="1"/>
    <col min="14865" max="14865" width="11.42578125" style="8" bestFit="1" customWidth="1"/>
    <col min="14866" max="14868" width="10.7109375" style="8" bestFit="1" customWidth="1"/>
    <col min="14869" max="14869" width="11.42578125" style="8" bestFit="1" customWidth="1"/>
    <col min="14870" max="14870" width="10.7109375" style="8" bestFit="1" customWidth="1"/>
    <col min="14871" max="14872" width="11.42578125" style="8" bestFit="1" customWidth="1"/>
    <col min="14873" max="14874" width="10.7109375" style="8" bestFit="1" customWidth="1"/>
    <col min="14875" max="14875" width="11.42578125" style="8" bestFit="1" customWidth="1"/>
    <col min="14876" max="14878" width="10.7109375" style="8" bestFit="1" customWidth="1"/>
    <col min="14879" max="14881" width="11.42578125" style="8" bestFit="1" customWidth="1"/>
    <col min="14882" max="14885" width="10.7109375" style="8" bestFit="1" customWidth="1"/>
    <col min="14886" max="14887" width="11.42578125" style="8" bestFit="1" customWidth="1"/>
    <col min="14888" max="14888" width="10.7109375" style="8" bestFit="1" customWidth="1"/>
    <col min="14889" max="14891" width="11.42578125" style="8" bestFit="1" customWidth="1"/>
    <col min="14892" max="14892" width="10.7109375" style="8" bestFit="1" customWidth="1"/>
    <col min="14893" max="14897" width="11.42578125" style="8" bestFit="1" customWidth="1"/>
    <col min="14898" max="14898" width="10.7109375" style="8" bestFit="1" customWidth="1"/>
    <col min="14899" max="14901" width="11.42578125" style="8" bestFit="1" customWidth="1"/>
    <col min="14902" max="14902" width="10.7109375" style="8" bestFit="1" customWidth="1"/>
    <col min="14903" max="14903" width="11.42578125" style="8" bestFit="1" customWidth="1"/>
    <col min="14904" max="14905" width="10.7109375" style="8" bestFit="1" customWidth="1"/>
    <col min="14906" max="14906" width="11.42578125" style="8" bestFit="1" customWidth="1"/>
    <col min="14907" max="14907" width="10.7109375" style="8" bestFit="1" customWidth="1"/>
    <col min="14908" max="14908" width="11.42578125" style="8" bestFit="1" customWidth="1"/>
    <col min="14909" max="14909" width="10.7109375" style="8" bestFit="1" customWidth="1"/>
    <col min="14910" max="14910" width="11.42578125" style="8" bestFit="1" customWidth="1"/>
    <col min="14911" max="14911" width="10.7109375" style="8" bestFit="1" customWidth="1"/>
    <col min="14912" max="14913" width="11.42578125" style="8" bestFit="1" customWidth="1"/>
    <col min="14914" max="15104" width="9.140625" style="8"/>
    <col min="15105" max="15105" width="132.7109375" style="8" customWidth="1"/>
    <col min="15106" max="15106" width="15.140625" style="8" customWidth="1"/>
    <col min="15107" max="15108" width="10.7109375" style="8" bestFit="1" customWidth="1"/>
    <col min="15109" max="15109" width="11.42578125" style="8" bestFit="1" customWidth="1"/>
    <col min="15110" max="15110" width="10.7109375" style="8" bestFit="1" customWidth="1"/>
    <col min="15111" max="15111" width="11.42578125" style="8" bestFit="1" customWidth="1"/>
    <col min="15112" max="15120" width="10.7109375" style="8" bestFit="1" customWidth="1"/>
    <col min="15121" max="15121" width="11.42578125" style="8" bestFit="1" customWidth="1"/>
    <col min="15122" max="15124" width="10.7109375" style="8" bestFit="1" customWidth="1"/>
    <col min="15125" max="15125" width="11.42578125" style="8" bestFit="1" customWidth="1"/>
    <col min="15126" max="15126" width="10.7109375" style="8" bestFit="1" customWidth="1"/>
    <col min="15127" max="15128" width="11.42578125" style="8" bestFit="1" customWidth="1"/>
    <col min="15129" max="15130" width="10.7109375" style="8" bestFit="1" customWidth="1"/>
    <col min="15131" max="15131" width="11.42578125" style="8" bestFit="1" customWidth="1"/>
    <col min="15132" max="15134" width="10.7109375" style="8" bestFit="1" customWidth="1"/>
    <col min="15135" max="15137" width="11.42578125" style="8" bestFit="1" customWidth="1"/>
    <col min="15138" max="15141" width="10.7109375" style="8" bestFit="1" customWidth="1"/>
    <col min="15142" max="15143" width="11.42578125" style="8" bestFit="1" customWidth="1"/>
    <col min="15144" max="15144" width="10.7109375" style="8" bestFit="1" customWidth="1"/>
    <col min="15145" max="15147" width="11.42578125" style="8" bestFit="1" customWidth="1"/>
    <col min="15148" max="15148" width="10.7109375" style="8" bestFit="1" customWidth="1"/>
    <col min="15149" max="15153" width="11.42578125" style="8" bestFit="1" customWidth="1"/>
    <col min="15154" max="15154" width="10.7109375" style="8" bestFit="1" customWidth="1"/>
    <col min="15155" max="15157" width="11.42578125" style="8" bestFit="1" customWidth="1"/>
    <col min="15158" max="15158" width="10.7109375" style="8" bestFit="1" customWidth="1"/>
    <col min="15159" max="15159" width="11.42578125" style="8" bestFit="1" customWidth="1"/>
    <col min="15160" max="15161" width="10.7109375" style="8" bestFit="1" customWidth="1"/>
    <col min="15162" max="15162" width="11.42578125" style="8" bestFit="1" customWidth="1"/>
    <col min="15163" max="15163" width="10.7109375" style="8" bestFit="1" customWidth="1"/>
    <col min="15164" max="15164" width="11.42578125" style="8" bestFit="1" customWidth="1"/>
    <col min="15165" max="15165" width="10.7109375" style="8" bestFit="1" customWidth="1"/>
    <col min="15166" max="15166" width="11.42578125" style="8" bestFit="1" customWidth="1"/>
    <col min="15167" max="15167" width="10.7109375" style="8" bestFit="1" customWidth="1"/>
    <col min="15168" max="15169" width="11.42578125" style="8" bestFit="1" customWidth="1"/>
    <col min="15170" max="15360" width="9.140625" style="8"/>
    <col min="15361" max="15361" width="132.7109375" style="8" customWidth="1"/>
    <col min="15362" max="15362" width="15.140625" style="8" customWidth="1"/>
    <col min="15363" max="15364" width="10.7109375" style="8" bestFit="1" customWidth="1"/>
    <col min="15365" max="15365" width="11.42578125" style="8" bestFit="1" customWidth="1"/>
    <col min="15366" max="15366" width="10.7109375" style="8" bestFit="1" customWidth="1"/>
    <col min="15367" max="15367" width="11.42578125" style="8" bestFit="1" customWidth="1"/>
    <col min="15368" max="15376" width="10.7109375" style="8" bestFit="1" customWidth="1"/>
    <col min="15377" max="15377" width="11.42578125" style="8" bestFit="1" customWidth="1"/>
    <col min="15378" max="15380" width="10.7109375" style="8" bestFit="1" customWidth="1"/>
    <col min="15381" max="15381" width="11.42578125" style="8" bestFit="1" customWidth="1"/>
    <col min="15382" max="15382" width="10.7109375" style="8" bestFit="1" customWidth="1"/>
    <col min="15383" max="15384" width="11.42578125" style="8" bestFit="1" customWidth="1"/>
    <col min="15385" max="15386" width="10.7109375" style="8" bestFit="1" customWidth="1"/>
    <col min="15387" max="15387" width="11.42578125" style="8" bestFit="1" customWidth="1"/>
    <col min="15388" max="15390" width="10.7109375" style="8" bestFit="1" customWidth="1"/>
    <col min="15391" max="15393" width="11.42578125" style="8" bestFit="1" customWidth="1"/>
    <col min="15394" max="15397" width="10.7109375" style="8" bestFit="1" customWidth="1"/>
    <col min="15398" max="15399" width="11.42578125" style="8" bestFit="1" customWidth="1"/>
    <col min="15400" max="15400" width="10.7109375" style="8" bestFit="1" customWidth="1"/>
    <col min="15401" max="15403" width="11.42578125" style="8" bestFit="1" customWidth="1"/>
    <col min="15404" max="15404" width="10.7109375" style="8" bestFit="1" customWidth="1"/>
    <col min="15405" max="15409" width="11.42578125" style="8" bestFit="1" customWidth="1"/>
    <col min="15410" max="15410" width="10.7109375" style="8" bestFit="1" customWidth="1"/>
    <col min="15411" max="15413" width="11.42578125" style="8" bestFit="1" customWidth="1"/>
    <col min="15414" max="15414" width="10.7109375" style="8" bestFit="1" customWidth="1"/>
    <col min="15415" max="15415" width="11.42578125" style="8" bestFit="1" customWidth="1"/>
    <col min="15416" max="15417" width="10.7109375" style="8" bestFit="1" customWidth="1"/>
    <col min="15418" max="15418" width="11.42578125" style="8" bestFit="1" customWidth="1"/>
    <col min="15419" max="15419" width="10.7109375" style="8" bestFit="1" customWidth="1"/>
    <col min="15420" max="15420" width="11.42578125" style="8" bestFit="1" customWidth="1"/>
    <col min="15421" max="15421" width="10.7109375" style="8" bestFit="1" customWidth="1"/>
    <col min="15422" max="15422" width="11.42578125" style="8" bestFit="1" customWidth="1"/>
    <col min="15423" max="15423" width="10.7109375" style="8" bestFit="1" customWidth="1"/>
    <col min="15424" max="15425" width="11.42578125" style="8" bestFit="1" customWidth="1"/>
    <col min="15426" max="15616" width="9.140625" style="8"/>
    <col min="15617" max="15617" width="132.7109375" style="8" customWidth="1"/>
    <col min="15618" max="15618" width="15.140625" style="8" customWidth="1"/>
    <col min="15619" max="15620" width="10.7109375" style="8" bestFit="1" customWidth="1"/>
    <col min="15621" max="15621" width="11.42578125" style="8" bestFit="1" customWidth="1"/>
    <col min="15622" max="15622" width="10.7109375" style="8" bestFit="1" customWidth="1"/>
    <col min="15623" max="15623" width="11.42578125" style="8" bestFit="1" customWidth="1"/>
    <col min="15624" max="15632" width="10.7109375" style="8" bestFit="1" customWidth="1"/>
    <col min="15633" max="15633" width="11.42578125" style="8" bestFit="1" customWidth="1"/>
    <col min="15634" max="15636" width="10.7109375" style="8" bestFit="1" customWidth="1"/>
    <col min="15637" max="15637" width="11.42578125" style="8" bestFit="1" customWidth="1"/>
    <col min="15638" max="15638" width="10.7109375" style="8" bestFit="1" customWidth="1"/>
    <col min="15639" max="15640" width="11.42578125" style="8" bestFit="1" customWidth="1"/>
    <col min="15641" max="15642" width="10.7109375" style="8" bestFit="1" customWidth="1"/>
    <col min="15643" max="15643" width="11.42578125" style="8" bestFit="1" customWidth="1"/>
    <col min="15644" max="15646" width="10.7109375" style="8" bestFit="1" customWidth="1"/>
    <col min="15647" max="15649" width="11.42578125" style="8" bestFit="1" customWidth="1"/>
    <col min="15650" max="15653" width="10.7109375" style="8" bestFit="1" customWidth="1"/>
    <col min="15654" max="15655" width="11.42578125" style="8" bestFit="1" customWidth="1"/>
    <col min="15656" max="15656" width="10.7109375" style="8" bestFit="1" customWidth="1"/>
    <col min="15657" max="15659" width="11.42578125" style="8" bestFit="1" customWidth="1"/>
    <col min="15660" max="15660" width="10.7109375" style="8" bestFit="1" customWidth="1"/>
    <col min="15661" max="15665" width="11.42578125" style="8" bestFit="1" customWidth="1"/>
    <col min="15666" max="15666" width="10.7109375" style="8" bestFit="1" customWidth="1"/>
    <col min="15667" max="15669" width="11.42578125" style="8" bestFit="1" customWidth="1"/>
    <col min="15670" max="15670" width="10.7109375" style="8" bestFit="1" customWidth="1"/>
    <col min="15671" max="15671" width="11.42578125" style="8" bestFit="1" customWidth="1"/>
    <col min="15672" max="15673" width="10.7109375" style="8" bestFit="1" customWidth="1"/>
    <col min="15674" max="15674" width="11.42578125" style="8" bestFit="1" customWidth="1"/>
    <col min="15675" max="15675" width="10.7109375" style="8" bestFit="1" customWidth="1"/>
    <col min="15676" max="15676" width="11.42578125" style="8" bestFit="1" customWidth="1"/>
    <col min="15677" max="15677" width="10.7109375" style="8" bestFit="1" customWidth="1"/>
    <col min="15678" max="15678" width="11.42578125" style="8" bestFit="1" customWidth="1"/>
    <col min="15679" max="15679" width="10.7109375" style="8" bestFit="1" customWidth="1"/>
    <col min="15680" max="15681" width="11.42578125" style="8" bestFit="1" customWidth="1"/>
    <col min="15682" max="15872" width="9.140625" style="8"/>
    <col min="15873" max="15873" width="132.7109375" style="8" customWidth="1"/>
    <col min="15874" max="15874" width="15.140625" style="8" customWidth="1"/>
    <col min="15875" max="15876" width="10.7109375" style="8" bestFit="1" customWidth="1"/>
    <col min="15877" max="15877" width="11.42578125" style="8" bestFit="1" customWidth="1"/>
    <col min="15878" max="15878" width="10.7109375" style="8" bestFit="1" customWidth="1"/>
    <col min="15879" max="15879" width="11.42578125" style="8" bestFit="1" customWidth="1"/>
    <col min="15880" max="15888" width="10.7109375" style="8" bestFit="1" customWidth="1"/>
    <col min="15889" max="15889" width="11.42578125" style="8" bestFit="1" customWidth="1"/>
    <col min="15890" max="15892" width="10.7109375" style="8" bestFit="1" customWidth="1"/>
    <col min="15893" max="15893" width="11.42578125" style="8" bestFit="1" customWidth="1"/>
    <col min="15894" max="15894" width="10.7109375" style="8" bestFit="1" customWidth="1"/>
    <col min="15895" max="15896" width="11.42578125" style="8" bestFit="1" customWidth="1"/>
    <col min="15897" max="15898" width="10.7109375" style="8" bestFit="1" customWidth="1"/>
    <col min="15899" max="15899" width="11.42578125" style="8" bestFit="1" customWidth="1"/>
    <col min="15900" max="15902" width="10.7109375" style="8" bestFit="1" customWidth="1"/>
    <col min="15903" max="15905" width="11.42578125" style="8" bestFit="1" customWidth="1"/>
    <col min="15906" max="15909" width="10.7109375" style="8" bestFit="1" customWidth="1"/>
    <col min="15910" max="15911" width="11.42578125" style="8" bestFit="1" customWidth="1"/>
    <col min="15912" max="15912" width="10.7109375" style="8" bestFit="1" customWidth="1"/>
    <col min="15913" max="15915" width="11.42578125" style="8" bestFit="1" customWidth="1"/>
    <col min="15916" max="15916" width="10.7109375" style="8" bestFit="1" customWidth="1"/>
    <col min="15917" max="15921" width="11.42578125" style="8" bestFit="1" customWidth="1"/>
    <col min="15922" max="15922" width="10.7109375" style="8" bestFit="1" customWidth="1"/>
    <col min="15923" max="15925" width="11.42578125" style="8" bestFit="1" customWidth="1"/>
    <col min="15926" max="15926" width="10.7109375" style="8" bestFit="1" customWidth="1"/>
    <col min="15927" max="15927" width="11.42578125" style="8" bestFit="1" customWidth="1"/>
    <col min="15928" max="15929" width="10.7109375" style="8" bestFit="1" customWidth="1"/>
    <col min="15930" max="15930" width="11.42578125" style="8" bestFit="1" customWidth="1"/>
    <col min="15931" max="15931" width="10.7109375" style="8" bestFit="1" customWidth="1"/>
    <col min="15932" max="15932" width="11.42578125" style="8" bestFit="1" customWidth="1"/>
    <col min="15933" max="15933" width="10.7109375" style="8" bestFit="1" customWidth="1"/>
    <col min="15934" max="15934" width="11.42578125" style="8" bestFit="1" customWidth="1"/>
    <col min="15935" max="15935" width="10.7109375" style="8" bestFit="1" customWidth="1"/>
    <col min="15936" max="15937" width="11.42578125" style="8" bestFit="1" customWidth="1"/>
    <col min="15938" max="16128" width="9.140625" style="8"/>
    <col min="16129" max="16129" width="132.7109375" style="8" customWidth="1"/>
    <col min="16130" max="16130" width="15.140625" style="8" customWidth="1"/>
    <col min="16131" max="16132" width="10.7109375" style="8" bestFit="1" customWidth="1"/>
    <col min="16133" max="16133" width="11.42578125" style="8" bestFit="1" customWidth="1"/>
    <col min="16134" max="16134" width="10.7109375" style="8" bestFit="1" customWidth="1"/>
    <col min="16135" max="16135" width="11.42578125" style="8" bestFit="1" customWidth="1"/>
    <col min="16136" max="16144" width="10.7109375" style="8" bestFit="1" customWidth="1"/>
    <col min="16145" max="16145" width="11.42578125" style="8" bestFit="1" customWidth="1"/>
    <col min="16146" max="16148" width="10.7109375" style="8" bestFit="1" customWidth="1"/>
    <col min="16149" max="16149" width="11.42578125" style="8" bestFit="1" customWidth="1"/>
    <col min="16150" max="16150" width="10.7109375" style="8" bestFit="1" customWidth="1"/>
    <col min="16151" max="16152" width="11.42578125" style="8" bestFit="1" customWidth="1"/>
    <col min="16153" max="16154" width="10.7109375" style="8" bestFit="1" customWidth="1"/>
    <col min="16155" max="16155" width="11.42578125" style="8" bestFit="1" customWidth="1"/>
    <col min="16156" max="16158" width="10.7109375" style="8" bestFit="1" customWidth="1"/>
    <col min="16159" max="16161" width="11.42578125" style="8" bestFit="1" customWidth="1"/>
    <col min="16162" max="16165" width="10.7109375" style="8" bestFit="1" customWidth="1"/>
    <col min="16166" max="16167" width="11.42578125" style="8" bestFit="1" customWidth="1"/>
    <col min="16168" max="16168" width="10.7109375" style="8" bestFit="1" customWidth="1"/>
    <col min="16169" max="16171" width="11.42578125" style="8" bestFit="1" customWidth="1"/>
    <col min="16172" max="16172" width="10.7109375" style="8" bestFit="1" customWidth="1"/>
    <col min="16173" max="16177" width="11.42578125" style="8" bestFit="1" customWidth="1"/>
    <col min="16178" max="16178" width="10.7109375" style="8" bestFit="1" customWidth="1"/>
    <col min="16179" max="16181" width="11.42578125" style="8" bestFit="1" customWidth="1"/>
    <col min="16182" max="16182" width="10.7109375" style="8" bestFit="1" customWidth="1"/>
    <col min="16183" max="16183" width="11.42578125" style="8" bestFit="1" customWidth="1"/>
    <col min="16184" max="16185" width="10.7109375" style="8" bestFit="1" customWidth="1"/>
    <col min="16186" max="16186" width="11.42578125" style="8" bestFit="1" customWidth="1"/>
    <col min="16187" max="16187" width="10.7109375" style="8" bestFit="1" customWidth="1"/>
    <col min="16188" max="16188" width="11.42578125" style="8" bestFit="1" customWidth="1"/>
    <col min="16189" max="16189" width="10.7109375" style="8" bestFit="1" customWidth="1"/>
    <col min="16190" max="16190" width="11.42578125" style="8" bestFit="1" customWidth="1"/>
    <col min="16191" max="16191" width="10.7109375" style="8" bestFit="1" customWidth="1"/>
    <col min="16192" max="16193" width="11.42578125" style="8" bestFit="1" customWidth="1"/>
    <col min="16194" max="16384" width="9.140625" style="8"/>
  </cols>
  <sheetData>
    <row r="1" spans="1:65" x14ac:dyDescent="0.2">
      <c r="A1" s="8" t="s">
        <v>0</v>
      </c>
      <c r="B1" s="2" t="s">
        <v>1</v>
      </c>
      <c r="C1" s="1">
        <v>1</v>
      </c>
      <c r="D1" s="1">
        <v>2</v>
      </c>
      <c r="E1" s="1">
        <v>4</v>
      </c>
      <c r="F1" s="1">
        <v>6</v>
      </c>
      <c r="G1" s="1">
        <v>8</v>
      </c>
      <c r="H1" s="1">
        <v>10</v>
      </c>
      <c r="I1" s="1">
        <v>11</v>
      </c>
      <c r="J1" s="1">
        <v>12</v>
      </c>
      <c r="K1" s="1">
        <v>14</v>
      </c>
      <c r="L1" s="1">
        <v>15</v>
      </c>
      <c r="M1" s="1">
        <v>17</v>
      </c>
      <c r="N1" s="1">
        <v>19</v>
      </c>
      <c r="O1" s="1">
        <v>20</v>
      </c>
      <c r="P1" s="1">
        <v>22</v>
      </c>
      <c r="Q1" s="1">
        <v>24</v>
      </c>
      <c r="R1" s="1">
        <v>25</v>
      </c>
      <c r="S1" s="1">
        <v>26</v>
      </c>
      <c r="T1" s="1">
        <v>27</v>
      </c>
      <c r="U1" s="1">
        <v>30</v>
      </c>
      <c r="V1" s="1">
        <v>31</v>
      </c>
      <c r="W1" s="1">
        <v>33</v>
      </c>
      <c r="X1" s="1">
        <v>34</v>
      </c>
      <c r="Y1" s="1">
        <v>35</v>
      </c>
      <c r="Z1" s="1">
        <v>36</v>
      </c>
      <c r="AA1" s="1">
        <v>37</v>
      </c>
      <c r="AB1" s="1">
        <v>38</v>
      </c>
      <c r="AC1" s="1">
        <v>40</v>
      </c>
      <c r="AD1" s="1">
        <v>42</v>
      </c>
      <c r="AE1" s="1">
        <v>44</v>
      </c>
      <c r="AF1" s="1">
        <v>45</v>
      </c>
      <c r="AG1" s="1">
        <v>46</v>
      </c>
      <c r="AH1" s="1">
        <v>48</v>
      </c>
      <c r="AI1" s="1">
        <v>49</v>
      </c>
      <c r="AJ1" s="1">
        <v>51</v>
      </c>
      <c r="AK1" s="1">
        <v>52</v>
      </c>
      <c r="AL1" s="1">
        <v>54</v>
      </c>
      <c r="AM1" s="1">
        <v>56</v>
      </c>
      <c r="AN1" s="1">
        <v>58</v>
      </c>
      <c r="AO1" s="1">
        <v>60</v>
      </c>
      <c r="AP1" s="1">
        <v>62</v>
      </c>
      <c r="AQ1" s="1">
        <v>64</v>
      </c>
      <c r="AR1" s="1">
        <v>66</v>
      </c>
      <c r="AS1" s="1">
        <v>67</v>
      </c>
      <c r="AT1" s="1">
        <v>68</v>
      </c>
      <c r="AU1" s="1">
        <v>70</v>
      </c>
      <c r="AV1" s="1">
        <v>72</v>
      </c>
      <c r="AW1" s="1">
        <v>74</v>
      </c>
      <c r="AX1" s="1">
        <v>75</v>
      </c>
      <c r="AY1" s="1">
        <v>77</v>
      </c>
      <c r="AZ1" s="1">
        <v>79</v>
      </c>
      <c r="BA1" s="1">
        <v>80</v>
      </c>
      <c r="BB1" s="1">
        <v>82</v>
      </c>
      <c r="BC1" s="1">
        <v>83</v>
      </c>
      <c r="BD1" s="1">
        <v>84</v>
      </c>
      <c r="BE1" s="1">
        <v>86</v>
      </c>
      <c r="BF1" s="1">
        <v>87</v>
      </c>
      <c r="BG1" s="1">
        <v>89</v>
      </c>
      <c r="BH1" s="1">
        <v>91</v>
      </c>
      <c r="BI1" s="1">
        <v>92</v>
      </c>
      <c r="BJ1" s="1">
        <v>93</v>
      </c>
      <c r="BK1" s="1">
        <v>94</v>
      </c>
      <c r="BL1" s="1">
        <v>95</v>
      </c>
      <c r="BM1" s="1">
        <v>96</v>
      </c>
    </row>
    <row r="2" spans="1:65" s="1" customFormat="1" x14ac:dyDescent="0.2">
      <c r="A2" s="1" t="s">
        <v>2</v>
      </c>
      <c r="B2" s="2"/>
      <c r="C2" s="3" t="s">
        <v>3</v>
      </c>
      <c r="D2" s="3" t="s">
        <v>4</v>
      </c>
      <c r="E2" s="3" t="s">
        <v>5</v>
      </c>
      <c r="F2" s="3" t="s">
        <v>6</v>
      </c>
      <c r="G2" s="3" t="s">
        <v>7</v>
      </c>
      <c r="H2" s="3" t="s">
        <v>8</v>
      </c>
      <c r="I2" s="3" t="s">
        <v>9</v>
      </c>
      <c r="J2" s="3" t="s">
        <v>10</v>
      </c>
      <c r="K2" s="3" t="s">
        <v>11</v>
      </c>
      <c r="L2" s="3" t="s">
        <v>12</v>
      </c>
      <c r="M2" s="3" t="s">
        <v>13</v>
      </c>
      <c r="N2" s="3" t="s">
        <v>14</v>
      </c>
      <c r="O2" s="3" t="s">
        <v>15</v>
      </c>
      <c r="P2" s="3" t="s">
        <v>16</v>
      </c>
      <c r="Q2" s="1" t="s">
        <v>17</v>
      </c>
      <c r="R2" s="3" t="s">
        <v>18</v>
      </c>
      <c r="S2" s="3" t="s">
        <v>19</v>
      </c>
      <c r="T2" s="3" t="s">
        <v>20</v>
      </c>
      <c r="U2" s="3" t="s">
        <v>21</v>
      </c>
      <c r="V2" s="3" t="s">
        <v>22</v>
      </c>
      <c r="W2" s="3" t="s">
        <v>23</v>
      </c>
      <c r="X2" s="3" t="s">
        <v>24</v>
      </c>
      <c r="Y2" s="3" t="s">
        <v>25</v>
      </c>
      <c r="Z2" s="3" t="s">
        <v>26</v>
      </c>
      <c r="AA2" s="3" t="s">
        <v>27</v>
      </c>
      <c r="AB2" s="3" t="s">
        <v>28</v>
      </c>
      <c r="AC2" s="3" t="s">
        <v>29</v>
      </c>
      <c r="AD2" s="3" t="s">
        <v>30</v>
      </c>
      <c r="AE2" s="3" t="s">
        <v>31</v>
      </c>
      <c r="AF2" s="3" t="s">
        <v>32</v>
      </c>
      <c r="AG2" s="3" t="s">
        <v>33</v>
      </c>
      <c r="AH2" s="3" t="s">
        <v>34</v>
      </c>
      <c r="AI2" s="3" t="s">
        <v>35</v>
      </c>
      <c r="AJ2" s="3" t="s">
        <v>36</v>
      </c>
      <c r="AK2" s="3" t="s">
        <v>37</v>
      </c>
      <c r="AL2" s="3" t="s">
        <v>38</v>
      </c>
      <c r="AM2" s="3" t="s">
        <v>39</v>
      </c>
      <c r="AN2" s="3" t="s">
        <v>40</v>
      </c>
      <c r="AO2" s="3" t="s">
        <v>41</v>
      </c>
      <c r="AP2" s="3" t="s">
        <v>42</v>
      </c>
      <c r="AQ2" s="3" t="s">
        <v>43</v>
      </c>
      <c r="AR2" s="3" t="s">
        <v>44</v>
      </c>
      <c r="AS2" s="3" t="s">
        <v>45</v>
      </c>
      <c r="AT2" s="3" t="s">
        <v>46</v>
      </c>
      <c r="AU2" s="3" t="s">
        <v>47</v>
      </c>
      <c r="AV2" s="3" t="s">
        <v>48</v>
      </c>
      <c r="AW2" s="3" t="s">
        <v>49</v>
      </c>
      <c r="AX2" s="3" t="s">
        <v>50</v>
      </c>
      <c r="AY2" s="3" t="s">
        <v>51</v>
      </c>
      <c r="AZ2" s="3" t="s">
        <v>52</v>
      </c>
      <c r="BA2" s="3" t="s">
        <v>53</v>
      </c>
      <c r="BB2" s="3" t="s">
        <v>54</v>
      </c>
      <c r="BC2" s="3" t="s">
        <v>55</v>
      </c>
      <c r="BD2" s="3" t="s">
        <v>56</v>
      </c>
      <c r="BE2" s="3" t="s">
        <v>57</v>
      </c>
      <c r="BF2" s="1" t="s">
        <v>58</v>
      </c>
      <c r="BG2" s="1" t="s">
        <v>59</v>
      </c>
      <c r="BH2" s="3" t="s">
        <v>60</v>
      </c>
      <c r="BI2" s="3" t="s">
        <v>61</v>
      </c>
      <c r="BJ2" s="3" t="s">
        <v>62</v>
      </c>
      <c r="BK2" s="3" t="s">
        <v>63</v>
      </c>
      <c r="BL2" s="3" t="s">
        <v>64</v>
      </c>
      <c r="BM2" s="3" t="s">
        <v>65</v>
      </c>
    </row>
    <row r="3" spans="1:65" s="1" customFormat="1" x14ac:dyDescent="0.2">
      <c r="A3" s="4" t="s">
        <v>67</v>
      </c>
      <c r="B3" s="5" t="s">
        <v>68</v>
      </c>
      <c r="C3" s="43">
        <v>43.524196624755859</v>
      </c>
      <c r="D3" s="43">
        <v>45.651996612548828</v>
      </c>
      <c r="E3" s="43">
        <v>47.883209228515625</v>
      </c>
      <c r="F3" s="43">
        <v>47.979534149169922</v>
      </c>
      <c r="G3" s="43">
        <v>46.201114654541016</v>
      </c>
      <c r="H3" s="43">
        <v>47.60107421875</v>
      </c>
      <c r="I3" s="43">
        <v>47.188369750976563</v>
      </c>
      <c r="J3" s="43">
        <v>44.865833282470703</v>
      </c>
      <c r="K3" s="43">
        <v>48.054210662841797</v>
      </c>
      <c r="L3" s="43">
        <v>45.521236419677734</v>
      </c>
      <c r="M3" s="43">
        <v>46.433490753173828</v>
      </c>
      <c r="N3" s="43">
        <v>45.306221008300781</v>
      </c>
      <c r="O3" s="43">
        <v>47.144283294677734</v>
      </c>
      <c r="P3" s="43">
        <v>52.300189971923828</v>
      </c>
      <c r="Q3" s="43">
        <v>49.209007263183594</v>
      </c>
      <c r="R3" s="43">
        <v>46.706680297851562</v>
      </c>
      <c r="S3" s="43">
        <v>46.882053375244141</v>
      </c>
      <c r="T3" s="43">
        <v>44.976593017578125</v>
      </c>
      <c r="U3" s="43">
        <v>48.689350128173828</v>
      </c>
      <c r="V3" s="43">
        <v>42.719497680664063</v>
      </c>
      <c r="W3" s="43">
        <v>44.615345001220703</v>
      </c>
      <c r="X3" s="43">
        <v>46.625827789306641</v>
      </c>
      <c r="Y3" s="43">
        <v>48.319835662841797</v>
      </c>
      <c r="Z3" s="43">
        <v>47.648014068603516</v>
      </c>
      <c r="AA3" s="43">
        <v>47.488334655761719</v>
      </c>
      <c r="AB3" s="43">
        <v>47.978435516357422</v>
      </c>
      <c r="AC3" s="43">
        <v>47.239944458007813</v>
      </c>
      <c r="AD3" s="43">
        <v>48.948268890380859</v>
      </c>
      <c r="AE3" s="43">
        <v>48.649574279785156</v>
      </c>
      <c r="AF3" s="43">
        <v>47.756740570068359</v>
      </c>
      <c r="AG3" s="43">
        <v>48.275669097900391</v>
      </c>
      <c r="AH3" s="43">
        <v>47.017818450927734</v>
      </c>
      <c r="AI3" s="43">
        <v>49.019634246826172</v>
      </c>
      <c r="AJ3" s="43">
        <v>45.206321716308594</v>
      </c>
      <c r="AK3" s="43">
        <v>45.214122772216797</v>
      </c>
      <c r="AL3" s="43">
        <v>44.878387451171875</v>
      </c>
      <c r="AM3" s="43">
        <v>44.957374572753906</v>
      </c>
      <c r="AN3" s="43">
        <v>48.155303955078125</v>
      </c>
      <c r="AO3" s="43">
        <v>44.466339111328125</v>
      </c>
      <c r="AP3" s="43">
        <v>43.637588500976563</v>
      </c>
      <c r="AQ3" s="43">
        <v>45.140888214111328</v>
      </c>
      <c r="AR3" s="43">
        <v>44.598735809326172</v>
      </c>
      <c r="AS3" s="43">
        <v>45.466434478759766</v>
      </c>
      <c r="AT3" s="43">
        <v>44.383541107177734</v>
      </c>
      <c r="AU3" s="43">
        <v>45.652191162109375</v>
      </c>
      <c r="AV3" s="43">
        <v>46.164283752441406</v>
      </c>
      <c r="AW3" s="43">
        <v>47.057136535644531</v>
      </c>
      <c r="AX3" s="43">
        <v>47.763645172119141</v>
      </c>
      <c r="AY3" s="43">
        <v>48.368110656738281</v>
      </c>
      <c r="AZ3" s="43">
        <v>45.858795166015625</v>
      </c>
      <c r="BA3" s="43">
        <v>46.124477386474609</v>
      </c>
      <c r="BB3" s="43">
        <v>46.634128570556641</v>
      </c>
      <c r="BC3" s="43">
        <v>52.4837646484375</v>
      </c>
      <c r="BD3" s="43">
        <v>47.348434448242188</v>
      </c>
      <c r="BE3" s="43">
        <v>47.872455596923828</v>
      </c>
      <c r="BF3" s="43">
        <v>51.524650573730469</v>
      </c>
      <c r="BG3" s="43">
        <v>48.246612548828125</v>
      </c>
      <c r="BH3" s="43">
        <v>46.917472839355469</v>
      </c>
      <c r="BI3" s="43">
        <v>50.60662841796875</v>
      </c>
      <c r="BJ3" s="43">
        <v>48.200698852539063</v>
      </c>
      <c r="BK3" s="43">
        <v>46.825393676757813</v>
      </c>
      <c r="BL3" s="43">
        <v>47.197040557861328</v>
      </c>
      <c r="BM3" s="43">
        <v>48.28814697265625</v>
      </c>
    </row>
    <row r="4" spans="1:65" x14ac:dyDescent="0.2">
      <c r="A4" s="8" t="s">
        <v>70</v>
      </c>
      <c r="C4" s="44">
        <v>42.795448303222656</v>
      </c>
      <c r="D4" s="44">
        <v>45.144786834716797</v>
      </c>
      <c r="E4" s="44">
        <v>47.145881652832031</v>
      </c>
      <c r="F4" s="44">
        <v>47.488418579101563</v>
      </c>
      <c r="G4" s="44">
        <v>45.589176177978516</v>
      </c>
      <c r="H4" s="44">
        <v>47.086158752441406</v>
      </c>
      <c r="I4" s="44">
        <v>45.966228485107422</v>
      </c>
      <c r="J4" s="44">
        <v>44.082363128662109</v>
      </c>
      <c r="K4" s="44">
        <v>45.404380798339844</v>
      </c>
      <c r="L4" s="44">
        <v>44.932552337646484</v>
      </c>
      <c r="M4" s="44">
        <v>44.513805389404297</v>
      </c>
      <c r="N4" s="44">
        <v>43.117771148681641</v>
      </c>
      <c r="O4" s="44">
        <v>46.477680206298828</v>
      </c>
      <c r="P4" s="44">
        <v>50.886131286621094</v>
      </c>
      <c r="Q4" s="44">
        <v>48.292156219482422</v>
      </c>
      <c r="R4" s="44">
        <v>46.254375457763672</v>
      </c>
      <c r="S4" s="44">
        <v>45.029159545898438</v>
      </c>
      <c r="T4" s="44">
        <v>44.451805114746094</v>
      </c>
      <c r="U4" s="44">
        <v>47.843364715576172</v>
      </c>
      <c r="V4" s="44">
        <v>42.21502685546875</v>
      </c>
      <c r="W4" s="44">
        <v>43.753021240234375</v>
      </c>
      <c r="X4" s="44">
        <v>45.202743530273437</v>
      </c>
      <c r="Y4" s="44">
        <v>47.535373687744141</v>
      </c>
      <c r="Z4" s="44">
        <v>46.899036407470703</v>
      </c>
      <c r="AA4" s="44">
        <v>46.910663604736328</v>
      </c>
      <c r="AB4" s="44">
        <v>47.028720855712891</v>
      </c>
      <c r="AC4" s="44">
        <v>45.775680541992188</v>
      </c>
      <c r="AD4" s="44">
        <v>47.842315673828125</v>
      </c>
      <c r="AE4" s="44">
        <v>48.077976226806641</v>
      </c>
      <c r="AF4" s="44">
        <v>46.728973388671875</v>
      </c>
      <c r="AG4" s="44">
        <v>47.684761047363281</v>
      </c>
      <c r="AH4" s="44">
        <v>45.138626098632813</v>
      </c>
      <c r="AI4" s="44">
        <v>48.302162170410156</v>
      </c>
      <c r="AJ4" s="44">
        <v>44.453815460205078</v>
      </c>
      <c r="AK4" s="44">
        <v>43.898761749267578</v>
      </c>
      <c r="AL4" s="44">
        <v>42.302280426025391</v>
      </c>
      <c r="AM4" s="44">
        <v>44.12835693359375</v>
      </c>
      <c r="AN4" s="44">
        <v>47.608840942382813</v>
      </c>
      <c r="AO4" s="44">
        <v>43.087680816650391</v>
      </c>
      <c r="AP4" s="44">
        <v>42.956153869628906</v>
      </c>
      <c r="AQ4" s="44">
        <v>43.913936614990234</v>
      </c>
      <c r="AR4" s="44">
        <v>42.787239074707031</v>
      </c>
      <c r="AS4" s="44">
        <v>44.91912841796875</v>
      </c>
      <c r="AT4" s="44">
        <v>43.776882171630859</v>
      </c>
      <c r="AU4" s="44">
        <v>43.767402648925781</v>
      </c>
      <c r="AV4" s="44">
        <v>45.628425598144531</v>
      </c>
      <c r="AW4" s="44">
        <v>45.613239288330078</v>
      </c>
      <c r="AX4" s="44">
        <v>46.950469970703125</v>
      </c>
      <c r="AY4" s="44">
        <v>46.965648651123047</v>
      </c>
      <c r="AZ4" s="44">
        <v>44.902019500732422</v>
      </c>
      <c r="BA4" s="44">
        <v>45.184192657470703</v>
      </c>
      <c r="BB4" s="44">
        <v>44.669651031494141</v>
      </c>
      <c r="BC4" s="44">
        <v>51.802146911621094</v>
      </c>
      <c r="BD4" s="44">
        <v>46.420787811279297</v>
      </c>
      <c r="BE4" s="44">
        <v>47.366447448730469</v>
      </c>
      <c r="BF4" s="44">
        <v>50.793624877929688</v>
      </c>
      <c r="BG4" s="44">
        <v>47.559070587158203</v>
      </c>
      <c r="BH4" s="44">
        <v>45.284210205078125</v>
      </c>
      <c r="BI4" s="44">
        <v>49.897144317626953</v>
      </c>
      <c r="BJ4" s="44">
        <v>47.633110046386719</v>
      </c>
      <c r="BK4" s="44">
        <v>46.299507141113281</v>
      </c>
      <c r="BL4" s="44">
        <v>46.217750549316406</v>
      </c>
      <c r="BM4" s="44">
        <v>47.733039855957031</v>
      </c>
    </row>
    <row r="5" spans="1:65" x14ac:dyDescent="0.2">
      <c r="A5" s="8" t="s">
        <v>72</v>
      </c>
      <c r="C5" s="44">
        <v>44.252944946289063</v>
      </c>
      <c r="D5" s="44">
        <v>46.159206390380859</v>
      </c>
      <c r="E5" s="44">
        <v>48.620536804199219</v>
      </c>
      <c r="F5" s="44">
        <v>48.470649719238281</v>
      </c>
      <c r="G5" s="44">
        <v>46.813053131103516</v>
      </c>
      <c r="H5" s="44">
        <v>48.115989685058594</v>
      </c>
      <c r="I5" s="44">
        <v>48.410511016845703</v>
      </c>
      <c r="J5" s="44">
        <v>45.649303436279297</v>
      </c>
      <c r="K5" s="44">
        <v>50.70404052734375</v>
      </c>
      <c r="L5" s="44">
        <v>46.109920501708984</v>
      </c>
      <c r="M5" s="44">
        <v>48.353176116943359</v>
      </c>
      <c r="N5" s="44">
        <v>47.494670867919922</v>
      </c>
      <c r="O5" s="44">
        <v>47.810886383056641</v>
      </c>
      <c r="P5" s="44">
        <v>53.714248657226563</v>
      </c>
      <c r="Q5" s="44">
        <v>50.125858306884766</v>
      </c>
      <c r="R5" s="44">
        <v>47.158985137939453</v>
      </c>
      <c r="S5" s="44">
        <v>48.734947204589844</v>
      </c>
      <c r="T5" s="44">
        <v>45.501380920410156</v>
      </c>
      <c r="U5" s="44">
        <v>49.535335540771484</v>
      </c>
      <c r="V5" s="44">
        <v>43.223968505859375</v>
      </c>
      <c r="W5" s="44">
        <v>45.477668762207031</v>
      </c>
      <c r="X5" s="44">
        <v>48.048912048339844</v>
      </c>
      <c r="Y5" s="44">
        <v>49.104297637939453</v>
      </c>
      <c r="Z5" s="44">
        <v>48.396991729736328</v>
      </c>
      <c r="AA5" s="44">
        <v>48.066005706787109</v>
      </c>
      <c r="AB5" s="44">
        <v>48.928150177001953</v>
      </c>
      <c r="AC5" s="44">
        <v>48.704208374023438</v>
      </c>
      <c r="AD5" s="44">
        <v>50.054222106933594</v>
      </c>
      <c r="AE5" s="44">
        <v>49.221172332763672</v>
      </c>
      <c r="AF5" s="44">
        <v>48.784507751464844</v>
      </c>
      <c r="AG5" s="44">
        <v>48.8665771484375</v>
      </c>
      <c r="AH5" s="44">
        <v>48.897010803222656</v>
      </c>
      <c r="AI5" s="44">
        <v>49.737106323242188</v>
      </c>
      <c r="AJ5" s="44">
        <v>45.958827972412109</v>
      </c>
      <c r="AK5" s="44">
        <v>46.529483795166016</v>
      </c>
      <c r="AL5" s="44">
        <v>47.454494476318359</v>
      </c>
      <c r="AM5" s="44">
        <v>45.786392211914063</v>
      </c>
      <c r="AN5" s="44">
        <v>48.701766967773437</v>
      </c>
      <c r="AO5" s="44">
        <v>45.844997406005859</v>
      </c>
      <c r="AP5" s="44">
        <v>44.319023132324219</v>
      </c>
      <c r="AQ5" s="44">
        <v>46.367839813232422</v>
      </c>
      <c r="AR5" s="44">
        <v>46.410232543945313</v>
      </c>
      <c r="AS5" s="44">
        <v>46.013740539550781</v>
      </c>
      <c r="AT5" s="44">
        <v>44.990200042724609</v>
      </c>
      <c r="AU5" s="44">
        <v>47.536979675292969</v>
      </c>
      <c r="AV5" s="44">
        <v>46.700141906738281</v>
      </c>
      <c r="AW5" s="44">
        <v>48.501033782958984</v>
      </c>
      <c r="AX5" s="44">
        <v>48.576820373535156</v>
      </c>
      <c r="AY5" s="44">
        <v>49.770572662353516</v>
      </c>
      <c r="AZ5" s="44">
        <v>46.815570831298828</v>
      </c>
      <c r="BA5" s="44">
        <v>47.064762115478516</v>
      </c>
      <c r="BB5" s="44">
        <v>48.598606109619141</v>
      </c>
      <c r="BC5" s="44">
        <v>53.165382385253906</v>
      </c>
      <c r="BD5" s="44">
        <v>48.276081085205078</v>
      </c>
      <c r="BE5" s="44">
        <v>48.378463745117188</v>
      </c>
      <c r="BF5" s="44">
        <v>52.25567626953125</v>
      </c>
      <c r="BG5" s="44">
        <v>48.934154510498047</v>
      </c>
      <c r="BH5" s="44">
        <v>48.550735473632813</v>
      </c>
      <c r="BI5" s="44">
        <v>51.316112518310547</v>
      </c>
      <c r="BJ5" s="44">
        <v>48.768287658691406</v>
      </c>
      <c r="BK5" s="44">
        <v>47.351280212402344</v>
      </c>
      <c r="BL5" s="44">
        <v>48.17633056640625</v>
      </c>
      <c r="BM5" s="44">
        <v>48.843254089355469</v>
      </c>
    </row>
    <row r="6" spans="1:65" x14ac:dyDescent="0.2">
      <c r="A6" s="8" t="s">
        <v>74</v>
      </c>
      <c r="C6" s="44">
        <v>0.44301781058311462</v>
      </c>
      <c r="D6" s="44">
        <v>0.3083416223526001</v>
      </c>
      <c r="E6" s="44">
        <v>0.44823271036148071</v>
      </c>
      <c r="F6" s="44">
        <v>0.29855775833129883</v>
      </c>
      <c r="G6" s="44">
        <v>0.37200787663459778</v>
      </c>
      <c r="H6" s="44">
        <v>0.31302618980407715</v>
      </c>
      <c r="I6" s="44">
        <v>0.74295830726623535</v>
      </c>
      <c r="J6" s="44">
        <v>0.47628363966941833</v>
      </c>
      <c r="K6" s="44">
        <v>1.6108717918395996</v>
      </c>
      <c r="L6" s="44">
        <v>0.35786938667297363</v>
      </c>
      <c r="M6" s="44">
        <v>1.1670056581497192</v>
      </c>
      <c r="N6" s="44">
        <v>1.3303931951522827</v>
      </c>
      <c r="O6" s="44">
        <v>0.40523785352706909</v>
      </c>
      <c r="P6" s="44">
        <v>0.85962921380996704</v>
      </c>
      <c r="Q6" s="44">
        <v>0.55736839771270752</v>
      </c>
      <c r="R6" s="44">
        <v>0.27496251463890076</v>
      </c>
      <c r="S6" s="44">
        <v>1.1264040470123291</v>
      </c>
      <c r="T6" s="44">
        <v>0.31902617216110229</v>
      </c>
      <c r="U6" s="44">
        <v>0.51428782939910889</v>
      </c>
      <c r="V6" s="44">
        <v>0.30667567253112793</v>
      </c>
      <c r="W6" s="44">
        <v>0.52422052621841431</v>
      </c>
      <c r="X6" s="44">
        <v>0.86511421203613281</v>
      </c>
      <c r="Y6" s="44">
        <v>0.47688660025596619</v>
      </c>
      <c r="Z6" s="44">
        <v>0.45531609654426575</v>
      </c>
      <c r="AA6" s="44">
        <v>0.35117554664611816</v>
      </c>
      <c r="AB6" s="44">
        <v>0.57734698057174683</v>
      </c>
      <c r="AC6" s="44">
        <v>0.89014941453933716</v>
      </c>
      <c r="AD6" s="44">
        <v>0.67232561111450195</v>
      </c>
      <c r="AE6" s="44">
        <v>0.34748333692550659</v>
      </c>
      <c r="AF6" s="44">
        <v>0.62479639053344727</v>
      </c>
      <c r="AG6" s="44">
        <v>0.35922107100486755</v>
      </c>
      <c r="AH6" s="44">
        <v>1.1423907279968262</v>
      </c>
      <c r="AI6" s="44">
        <v>0.43616285920143127</v>
      </c>
      <c r="AJ6" s="44">
        <v>0.45745974779129028</v>
      </c>
      <c r="AK6" s="44">
        <v>0.79962790012359619</v>
      </c>
      <c r="AL6" s="44">
        <v>1.5660557746887207</v>
      </c>
      <c r="AM6" s="44">
        <v>0.50397378206253052</v>
      </c>
      <c r="AN6" s="44">
        <v>0.33220267295837402</v>
      </c>
      <c r="AO6" s="44">
        <v>0.83810746669769287</v>
      </c>
      <c r="AP6" s="44">
        <v>0.41425433754920959</v>
      </c>
      <c r="AQ6" s="44">
        <v>0.74588191509246826</v>
      </c>
      <c r="AR6" s="44">
        <v>1.1012377738952637</v>
      </c>
      <c r="AS6" s="44">
        <v>0.33271470665931702</v>
      </c>
      <c r="AT6" s="44">
        <v>0.36879754066467285</v>
      </c>
      <c r="AU6" s="44">
        <v>1.145793080329895</v>
      </c>
      <c r="AV6" s="44">
        <v>0.32575565576553345</v>
      </c>
      <c r="AW6" s="44">
        <v>0.87776660919189453</v>
      </c>
      <c r="AX6" s="44">
        <v>0.49434095621109009</v>
      </c>
      <c r="AY6" s="44">
        <v>0.85257840156555176</v>
      </c>
      <c r="AZ6" s="44">
        <v>0.58163923025131226</v>
      </c>
      <c r="BA6" s="44">
        <v>0.57161343097686768</v>
      </c>
      <c r="BB6" s="44">
        <v>1.1942358016967773</v>
      </c>
      <c r="BC6" s="44">
        <v>0.41436660289764404</v>
      </c>
      <c r="BD6" s="44">
        <v>0.56393063068389893</v>
      </c>
      <c r="BE6" s="44">
        <v>0.30760979652404785</v>
      </c>
      <c r="BF6" s="44">
        <v>0.44440162181854248</v>
      </c>
      <c r="BG6" s="44">
        <v>0.41796797513961792</v>
      </c>
      <c r="BH6" s="44">
        <v>0.99288684129714966</v>
      </c>
      <c r="BI6" s="44">
        <v>0.43130722641944885</v>
      </c>
      <c r="BJ6" s="44">
        <v>0.3450465202331543</v>
      </c>
      <c r="BK6" s="44">
        <v>0.31969520449638367</v>
      </c>
      <c r="BL6" s="44">
        <v>0.59532660245895386</v>
      </c>
      <c r="BM6" s="44">
        <v>0.33745747804641724</v>
      </c>
    </row>
    <row r="7" spans="1:65" x14ac:dyDescent="0.2">
      <c r="A7" s="45" t="s">
        <v>76</v>
      </c>
      <c r="B7" s="46" t="s">
        <v>68</v>
      </c>
      <c r="C7" s="47">
        <v>41.53302001953125</v>
      </c>
      <c r="D7" s="47">
        <v>42.418560028076172</v>
      </c>
      <c r="E7" s="47">
        <v>44.812343597412109</v>
      </c>
      <c r="F7" s="47">
        <v>44.310836791992188</v>
      </c>
      <c r="G7" s="47">
        <v>42.970542907714844</v>
      </c>
      <c r="H7" s="47">
        <v>45.055061340332031</v>
      </c>
      <c r="I7" s="47">
        <v>43.728744506835938</v>
      </c>
      <c r="J7" s="47">
        <v>41.969932556152344</v>
      </c>
      <c r="K7" s="47">
        <v>45.108078002929688</v>
      </c>
      <c r="L7" s="47">
        <v>42.421085357666016</v>
      </c>
      <c r="M7" s="47">
        <v>45.066623687744141</v>
      </c>
      <c r="N7" s="47">
        <v>43.196605682373047</v>
      </c>
      <c r="O7" s="47">
        <v>44.073619842529297</v>
      </c>
      <c r="P7" s="47">
        <v>46.662792205810547</v>
      </c>
      <c r="Q7" s="47">
        <v>46.042778015136719</v>
      </c>
      <c r="R7" s="47">
        <v>42.883235931396484</v>
      </c>
      <c r="S7" s="47">
        <v>44.5208740234375</v>
      </c>
      <c r="T7" s="47">
        <v>42.08001708984375</v>
      </c>
      <c r="U7" s="47">
        <v>45.743194580078125</v>
      </c>
      <c r="V7" s="47">
        <v>41.536281585693359</v>
      </c>
      <c r="W7" s="47">
        <v>41.247539520263672</v>
      </c>
      <c r="X7" s="47">
        <v>43.700634002685547</v>
      </c>
      <c r="Y7" s="47">
        <v>45.455970764160156</v>
      </c>
      <c r="Z7" s="47">
        <v>44.421607971191406</v>
      </c>
      <c r="AA7" s="47">
        <v>43.91680908203125</v>
      </c>
      <c r="AB7" s="47">
        <v>43.890483856201172</v>
      </c>
      <c r="AC7" s="47">
        <v>44.715412139892578</v>
      </c>
      <c r="AD7" s="47">
        <v>44.797931671142578</v>
      </c>
      <c r="AE7" s="47">
        <v>45.841320037841797</v>
      </c>
      <c r="AF7" s="47">
        <v>43.651596069335938</v>
      </c>
      <c r="AG7" s="47">
        <v>45.858955383300781</v>
      </c>
      <c r="AH7" s="47">
        <v>44.985286712646484</v>
      </c>
      <c r="AI7" s="47">
        <v>44.331825256347656</v>
      </c>
      <c r="AJ7" s="47">
        <v>41.183284759521484</v>
      </c>
      <c r="AK7" s="47">
        <v>40.836471557617188</v>
      </c>
      <c r="AL7" s="47">
        <v>41.581535339355469</v>
      </c>
      <c r="AM7" s="47">
        <v>42.164222717285156</v>
      </c>
      <c r="AN7" s="47">
        <v>43.259189605712891</v>
      </c>
      <c r="AO7" s="47">
        <v>41.629703521728516</v>
      </c>
      <c r="AP7" s="47">
        <v>41.855674743652344</v>
      </c>
      <c r="AQ7" s="47">
        <v>41.548603057861328</v>
      </c>
      <c r="AR7" s="47">
        <v>41.072578430175781</v>
      </c>
      <c r="AS7" s="47">
        <v>43.840896606445313</v>
      </c>
      <c r="AT7" s="47">
        <v>41.968589782714844</v>
      </c>
      <c r="AU7" s="47">
        <v>43.822006225585937</v>
      </c>
      <c r="AV7" s="47">
        <v>42.3829345703125</v>
      </c>
      <c r="AW7" s="47">
        <v>43.970836639404297</v>
      </c>
      <c r="AX7" s="47">
        <v>43.936737060546875</v>
      </c>
      <c r="AY7" s="47">
        <v>45.247207641601563</v>
      </c>
      <c r="AZ7" s="47">
        <v>43.785148620605469</v>
      </c>
      <c r="BA7" s="47">
        <v>41.701763153076172</v>
      </c>
      <c r="BB7" s="47">
        <v>43.211536407470703</v>
      </c>
      <c r="BC7" s="47">
        <v>46.742767333984375</v>
      </c>
      <c r="BD7" s="47">
        <v>43.501358032226563</v>
      </c>
      <c r="BE7" s="47">
        <v>42.225006103515625</v>
      </c>
      <c r="BF7" s="47">
        <v>46.71917724609375</v>
      </c>
      <c r="BG7" s="47">
        <v>44.374786376953125</v>
      </c>
      <c r="BH7" s="47">
        <v>42.487010955810547</v>
      </c>
      <c r="BI7" s="47">
        <v>45.712490081787109</v>
      </c>
      <c r="BJ7" s="47">
        <v>44.486240386962891</v>
      </c>
      <c r="BK7" s="47">
        <v>42.974296569824219</v>
      </c>
      <c r="BL7" s="47">
        <v>43.556938171386719</v>
      </c>
      <c r="BM7" s="47">
        <v>43.095569610595703</v>
      </c>
    </row>
    <row r="8" spans="1:65" x14ac:dyDescent="0.2">
      <c r="A8" s="8" t="s">
        <v>78</v>
      </c>
      <c r="C8" s="44">
        <v>41.110679626464844</v>
      </c>
      <c r="D8" s="44">
        <v>41.964096069335938</v>
      </c>
      <c r="E8" s="44">
        <v>43.952968597412109</v>
      </c>
      <c r="F8" s="44">
        <v>43.942737579345703</v>
      </c>
      <c r="G8" s="44">
        <v>42.523185729980469</v>
      </c>
      <c r="H8" s="44">
        <v>44.652629852294922</v>
      </c>
      <c r="I8" s="44">
        <v>42.3575439453125</v>
      </c>
      <c r="J8" s="44">
        <v>41.397285461425781</v>
      </c>
      <c r="K8" s="44">
        <v>41.834892272949219</v>
      </c>
      <c r="L8" s="44">
        <v>41.820510864257813</v>
      </c>
      <c r="M8" s="44">
        <v>44.368690490722656</v>
      </c>
      <c r="N8" s="44">
        <v>41.009124755859375</v>
      </c>
      <c r="O8" s="44">
        <v>43.539424896240234</v>
      </c>
      <c r="P8" s="44">
        <v>45.429943084716797</v>
      </c>
      <c r="Q8" s="44">
        <v>45.390750885009766</v>
      </c>
      <c r="R8" s="44">
        <v>42.134071350097656</v>
      </c>
      <c r="S8" s="44">
        <v>43.060520172119141</v>
      </c>
      <c r="T8" s="44">
        <v>41.707839965820313</v>
      </c>
      <c r="U8" s="44">
        <v>44.891460418701172</v>
      </c>
      <c r="V8" s="44">
        <v>41.161998748779297</v>
      </c>
      <c r="W8" s="44">
        <v>40.656784057617188</v>
      </c>
      <c r="X8" s="44">
        <v>42.426719665527344</v>
      </c>
      <c r="Y8" s="44">
        <v>44.724323272705078</v>
      </c>
      <c r="Z8" s="44">
        <v>43.917613983154297</v>
      </c>
      <c r="AA8" s="44">
        <v>43.473949432373047</v>
      </c>
      <c r="AB8" s="44">
        <v>42.821010589599609</v>
      </c>
      <c r="AC8" s="44">
        <v>43.413143157958984</v>
      </c>
      <c r="AD8" s="44">
        <v>43.764858245849609</v>
      </c>
      <c r="AE8" s="44">
        <v>45.251861572265625</v>
      </c>
      <c r="AF8" s="44">
        <v>42.393516540527344</v>
      </c>
      <c r="AG8" s="44">
        <v>45.229602813720703</v>
      </c>
      <c r="AH8" s="44">
        <v>43.544292449951172</v>
      </c>
      <c r="AI8" s="44">
        <v>43.921516418457031</v>
      </c>
      <c r="AJ8" s="44">
        <v>39.986537933349609</v>
      </c>
      <c r="AK8" s="44">
        <v>39.93994140625</v>
      </c>
      <c r="AL8" s="44">
        <v>39.979557037353516</v>
      </c>
      <c r="AM8" s="44">
        <v>41.563957214355469</v>
      </c>
      <c r="AN8" s="44">
        <v>42.027820587158203</v>
      </c>
      <c r="AO8" s="44">
        <v>40.517372131347656</v>
      </c>
      <c r="AP8" s="44">
        <v>40.906120300292969</v>
      </c>
      <c r="AQ8" s="44">
        <v>40.958553314208984</v>
      </c>
      <c r="AR8" s="44">
        <v>39.943607330322266</v>
      </c>
      <c r="AS8" s="44">
        <v>43.26507568359375</v>
      </c>
      <c r="AT8" s="44">
        <v>41.545291900634766</v>
      </c>
      <c r="AU8" s="44">
        <v>42.486259460449219</v>
      </c>
      <c r="AV8" s="44">
        <v>41.852790832519531</v>
      </c>
      <c r="AW8" s="44">
        <v>43.317310333251953</v>
      </c>
      <c r="AX8" s="44">
        <v>43.346645355224609</v>
      </c>
      <c r="AY8" s="44">
        <v>44.777633666992187</v>
      </c>
      <c r="AZ8" s="44">
        <v>42.882846832275391</v>
      </c>
      <c r="BA8" s="44">
        <v>41.197898864746094</v>
      </c>
      <c r="BB8" s="44">
        <v>41.529872894287109</v>
      </c>
      <c r="BC8" s="44">
        <v>46.305507659912109</v>
      </c>
      <c r="BD8" s="44">
        <v>42.978885650634766</v>
      </c>
      <c r="BE8" s="44">
        <v>41.790927886962891</v>
      </c>
      <c r="BF8" s="44">
        <v>46.110282897949219</v>
      </c>
      <c r="BG8" s="44">
        <v>43.841796875</v>
      </c>
      <c r="BH8" s="44">
        <v>41.339305877685547</v>
      </c>
      <c r="BI8" s="44">
        <v>45.241535186767578</v>
      </c>
      <c r="BJ8" s="44">
        <v>43.695392608642578</v>
      </c>
      <c r="BK8" s="44">
        <v>42.571876525878906</v>
      </c>
      <c r="BL8" s="44">
        <v>43.072826385498047</v>
      </c>
      <c r="BM8" s="44">
        <v>42.691520690917969</v>
      </c>
    </row>
    <row r="9" spans="1:65" x14ac:dyDescent="0.2">
      <c r="A9" s="8" t="s">
        <v>80</v>
      </c>
      <c r="C9" s="44">
        <v>41.955360412597656</v>
      </c>
      <c r="D9" s="44">
        <v>42.873023986816406</v>
      </c>
      <c r="E9" s="44">
        <v>45.671718597412109</v>
      </c>
      <c r="F9" s="44">
        <v>44.678936004638672</v>
      </c>
      <c r="G9" s="44">
        <v>43.417900085449219</v>
      </c>
      <c r="H9" s="44">
        <v>45.457492828369141</v>
      </c>
      <c r="I9" s="44">
        <v>45.099945068359375</v>
      </c>
      <c r="J9" s="44">
        <v>42.542579650878906</v>
      </c>
      <c r="K9" s="44">
        <v>48.381263732910156</v>
      </c>
      <c r="L9" s="44">
        <v>43.021659851074219</v>
      </c>
      <c r="M9" s="44">
        <v>45.764556884765625</v>
      </c>
      <c r="N9" s="44">
        <v>45.384086608886719</v>
      </c>
      <c r="O9" s="44">
        <v>44.607814788818359</v>
      </c>
      <c r="P9" s="44">
        <v>47.895641326904297</v>
      </c>
      <c r="Q9" s="44">
        <v>46.694805145263672</v>
      </c>
      <c r="R9" s="44">
        <v>43.632400512695313</v>
      </c>
      <c r="S9" s="44">
        <v>45.981227874755859</v>
      </c>
      <c r="T9" s="44">
        <v>42.452194213867187</v>
      </c>
      <c r="U9" s="44">
        <v>46.594928741455078</v>
      </c>
      <c r="V9" s="44">
        <v>41.910564422607422</v>
      </c>
      <c r="W9" s="44">
        <v>41.838294982910156</v>
      </c>
      <c r="X9" s="44">
        <v>44.97454833984375</v>
      </c>
      <c r="Y9" s="44">
        <v>46.187618255615234</v>
      </c>
      <c r="Z9" s="44">
        <v>44.925601959228516</v>
      </c>
      <c r="AA9" s="44">
        <v>44.359668731689453</v>
      </c>
      <c r="AB9" s="44">
        <v>44.959957122802734</v>
      </c>
      <c r="AC9" s="44">
        <v>46.017681121826172</v>
      </c>
      <c r="AD9" s="44">
        <v>45.831005096435547</v>
      </c>
      <c r="AE9" s="44">
        <v>46.430778503417969</v>
      </c>
      <c r="AF9" s="44">
        <v>44.909675598144531</v>
      </c>
      <c r="AG9" s="44">
        <v>46.488307952880859</v>
      </c>
      <c r="AH9" s="44">
        <v>46.426280975341797</v>
      </c>
      <c r="AI9" s="44">
        <v>44.742134094238281</v>
      </c>
      <c r="AJ9" s="44">
        <v>42.380031585693359</v>
      </c>
      <c r="AK9" s="44">
        <v>41.733001708984375</v>
      </c>
      <c r="AL9" s="44">
        <v>43.183513641357422</v>
      </c>
      <c r="AM9" s="44">
        <v>42.764488220214844</v>
      </c>
      <c r="AN9" s="44">
        <v>44.490558624267578</v>
      </c>
      <c r="AO9" s="44">
        <v>42.742034912109375</v>
      </c>
      <c r="AP9" s="44">
        <v>42.805229187011719</v>
      </c>
      <c r="AQ9" s="44">
        <v>42.138652801513672</v>
      </c>
      <c r="AR9" s="44">
        <v>42.201549530029297</v>
      </c>
      <c r="AS9" s="44">
        <v>44.416717529296875</v>
      </c>
      <c r="AT9" s="44">
        <v>42.391887664794922</v>
      </c>
      <c r="AU9" s="44">
        <v>45.157752990722656</v>
      </c>
      <c r="AV9" s="44">
        <v>42.913078308105469</v>
      </c>
      <c r="AW9" s="44">
        <v>44.624362945556641</v>
      </c>
      <c r="AX9" s="44">
        <v>44.526828765869141</v>
      </c>
      <c r="AY9" s="44">
        <v>45.716781616210937</v>
      </c>
      <c r="AZ9" s="44">
        <v>44.687450408935547</v>
      </c>
      <c r="BA9" s="44">
        <v>42.20562744140625</v>
      </c>
      <c r="BB9" s="44">
        <v>44.893199920654297</v>
      </c>
      <c r="BC9" s="44">
        <v>47.180027008056641</v>
      </c>
      <c r="BD9" s="44">
        <v>44.023830413818359</v>
      </c>
      <c r="BE9" s="44">
        <v>42.659084320068359</v>
      </c>
      <c r="BF9" s="44">
        <v>47.328071594238281</v>
      </c>
      <c r="BG9" s="44">
        <v>44.90777587890625</v>
      </c>
      <c r="BH9" s="44">
        <v>43.634716033935547</v>
      </c>
      <c r="BI9" s="44">
        <v>46.183444976806641</v>
      </c>
      <c r="BJ9" s="44">
        <v>45.277088165283203</v>
      </c>
      <c r="BK9" s="44">
        <v>43.376716613769531</v>
      </c>
      <c r="BL9" s="44">
        <v>44.041049957275391</v>
      </c>
      <c r="BM9" s="44">
        <v>43.499618530273437</v>
      </c>
    </row>
    <row r="10" spans="1:65" x14ac:dyDescent="0.2">
      <c r="A10" s="8" t="s">
        <v>82</v>
      </c>
      <c r="C10" s="44">
        <v>0.25674787163734436</v>
      </c>
      <c r="D10" s="44">
        <v>0.27627477049827576</v>
      </c>
      <c r="E10" s="44">
        <v>0.52242761850357056</v>
      </c>
      <c r="F10" s="44">
        <v>0.2237723171710968</v>
      </c>
      <c r="G10" s="44">
        <v>0.27195510268211365</v>
      </c>
      <c r="H10" s="44">
        <v>0.24464483559131622</v>
      </c>
      <c r="I10" s="44">
        <v>0.83357352018356323</v>
      </c>
      <c r="J10" s="44">
        <v>0.34812057018280029</v>
      </c>
      <c r="K10" s="44">
        <v>1.9898194074630737</v>
      </c>
      <c r="L10" s="44">
        <v>0.36509966850280762</v>
      </c>
      <c r="M10" s="44">
        <v>0.42428529262542725</v>
      </c>
      <c r="N10" s="44">
        <v>1.3298033475875854</v>
      </c>
      <c r="O10" s="44">
        <v>0.32474485039710999</v>
      </c>
      <c r="P10" s="44">
        <v>0.74946928024291992</v>
      </c>
      <c r="Q10" s="44">
        <v>0.39637774229049683</v>
      </c>
      <c r="R10" s="44">
        <v>0.4554295539855957</v>
      </c>
      <c r="S10" s="44">
        <v>0.88777178525924683</v>
      </c>
      <c r="T10" s="44">
        <v>0.22625181078910828</v>
      </c>
      <c r="U10" s="44">
        <v>0.51778143644332886</v>
      </c>
      <c r="V10" s="44">
        <v>0.22753231227397919</v>
      </c>
      <c r="W10" s="44">
        <v>0.35912913084030151</v>
      </c>
      <c r="X10" s="44">
        <v>0.77443301677703857</v>
      </c>
      <c r="Y10" s="44">
        <v>0.44477909803390503</v>
      </c>
      <c r="Z10" s="44">
        <v>0.30638611316680908</v>
      </c>
      <c r="AA10" s="44">
        <v>0.26922091841697693</v>
      </c>
      <c r="AB10" s="44">
        <v>0.65014994144439697</v>
      </c>
      <c r="AC10" s="44">
        <v>0.79166871309280396</v>
      </c>
      <c r="AD10" s="44">
        <v>0.62802094221115112</v>
      </c>
      <c r="AE10" s="44">
        <v>0.35834026336669922</v>
      </c>
      <c r="AF10" s="44">
        <v>0.76480704545974731</v>
      </c>
      <c r="AG10" s="44">
        <v>0.38259205222129822</v>
      </c>
      <c r="AH10" s="44">
        <v>0.87600213289260864</v>
      </c>
      <c r="AI10" s="44">
        <v>0.24943213164806366</v>
      </c>
      <c r="AJ10" s="44">
        <v>0.72752159833908081</v>
      </c>
      <c r="AK10" s="44">
        <v>0.54501432180404663</v>
      </c>
      <c r="AL10" s="44">
        <v>0.97386646270751953</v>
      </c>
      <c r="AM10" s="44">
        <v>0.36491188406944275</v>
      </c>
      <c r="AN10" s="44">
        <v>0.74856817722320557</v>
      </c>
      <c r="AO10" s="44">
        <v>0.67620253562927246</v>
      </c>
      <c r="AP10" s="44">
        <v>0.57724994421005249</v>
      </c>
      <c r="AQ10" s="44">
        <v>0.35869979858398438</v>
      </c>
      <c r="AR10" s="44">
        <v>0.68631929159164429</v>
      </c>
      <c r="AS10" s="44">
        <v>0.35004991292953491</v>
      </c>
      <c r="AT10" s="44">
        <v>0.25732862949371338</v>
      </c>
      <c r="AU10" s="44">
        <v>0.81202131509780884</v>
      </c>
      <c r="AV10" s="44">
        <v>0.32228192687034607</v>
      </c>
      <c r="AW10" s="44">
        <v>0.39728936553001404</v>
      </c>
      <c r="AX10" s="44">
        <v>0.35872635245323181</v>
      </c>
      <c r="AY10" s="44">
        <v>0.28546059131622314</v>
      </c>
      <c r="AZ10" s="44">
        <v>0.54852217435836792</v>
      </c>
      <c r="BA10" s="44">
        <v>0.30630606412887573</v>
      </c>
      <c r="BB10" s="44">
        <v>1.0223090648651123</v>
      </c>
      <c r="BC10" s="44">
        <v>0.26581653952598572</v>
      </c>
      <c r="BD10" s="44">
        <v>0.3176196813583374</v>
      </c>
      <c r="BE10" s="44">
        <v>0.263884037733078</v>
      </c>
      <c r="BF10" s="44">
        <v>0.37015664577484131</v>
      </c>
      <c r="BG10" s="44">
        <v>0.32401320338249207</v>
      </c>
      <c r="BH10" s="44">
        <v>0.69770777225494385</v>
      </c>
      <c r="BI10" s="44">
        <v>0.28630170226097107</v>
      </c>
      <c r="BJ10" s="44">
        <v>0.48076939582824707</v>
      </c>
      <c r="BK10" s="44">
        <v>0.24463686347007751</v>
      </c>
      <c r="BL10" s="44">
        <v>0.29429882764816284</v>
      </c>
      <c r="BM10" s="44">
        <v>0.24562838673591614</v>
      </c>
    </row>
    <row r="11" spans="1:65" s="1" customFormat="1" x14ac:dyDescent="0.2">
      <c r="A11" s="48" t="s">
        <v>84</v>
      </c>
      <c r="B11" s="49" t="s">
        <v>85</v>
      </c>
      <c r="C11" s="50">
        <v>5.0387363433837891</v>
      </c>
      <c r="D11" s="50">
        <v>5.2318859100341797</v>
      </c>
      <c r="E11" s="50">
        <v>4.7869100570678711</v>
      </c>
      <c r="F11" s="50">
        <v>5.2390913963317871</v>
      </c>
      <c r="G11" s="50">
        <v>5.2385096549987793</v>
      </c>
      <c r="H11" s="50">
        <v>5.3115324974060059</v>
      </c>
      <c r="I11" s="50">
        <v>4.9902224540710449</v>
      </c>
      <c r="J11" s="50">
        <v>4.7397990226745605</v>
      </c>
      <c r="K11" s="50">
        <v>5.2272963523864746</v>
      </c>
      <c r="L11" s="50">
        <v>4.707099437713623</v>
      </c>
      <c r="M11" s="50">
        <v>5.6556439399719238</v>
      </c>
      <c r="N11" s="50">
        <v>5.0775790214538574</v>
      </c>
      <c r="O11" s="50">
        <v>5.0359897613525391</v>
      </c>
      <c r="P11" s="50">
        <v>5.5327553749084473</v>
      </c>
      <c r="Q11" s="50">
        <v>5.5807456970214844</v>
      </c>
      <c r="R11" s="50">
        <v>4.9695134162902832</v>
      </c>
      <c r="S11" s="50">
        <v>5.4671225547790527</v>
      </c>
      <c r="T11" s="50">
        <v>5.1920061111450195</v>
      </c>
      <c r="U11" s="50">
        <v>5.5532093048095703</v>
      </c>
      <c r="V11" s="50">
        <v>4.8020772933959961</v>
      </c>
      <c r="W11" s="50">
        <v>5.0683412551879883</v>
      </c>
      <c r="X11" s="50">
        <v>5.3530659675598145</v>
      </c>
      <c r="Y11" s="50">
        <v>5.5369858741760254</v>
      </c>
      <c r="Z11" s="50">
        <v>4.9947671890258789</v>
      </c>
      <c r="AA11" s="50">
        <v>5.2047934532165527</v>
      </c>
      <c r="AB11" s="50">
        <v>4.9135398864746094</v>
      </c>
      <c r="AC11" s="50">
        <v>5.4305882453918457</v>
      </c>
      <c r="AD11" s="50">
        <v>5.8066320419311523</v>
      </c>
      <c r="AE11" s="50">
        <v>5.4005632400512695</v>
      </c>
      <c r="AF11" s="50">
        <v>5.0869464874267578</v>
      </c>
      <c r="AG11" s="50">
        <v>5.243128776550293</v>
      </c>
      <c r="AH11" s="50">
        <v>4.7711076736450195</v>
      </c>
      <c r="AI11" s="50">
        <v>4.8771448135375977</v>
      </c>
      <c r="AJ11" s="50">
        <v>4.5872411727905273</v>
      </c>
      <c r="AK11" s="50">
        <v>4.4091391563415527</v>
      </c>
      <c r="AL11" s="50">
        <v>4.1147522926330566</v>
      </c>
      <c r="AM11" s="50">
        <v>4.5411748886108398</v>
      </c>
      <c r="AN11" s="50">
        <v>5.312713623046875</v>
      </c>
      <c r="AO11" s="50">
        <v>4.3312959671020508</v>
      </c>
      <c r="AP11" s="50">
        <v>4.7366223335266113</v>
      </c>
      <c r="AQ11" s="50">
        <v>5.1060094833374023</v>
      </c>
      <c r="AR11" s="50">
        <v>4.9301509857177734</v>
      </c>
      <c r="AS11" s="50">
        <v>5.2920351028442383</v>
      </c>
      <c r="AT11" s="50">
        <v>4.9944467544555664</v>
      </c>
      <c r="AU11" s="50">
        <v>4.9651718139648437</v>
      </c>
      <c r="AV11" s="50">
        <v>4.3826289176940918</v>
      </c>
      <c r="AW11" s="50">
        <v>4.7986960411071777</v>
      </c>
      <c r="AX11" s="50">
        <v>4.8366756439208984</v>
      </c>
      <c r="AY11" s="50">
        <v>5.3225302696228027</v>
      </c>
      <c r="AZ11" s="50">
        <v>4.8600597381591797</v>
      </c>
      <c r="BA11" s="50">
        <v>4.4819631576538086</v>
      </c>
      <c r="BB11" s="50">
        <v>4.6025724411010742</v>
      </c>
      <c r="BC11" s="50">
        <v>5.5764179229736328</v>
      </c>
      <c r="BD11" s="50">
        <v>4.2625513076782227</v>
      </c>
      <c r="BE11" s="50">
        <v>4.1729340553283691</v>
      </c>
      <c r="BF11" s="50">
        <v>5.2962703704833984</v>
      </c>
      <c r="BG11" s="50">
        <v>4.2205801010131836</v>
      </c>
      <c r="BH11" s="50">
        <v>4.354759693145752</v>
      </c>
      <c r="BI11" s="50">
        <v>5.1248526573181152</v>
      </c>
      <c r="BJ11" s="50">
        <v>4.4630999565124512</v>
      </c>
      <c r="BK11" s="50">
        <v>4.3064455986022949</v>
      </c>
      <c r="BL11" s="50">
        <v>4.4747405052185059</v>
      </c>
      <c r="BM11" s="50">
        <v>4.4080338478088379</v>
      </c>
    </row>
    <row r="12" spans="1:65" x14ac:dyDescent="0.2">
      <c r="A12" s="18" t="s">
        <v>87</v>
      </c>
      <c r="B12" s="19" t="s">
        <v>88</v>
      </c>
      <c r="C12" s="33">
        <v>0.73625445365905762</v>
      </c>
      <c r="D12" s="33">
        <v>0.78658527135848999</v>
      </c>
      <c r="E12" s="33">
        <v>0.77583837509155273</v>
      </c>
      <c r="F12" s="33">
        <v>0.83469128608703613</v>
      </c>
      <c r="G12" s="33">
        <v>0.8565061092376709</v>
      </c>
      <c r="H12" s="33">
        <v>0.80690938234329224</v>
      </c>
      <c r="I12" s="33">
        <v>0.74739921092987061</v>
      </c>
      <c r="J12" s="33">
        <v>0.66061758995056152</v>
      </c>
      <c r="K12" s="33">
        <v>0.78065061569213867</v>
      </c>
      <c r="L12" s="33">
        <v>0.79866153001785278</v>
      </c>
      <c r="M12" s="33">
        <v>0.87991219758987427</v>
      </c>
      <c r="N12" s="33">
        <v>0.77650070190429688</v>
      </c>
      <c r="O12" s="33">
        <v>0.79374325275421143</v>
      </c>
      <c r="P12" s="33">
        <v>0.83102774620056152</v>
      </c>
      <c r="Q12" s="33">
        <v>0.84720510244369507</v>
      </c>
      <c r="R12" s="33">
        <v>0.72642403841018677</v>
      </c>
      <c r="S12" s="33">
        <v>0.80669486522674561</v>
      </c>
      <c r="T12" s="33">
        <v>0.75928801298141479</v>
      </c>
      <c r="U12" s="33">
        <v>0.78177356719970703</v>
      </c>
      <c r="V12" s="33">
        <v>0.76921409368515015</v>
      </c>
      <c r="W12" s="33">
        <v>0.65804100036621094</v>
      </c>
      <c r="X12" s="33">
        <v>0.77597451210021973</v>
      </c>
      <c r="Y12" s="33">
        <v>0.87156397104263306</v>
      </c>
      <c r="Z12" s="33">
        <v>0.76762908697128296</v>
      </c>
      <c r="AA12" s="33">
        <v>0.66217875480651855</v>
      </c>
      <c r="AB12" s="33">
        <v>0.71845704317092896</v>
      </c>
      <c r="AC12" s="33">
        <v>0.78473126888275146</v>
      </c>
      <c r="AD12" s="33">
        <v>0.94371485710144043</v>
      </c>
      <c r="AE12" s="33">
        <v>0.93392413854598999</v>
      </c>
      <c r="AF12" s="33">
        <v>0.73475641012191772</v>
      </c>
      <c r="AG12" s="33">
        <v>0.78683936595916748</v>
      </c>
      <c r="AH12" s="33">
        <v>0.85211324691772461</v>
      </c>
      <c r="AI12" s="33">
        <v>0.74042117595672607</v>
      </c>
      <c r="AJ12" s="33">
        <v>0.5640031099319458</v>
      </c>
      <c r="AK12" s="33">
        <v>0.62293553352355957</v>
      </c>
      <c r="AL12" s="33">
        <v>0.60244536399841309</v>
      </c>
      <c r="AM12" s="33">
        <v>0.65614593029022217</v>
      </c>
      <c r="AN12" s="33">
        <v>0.74742704629898071</v>
      </c>
      <c r="AO12" s="33">
        <v>0.62283790111541748</v>
      </c>
      <c r="AP12" s="33">
        <v>0.73039150238037109</v>
      </c>
      <c r="AQ12" s="33">
        <v>0.78168296813964844</v>
      </c>
      <c r="AR12" s="33">
        <v>0.67964887619018555</v>
      </c>
      <c r="AS12" s="33">
        <v>0.82707005739212036</v>
      </c>
      <c r="AT12" s="33">
        <v>0.78203374147415161</v>
      </c>
      <c r="AU12" s="33">
        <v>0.80222612619400024</v>
      </c>
      <c r="AV12" s="33">
        <v>0.6823621392250061</v>
      </c>
      <c r="AW12" s="33">
        <v>0.84265059232711792</v>
      </c>
      <c r="AX12" s="33">
        <v>0.79229921102523804</v>
      </c>
      <c r="AY12" s="33">
        <v>0.88242346048355103</v>
      </c>
      <c r="AZ12" s="33">
        <v>0.83881938457489014</v>
      </c>
      <c r="BA12" s="33">
        <v>0.73939228057861328</v>
      </c>
      <c r="BB12" s="33">
        <v>0.67059338092803955</v>
      </c>
      <c r="BC12" s="33">
        <v>0.81671375036239624</v>
      </c>
      <c r="BD12" s="33">
        <v>0.6049734354019165</v>
      </c>
      <c r="BE12" s="33">
        <v>0.65552902221679688</v>
      </c>
      <c r="BF12" s="33">
        <v>0.76859909296035767</v>
      </c>
      <c r="BG12" s="33">
        <v>0.61213153600692749</v>
      </c>
      <c r="BH12" s="33">
        <v>0.68456882238388062</v>
      </c>
      <c r="BI12" s="33">
        <v>0.80956745147705078</v>
      </c>
      <c r="BJ12" s="33">
        <v>0.75298285484313965</v>
      </c>
      <c r="BK12" s="33">
        <v>0.73388290405273438</v>
      </c>
      <c r="BL12" s="33">
        <v>0.7081674337387085</v>
      </c>
      <c r="BM12" s="33">
        <v>0.68222713470458984</v>
      </c>
    </row>
    <row r="13" spans="1:65" x14ac:dyDescent="0.2">
      <c r="A13" s="21" t="s">
        <v>89</v>
      </c>
      <c r="B13" s="22" t="s">
        <v>90</v>
      </c>
      <c r="C13" s="51">
        <v>0.53783971071243286</v>
      </c>
      <c r="D13" s="51">
        <v>0.62991124391555786</v>
      </c>
      <c r="E13" s="51">
        <v>0.65859389305114746</v>
      </c>
      <c r="F13" s="51">
        <v>0.77021527290344238</v>
      </c>
      <c r="G13" s="51">
        <v>0.72126734256744385</v>
      </c>
      <c r="H13" s="51">
        <v>0.71986192464828491</v>
      </c>
      <c r="I13" s="51">
        <v>0.63333922624588013</v>
      </c>
      <c r="J13" s="51">
        <v>0.47523102164268494</v>
      </c>
      <c r="K13" s="51">
        <v>0.63540172576904297</v>
      </c>
      <c r="L13" s="51">
        <v>0.62606507539749146</v>
      </c>
      <c r="M13" s="51">
        <v>0.7694624662399292</v>
      </c>
      <c r="N13" s="51">
        <v>0.69279056787490845</v>
      </c>
      <c r="O13" s="51">
        <v>0.68049806356430054</v>
      </c>
      <c r="P13" s="51">
        <v>0.73260867595672607</v>
      </c>
      <c r="Q13" s="51">
        <v>0.80652761459350586</v>
      </c>
      <c r="R13" s="51">
        <v>0.56141000986099243</v>
      </c>
      <c r="S13" s="51">
        <v>0.67668986320495605</v>
      </c>
      <c r="T13" s="51">
        <v>0.65962493419647217</v>
      </c>
      <c r="U13" s="51">
        <v>0.65365064144134521</v>
      </c>
      <c r="V13" s="51">
        <v>0.64401304721832275</v>
      </c>
      <c r="W13" s="51">
        <v>0.41325077414512634</v>
      </c>
      <c r="X13" s="51">
        <v>0.68687546253204346</v>
      </c>
      <c r="Y13" s="51">
        <v>0.72566217184066772</v>
      </c>
      <c r="Z13" s="51">
        <v>0.63592368364334106</v>
      </c>
      <c r="AA13" s="51">
        <v>0.51175057888031006</v>
      </c>
      <c r="AB13" s="51">
        <v>0.66352725028991699</v>
      </c>
      <c r="AC13" s="51">
        <v>0.663563072681427</v>
      </c>
      <c r="AD13" s="51">
        <v>0.86443722248077393</v>
      </c>
      <c r="AE13" s="51">
        <v>0.80858582258224487</v>
      </c>
      <c r="AF13" s="51">
        <v>0.60582554340362549</v>
      </c>
      <c r="AG13" s="51">
        <v>0.68281072378158569</v>
      </c>
      <c r="AH13" s="51">
        <v>0.6922072172164917</v>
      </c>
      <c r="AI13" s="51">
        <v>0.60370123386383057</v>
      </c>
      <c r="AJ13" s="51">
        <v>0.37978363037109375</v>
      </c>
      <c r="AK13" s="51">
        <v>0.47871771454811096</v>
      </c>
      <c r="AL13" s="51">
        <v>0.42617830634117126</v>
      </c>
      <c r="AM13" s="51">
        <v>0.52512288093566895</v>
      </c>
      <c r="AN13" s="51">
        <v>0.57543796300888062</v>
      </c>
      <c r="AO13" s="51">
        <v>0.48604691028594971</v>
      </c>
      <c r="AP13" s="51">
        <v>0.47794339060783386</v>
      </c>
      <c r="AQ13" s="51">
        <v>0.61545956134796143</v>
      </c>
      <c r="AR13" s="51">
        <v>0.52372622489929199</v>
      </c>
      <c r="AS13" s="51">
        <v>0.65949636697769165</v>
      </c>
      <c r="AT13" s="51">
        <v>0.66345220804214478</v>
      </c>
      <c r="AU13" s="51">
        <v>0.76549023389816284</v>
      </c>
      <c r="AV13" s="51">
        <v>0.49333804845809937</v>
      </c>
      <c r="AW13" s="51">
        <v>0.69651418924331665</v>
      </c>
      <c r="AX13" s="51">
        <v>0.66083651781082153</v>
      </c>
      <c r="AY13" s="51">
        <v>0.80555838346481323</v>
      </c>
      <c r="AZ13" s="51">
        <v>0.77297329902648926</v>
      </c>
      <c r="BA13" s="51">
        <v>0.52975964546203613</v>
      </c>
      <c r="BB13" s="51">
        <v>0.46260860562324524</v>
      </c>
      <c r="BC13" s="51">
        <v>0.67867553234100342</v>
      </c>
      <c r="BD13" s="51">
        <v>0.50668042898178101</v>
      </c>
      <c r="BE13" s="51">
        <v>0.58651435375213623</v>
      </c>
      <c r="BF13" s="51">
        <v>0.65041220188140869</v>
      </c>
      <c r="BG13" s="51">
        <v>0.45978167653083801</v>
      </c>
      <c r="BH13" s="51">
        <v>0.52902460098266602</v>
      </c>
      <c r="BI13" s="51">
        <v>0.69985675811767578</v>
      </c>
      <c r="BJ13" s="51">
        <v>0.47452324628829956</v>
      </c>
      <c r="BK13" s="51">
        <v>0.55832803249359131</v>
      </c>
      <c r="BL13" s="51">
        <v>0.55855405330657959</v>
      </c>
      <c r="BM13" s="51">
        <v>0.58920252323150635</v>
      </c>
    </row>
    <row r="14" spans="1:65" x14ac:dyDescent="0.2">
      <c r="A14" s="21" t="s">
        <v>92</v>
      </c>
      <c r="B14" s="22" t="s">
        <v>90</v>
      </c>
      <c r="C14" s="51">
        <v>0.16330631077289581</v>
      </c>
      <c r="D14" s="51">
        <v>0.16200907528400421</v>
      </c>
      <c r="E14" s="51">
        <v>0.13811495900154114</v>
      </c>
      <c r="F14" s="51">
        <v>0.13461793959140778</v>
      </c>
      <c r="G14" s="51">
        <v>0.17848287522792816</v>
      </c>
      <c r="H14" s="51">
        <v>0.13509958982467651</v>
      </c>
      <c r="I14" s="51">
        <v>0.12546299397945404</v>
      </c>
      <c r="J14" s="51">
        <v>0.12737792730331421</v>
      </c>
      <c r="K14" s="51">
        <v>0.15398858487606049</v>
      </c>
      <c r="L14" s="51">
        <v>0.17466659843921661</v>
      </c>
      <c r="M14" s="51">
        <v>0.17519070208072662</v>
      </c>
      <c r="N14" s="51">
        <v>0.12160533666610718</v>
      </c>
      <c r="O14" s="51">
        <v>0.14307831227779388</v>
      </c>
      <c r="P14" s="51">
        <v>0.15016476809978485</v>
      </c>
      <c r="Q14" s="51">
        <v>0.12758515775203705</v>
      </c>
      <c r="R14" s="51">
        <v>0.1427830308675766</v>
      </c>
      <c r="S14" s="51">
        <v>0.15649497509002686</v>
      </c>
      <c r="T14" s="51">
        <v>0.12288800626993179</v>
      </c>
      <c r="U14" s="51">
        <v>0.14586231112480164</v>
      </c>
      <c r="V14" s="51">
        <v>0.1395171582698822</v>
      </c>
      <c r="W14" s="51">
        <v>0.15607774257659912</v>
      </c>
      <c r="X14" s="51">
        <v>0.12409517914056778</v>
      </c>
      <c r="Y14" s="51">
        <v>0.18967020511627197</v>
      </c>
      <c r="Z14" s="51">
        <v>0.14215292036533356</v>
      </c>
      <c r="AA14" s="51">
        <v>0.1105058342218399</v>
      </c>
      <c r="AB14" s="51">
        <v>8.4642626345157623E-2</v>
      </c>
      <c r="AC14" s="51">
        <v>0.14353516697883606</v>
      </c>
      <c r="AD14" s="51">
        <v>0.18441680073738098</v>
      </c>
      <c r="AE14" s="51">
        <v>0.20363965630531311</v>
      </c>
      <c r="AF14" s="51">
        <v>0.12798179686069489</v>
      </c>
      <c r="AG14" s="51">
        <v>0.13578522205352783</v>
      </c>
      <c r="AH14" s="51">
        <v>0.18910819292068481</v>
      </c>
      <c r="AI14" s="51">
        <v>0.13407932221889496</v>
      </c>
      <c r="AJ14" s="51">
        <v>8.9222036302089691E-2</v>
      </c>
      <c r="AK14" s="51">
        <v>9.2139385640621185E-2</v>
      </c>
      <c r="AL14" s="51">
        <v>0.10019560903310776</v>
      </c>
      <c r="AM14" s="51">
        <v>9.845714271068573E-2</v>
      </c>
      <c r="AN14" s="51">
        <v>0.15443840622901917</v>
      </c>
      <c r="AO14" s="51">
        <v>8.8388033211231232E-2</v>
      </c>
      <c r="AP14" s="51">
        <v>0.18804296851158142</v>
      </c>
      <c r="AQ14" s="51">
        <v>0.16487729549407959</v>
      </c>
      <c r="AR14" s="51">
        <v>0.12004699558019638</v>
      </c>
      <c r="AS14" s="51">
        <v>0.18320299685001373</v>
      </c>
      <c r="AT14" s="51">
        <v>0.14119277894496918</v>
      </c>
      <c r="AU14" s="51">
        <v>0.1081225574016571</v>
      </c>
      <c r="AV14" s="51">
        <v>0.13765290379524231</v>
      </c>
      <c r="AW14" s="51">
        <v>0.17854340374469757</v>
      </c>
      <c r="AX14" s="51">
        <v>0.15162549912929535</v>
      </c>
      <c r="AY14" s="51">
        <v>0.15937498211860657</v>
      </c>
      <c r="AZ14" s="51">
        <v>0.13690832257270813</v>
      </c>
      <c r="BA14" s="51">
        <v>0.17013554275035858</v>
      </c>
      <c r="BB14" s="51">
        <v>0.14255650341510773</v>
      </c>
      <c r="BC14" s="51">
        <v>0.16440783441066742</v>
      </c>
      <c r="BD14" s="51">
        <v>6.219174712896347E-2</v>
      </c>
      <c r="BE14" s="51">
        <v>6.7213073372840881E-2</v>
      </c>
      <c r="BF14" s="51">
        <v>0.13577085733413696</v>
      </c>
      <c r="BG14" s="51">
        <v>9.200383722782135E-2</v>
      </c>
      <c r="BH14" s="51">
        <v>0.12177107483148575</v>
      </c>
      <c r="BI14" s="51">
        <v>0.14746491611003876</v>
      </c>
      <c r="BJ14" s="51">
        <v>0.20983424782752991</v>
      </c>
      <c r="BK14" s="51">
        <v>0.15095412731170654</v>
      </c>
      <c r="BL14" s="51">
        <v>0.12798292934894562</v>
      </c>
      <c r="BM14" s="51">
        <v>8.9600630104541779E-2</v>
      </c>
    </row>
    <row r="15" spans="1:65" x14ac:dyDescent="0.2">
      <c r="A15" s="18" t="s">
        <v>94</v>
      </c>
      <c r="B15" s="19" t="s">
        <v>88</v>
      </c>
      <c r="C15" s="52">
        <v>1.4875388145446777</v>
      </c>
      <c r="D15" s="52">
        <v>1.5581841468811035</v>
      </c>
      <c r="E15" s="52">
        <v>1.6149759292602539</v>
      </c>
      <c r="F15" s="52">
        <v>1.6438750028610229</v>
      </c>
      <c r="G15" s="52">
        <v>1.5235438346862793</v>
      </c>
      <c r="H15" s="52">
        <v>1.5274264812469482</v>
      </c>
      <c r="I15" s="52">
        <v>1.5718629360198975</v>
      </c>
      <c r="J15" s="52">
        <v>1.5584112405776978</v>
      </c>
      <c r="K15" s="52">
        <v>1.583918571472168</v>
      </c>
      <c r="L15" s="52">
        <v>1.5116034746170044</v>
      </c>
      <c r="M15" s="52">
        <v>1.7108595371246338</v>
      </c>
      <c r="N15" s="52">
        <v>1.6088463068008423</v>
      </c>
      <c r="O15" s="52">
        <v>1.5384609699249268</v>
      </c>
      <c r="P15" s="52">
        <v>1.5919181108474731</v>
      </c>
      <c r="Q15" s="52">
        <v>1.5616217851638794</v>
      </c>
      <c r="R15" s="52">
        <v>1.5701130628585815</v>
      </c>
      <c r="S15" s="52">
        <v>1.5857352018356323</v>
      </c>
      <c r="T15" s="52">
        <v>1.5936644077301025</v>
      </c>
      <c r="U15" s="52">
        <v>1.6213399171829224</v>
      </c>
      <c r="V15" s="52">
        <v>1.4460746049880981</v>
      </c>
      <c r="W15" s="52">
        <v>1.4562035799026489</v>
      </c>
      <c r="X15" s="52">
        <v>1.658263087272644</v>
      </c>
      <c r="Y15" s="52">
        <v>1.6065347194671631</v>
      </c>
      <c r="Z15" s="52">
        <v>1.5417956113815308</v>
      </c>
      <c r="AA15" s="52">
        <v>1.5925328731536865</v>
      </c>
      <c r="AB15" s="52">
        <v>1.5351614952087402</v>
      </c>
      <c r="AC15" s="52">
        <v>1.6357836723327637</v>
      </c>
      <c r="AD15" s="52">
        <v>1.7936712503433228</v>
      </c>
      <c r="AE15" s="52">
        <v>1.5660995244979858</v>
      </c>
      <c r="AF15" s="52">
        <v>1.6118743419647217</v>
      </c>
      <c r="AG15" s="52">
        <v>1.5540921688079834</v>
      </c>
      <c r="AH15" s="52">
        <v>1.685530424118042</v>
      </c>
      <c r="AI15" s="52">
        <v>1.4905644655227661</v>
      </c>
      <c r="AJ15" s="52">
        <v>1.406552791595459</v>
      </c>
      <c r="AK15" s="52">
        <v>1.4065876007080078</v>
      </c>
      <c r="AL15" s="52">
        <v>1.2933371067047119</v>
      </c>
      <c r="AM15" s="52">
        <v>1.2918633222579956</v>
      </c>
      <c r="AN15" s="52">
        <v>1.5915154218673706</v>
      </c>
      <c r="AO15" s="52">
        <v>1.3450542688369751</v>
      </c>
      <c r="AP15" s="52">
        <v>1.5585529804229736</v>
      </c>
      <c r="AQ15" s="52">
        <v>1.6111830472946167</v>
      </c>
      <c r="AR15" s="52">
        <v>1.5457596778869629</v>
      </c>
      <c r="AS15" s="52">
        <v>1.6468315124511719</v>
      </c>
      <c r="AT15" s="52">
        <v>1.5601582527160645</v>
      </c>
      <c r="AU15" s="52">
        <v>1.4513885974884033</v>
      </c>
      <c r="AV15" s="52">
        <v>1.4718676805496216</v>
      </c>
      <c r="AW15" s="52">
        <v>1.4340102672576904</v>
      </c>
      <c r="AX15" s="52">
        <v>1.4260284900665283</v>
      </c>
      <c r="AY15" s="52">
        <v>1.5845736265182495</v>
      </c>
      <c r="AZ15" s="52">
        <v>1.386972188949585</v>
      </c>
      <c r="BA15" s="52">
        <v>1.4029088020324707</v>
      </c>
      <c r="BB15" s="52">
        <v>1.4163271188735962</v>
      </c>
      <c r="BC15" s="52">
        <v>1.5984017848968506</v>
      </c>
      <c r="BD15" s="52">
        <v>1.3289878368377686</v>
      </c>
      <c r="BE15" s="52">
        <v>1.3025510311126709</v>
      </c>
      <c r="BF15" s="52">
        <v>1.5069353580474854</v>
      </c>
      <c r="BG15" s="52">
        <v>1.2214300632476807</v>
      </c>
      <c r="BH15" s="52">
        <v>1.2573080062866211</v>
      </c>
      <c r="BI15" s="52">
        <v>1.5686737298965454</v>
      </c>
      <c r="BJ15" s="52">
        <v>1.4244759082794189</v>
      </c>
      <c r="BK15" s="52">
        <v>1.3518093824386597</v>
      </c>
      <c r="BL15" s="52">
        <v>1.3068886995315552</v>
      </c>
      <c r="BM15" s="52">
        <v>1.396788477897644</v>
      </c>
    </row>
    <row r="16" spans="1:65" x14ac:dyDescent="0.2">
      <c r="A16" s="21" t="s">
        <v>96</v>
      </c>
      <c r="B16" s="22" t="s">
        <v>90</v>
      </c>
      <c r="C16" s="51">
        <v>0.55920666456222534</v>
      </c>
      <c r="D16" s="51">
        <v>0.66102272272109985</v>
      </c>
      <c r="E16" s="51">
        <v>0.6941227912902832</v>
      </c>
      <c r="F16" s="51">
        <v>0.64363747835159302</v>
      </c>
      <c r="G16" s="51">
        <v>0.62864172458648682</v>
      </c>
      <c r="H16" s="51">
        <v>0.66462713479995728</v>
      </c>
      <c r="I16" s="51">
        <v>0.66955965757369995</v>
      </c>
      <c r="J16" s="51">
        <v>0.72193717956542969</v>
      </c>
      <c r="K16" s="51">
        <v>0.73996329307556152</v>
      </c>
      <c r="L16" s="51">
        <v>0.59947389364242554</v>
      </c>
      <c r="M16" s="51">
        <v>0.82134383916854858</v>
      </c>
      <c r="N16" s="51">
        <v>0.74358505010604858</v>
      </c>
      <c r="O16" s="51">
        <v>0.68945914506912231</v>
      </c>
      <c r="P16" s="51">
        <v>0.60253804922103882</v>
      </c>
      <c r="Q16" s="51">
        <v>0.6060638427734375</v>
      </c>
      <c r="R16" s="51">
        <v>0.76544064283370972</v>
      </c>
      <c r="S16" s="51">
        <v>0.65761154890060425</v>
      </c>
      <c r="T16" s="51">
        <v>0.67450964450836182</v>
      </c>
      <c r="U16" s="51">
        <v>0.73988699913024902</v>
      </c>
      <c r="V16" s="51">
        <v>0.5835496187210083</v>
      </c>
      <c r="W16" s="51">
        <v>0.4968973696231842</v>
      </c>
      <c r="X16" s="51">
        <v>0.71195614337921143</v>
      </c>
      <c r="Y16" s="51">
        <v>0.71211063861846924</v>
      </c>
      <c r="Z16" s="51">
        <v>0.69353228807449341</v>
      </c>
      <c r="AA16" s="51">
        <v>0.74072247743606567</v>
      </c>
      <c r="AB16" s="51">
        <v>0.67021071910858154</v>
      </c>
      <c r="AC16" s="51">
        <v>0.66669380664825439</v>
      </c>
      <c r="AD16" s="51">
        <v>0.8955349326133728</v>
      </c>
      <c r="AE16" s="51">
        <v>0.66811889410018921</v>
      </c>
      <c r="AF16" s="51">
        <v>0.7098228931427002</v>
      </c>
      <c r="AG16" s="51">
        <v>0.70199644565582275</v>
      </c>
      <c r="AH16" s="51">
        <v>0.56435179710388184</v>
      </c>
      <c r="AI16" s="51">
        <v>0.54853808879852295</v>
      </c>
      <c r="AJ16" s="51">
        <v>0.69518852233886719</v>
      </c>
      <c r="AK16" s="51">
        <v>0.47415810823440552</v>
      </c>
      <c r="AL16" s="51">
        <v>0.38732597231864929</v>
      </c>
      <c r="AM16" s="51">
        <v>0.39625301957130432</v>
      </c>
      <c r="AN16" s="51">
        <v>0.54653984308242798</v>
      </c>
      <c r="AO16" s="51">
        <v>0.47968170046806335</v>
      </c>
      <c r="AP16" s="51">
        <v>0.57791733741760254</v>
      </c>
      <c r="AQ16" s="51">
        <v>0.669078528881073</v>
      </c>
      <c r="AR16" s="51">
        <v>0.60026359558105469</v>
      </c>
      <c r="AS16" s="51">
        <v>0.69082969427108765</v>
      </c>
      <c r="AT16" s="51">
        <v>0.52943086624145508</v>
      </c>
      <c r="AU16" s="51">
        <v>0.60847079753875732</v>
      </c>
      <c r="AV16" s="51">
        <v>0.4422667920589447</v>
      </c>
      <c r="AW16" s="51">
        <v>0.56941068172454834</v>
      </c>
      <c r="AX16" s="51">
        <v>0.42327156662940979</v>
      </c>
      <c r="AY16" s="51">
        <v>0.46545156836509705</v>
      </c>
      <c r="AZ16" s="51">
        <v>0.37051546573638916</v>
      </c>
      <c r="BA16" s="51">
        <v>0.32656732201576233</v>
      </c>
      <c r="BB16" s="51">
        <v>0.28337794542312622</v>
      </c>
      <c r="BC16" s="51">
        <v>0.54520702362060547</v>
      </c>
      <c r="BD16" s="51">
        <v>0.36055684089660645</v>
      </c>
      <c r="BE16" s="51">
        <v>0.26451092958450317</v>
      </c>
      <c r="BF16" s="51">
        <v>0.45862141251564026</v>
      </c>
      <c r="BG16" s="51">
        <v>0.25870993733406067</v>
      </c>
      <c r="BH16" s="51">
        <v>0.33229699730873108</v>
      </c>
      <c r="BI16" s="51">
        <v>0.44313287734985352</v>
      </c>
      <c r="BJ16" s="51">
        <v>0.44061559438705444</v>
      </c>
      <c r="BK16" s="51">
        <v>0.34983488917350769</v>
      </c>
      <c r="BL16" s="51">
        <v>0.35485678911209106</v>
      </c>
      <c r="BM16" s="51">
        <v>0.43553820252418518</v>
      </c>
    </row>
    <row r="17" spans="1:65" x14ac:dyDescent="0.2">
      <c r="A17" s="21" t="s">
        <v>98</v>
      </c>
      <c r="B17" s="22" t="s">
        <v>90</v>
      </c>
      <c r="C17" s="51">
        <v>0.19423732161521912</v>
      </c>
      <c r="D17" s="51">
        <v>0.15658396482467651</v>
      </c>
      <c r="E17" s="51">
        <v>0.16945387423038483</v>
      </c>
      <c r="F17" s="51">
        <v>0.15191906690597534</v>
      </c>
      <c r="G17" s="51">
        <v>0.27299022674560547</v>
      </c>
      <c r="H17" s="51">
        <v>0.12002137303352356</v>
      </c>
      <c r="I17" s="51">
        <v>0.17284898459911346</v>
      </c>
      <c r="J17" s="51">
        <v>0.21431833505630493</v>
      </c>
      <c r="K17" s="51">
        <v>0.18643908202648163</v>
      </c>
      <c r="L17" s="51">
        <v>0.18448103964328766</v>
      </c>
      <c r="M17" s="51">
        <v>0.30434098839759827</v>
      </c>
      <c r="N17" s="51">
        <v>0.12778536975383759</v>
      </c>
      <c r="O17" s="51">
        <v>0.14492978155612946</v>
      </c>
      <c r="P17" s="51">
        <v>0.1431230753660202</v>
      </c>
      <c r="Q17" s="51">
        <v>0.32738214731216431</v>
      </c>
      <c r="R17" s="51">
        <v>0.19632503390312195</v>
      </c>
      <c r="S17" s="51">
        <v>0.28771615028381348</v>
      </c>
      <c r="T17" s="51">
        <v>0.23682060837745667</v>
      </c>
      <c r="U17" s="51">
        <v>0.19147825241088867</v>
      </c>
      <c r="V17" s="51">
        <v>0.1693079024553299</v>
      </c>
      <c r="W17" s="51">
        <v>0.26363429427146912</v>
      </c>
      <c r="X17" s="51">
        <v>0.18504855036735535</v>
      </c>
      <c r="Y17" s="51">
        <v>0.16196234524250031</v>
      </c>
      <c r="Z17" s="51">
        <v>0.25989818572998047</v>
      </c>
      <c r="AA17" s="51">
        <v>0.27565237879753113</v>
      </c>
      <c r="AB17" s="51">
        <v>0.17528517544269562</v>
      </c>
      <c r="AC17" s="51">
        <v>0.36352619528770447</v>
      </c>
      <c r="AD17" s="51">
        <v>0.4066849946975708</v>
      </c>
      <c r="AE17" s="51">
        <v>0.14766241610050201</v>
      </c>
      <c r="AF17" s="51">
        <v>0.15297591686248779</v>
      </c>
      <c r="AG17" s="51">
        <v>0.15690131485462189</v>
      </c>
      <c r="AH17" s="51">
        <v>0.28168043494224548</v>
      </c>
      <c r="AI17" s="51">
        <v>0.12532390654087067</v>
      </c>
      <c r="AJ17" s="51">
        <v>0.10589683800935745</v>
      </c>
      <c r="AK17" s="51">
        <v>0.12720365822315216</v>
      </c>
      <c r="AL17" s="51">
        <v>0.15145456790924072</v>
      </c>
      <c r="AM17" s="51">
        <v>0.10508181899785995</v>
      </c>
      <c r="AN17" s="51">
        <v>0.10736260563135147</v>
      </c>
      <c r="AO17" s="51">
        <v>7.8183747828006744E-2</v>
      </c>
      <c r="AP17" s="51">
        <v>0.1826154887676239</v>
      </c>
      <c r="AQ17" s="51">
        <v>0.10295252501964569</v>
      </c>
      <c r="AR17" s="51">
        <v>0.17001800239086151</v>
      </c>
      <c r="AS17" s="51">
        <v>0.1820904016494751</v>
      </c>
      <c r="AT17" s="51">
        <v>0.18491140007972717</v>
      </c>
      <c r="AU17" s="51">
        <v>0.14863801002502441</v>
      </c>
      <c r="AV17" s="51">
        <v>0.18497759103775024</v>
      </c>
      <c r="AW17" s="51">
        <v>0.11944473534822464</v>
      </c>
      <c r="AX17" s="51">
        <v>0.10201940685510635</v>
      </c>
      <c r="AY17" s="51">
        <v>8.7971240282058716E-2</v>
      </c>
      <c r="AZ17" s="51">
        <v>7.5452394783496857E-2</v>
      </c>
      <c r="BA17" s="51">
        <v>9.3938656151294708E-2</v>
      </c>
      <c r="BB17" s="51">
        <v>0.10782594978809357</v>
      </c>
      <c r="BC17" s="51">
        <v>0.22199153900146484</v>
      </c>
      <c r="BD17" s="51">
        <v>0.10080321133136749</v>
      </c>
      <c r="BE17" s="51">
        <v>9.9957332015037537E-2</v>
      </c>
      <c r="BF17" s="51">
        <v>0.12820327281951904</v>
      </c>
      <c r="BG17" s="51">
        <v>0.14066080749034882</v>
      </c>
      <c r="BH17" s="51">
        <v>9.3152321875095367E-2</v>
      </c>
      <c r="BI17" s="51">
        <v>0.16589410603046417</v>
      </c>
      <c r="BJ17" s="51">
        <v>0.11114335060119629</v>
      </c>
      <c r="BK17" s="51">
        <v>5.0767142325639725E-2</v>
      </c>
      <c r="BL17" s="51">
        <v>0.11297474801540375</v>
      </c>
      <c r="BM17" s="51">
        <v>8.2400456070899963E-2</v>
      </c>
    </row>
    <row r="18" spans="1:65" x14ac:dyDescent="0.2">
      <c r="A18" s="21" t="s">
        <v>100</v>
      </c>
      <c r="B18" s="22" t="s">
        <v>90</v>
      </c>
      <c r="C18" s="51">
        <v>0.47278285026550293</v>
      </c>
      <c r="D18" s="51">
        <v>0.62908697128295898</v>
      </c>
      <c r="E18" s="51">
        <v>0.69446545839309692</v>
      </c>
      <c r="F18" s="51">
        <v>0.70775455236434937</v>
      </c>
      <c r="G18" s="51">
        <v>0.56153196096420288</v>
      </c>
      <c r="H18" s="51">
        <v>0.46883630752563477</v>
      </c>
      <c r="I18" s="51">
        <v>0.54157882928848267</v>
      </c>
      <c r="J18" s="51">
        <v>0.40909868478775024</v>
      </c>
      <c r="K18" s="51">
        <v>0.64689648151397705</v>
      </c>
      <c r="L18" s="51">
        <v>0.55880922079086304</v>
      </c>
      <c r="M18" s="51">
        <v>0.66620385646820068</v>
      </c>
      <c r="N18" s="51">
        <v>0.53783756494522095</v>
      </c>
      <c r="O18" s="51">
        <v>0.47776687145233154</v>
      </c>
      <c r="P18" s="51">
        <v>0.642139732837677</v>
      </c>
      <c r="Q18" s="51">
        <v>0.60624140501022339</v>
      </c>
      <c r="R18" s="51">
        <v>0.57313215732574463</v>
      </c>
      <c r="S18" s="51">
        <v>0.61267322301864624</v>
      </c>
      <c r="T18" s="51">
        <v>0.50212806463241577</v>
      </c>
      <c r="U18" s="51">
        <v>0.62041831016540527</v>
      </c>
      <c r="V18" s="51">
        <v>0.46395012736320496</v>
      </c>
      <c r="W18" s="51">
        <v>0.57905298471450806</v>
      </c>
      <c r="X18" s="51">
        <v>0.65653234720230103</v>
      </c>
      <c r="Y18" s="51">
        <v>0.66194838285446167</v>
      </c>
      <c r="Z18" s="51">
        <v>0.56628459692001343</v>
      </c>
      <c r="AA18" s="51">
        <v>0.53564077615737915</v>
      </c>
      <c r="AB18" s="51">
        <v>0.56347668170928955</v>
      </c>
      <c r="AC18" s="51">
        <v>0.62265688180923462</v>
      </c>
      <c r="AD18" s="51">
        <v>0.63983762264251709</v>
      </c>
      <c r="AE18" s="51">
        <v>0.45567452907562256</v>
      </c>
      <c r="AF18" s="51">
        <v>0.67028099298477173</v>
      </c>
      <c r="AG18" s="51">
        <v>0.5633624792098999</v>
      </c>
      <c r="AH18" s="51">
        <v>0.62273311614990234</v>
      </c>
      <c r="AI18" s="51">
        <v>0.51065808534622192</v>
      </c>
      <c r="AJ18" s="51">
        <v>0.4674050509929657</v>
      </c>
      <c r="AK18" s="51">
        <v>0.44979244470596313</v>
      </c>
      <c r="AL18" s="51">
        <v>0.38049030303955078</v>
      </c>
      <c r="AM18" s="51">
        <v>0.42069867253303528</v>
      </c>
      <c r="AN18" s="51">
        <v>0.62138760089874268</v>
      </c>
      <c r="AO18" s="51">
        <v>0.47467297315597534</v>
      </c>
      <c r="AP18" s="51">
        <v>0.55721950531005859</v>
      </c>
      <c r="AQ18" s="51">
        <v>0.60416120290756226</v>
      </c>
      <c r="AR18" s="51">
        <v>0.60544335842132568</v>
      </c>
      <c r="AS18" s="51">
        <v>0.70149838924407959</v>
      </c>
      <c r="AT18" s="51">
        <v>0.56429970264434814</v>
      </c>
      <c r="AU18" s="51">
        <v>0.64021193981170654</v>
      </c>
      <c r="AV18" s="51">
        <v>0.56628328561782837</v>
      </c>
      <c r="AW18" s="51">
        <v>0.4661065936088562</v>
      </c>
      <c r="AX18" s="51">
        <v>0.54022711515426636</v>
      </c>
      <c r="AY18" s="51">
        <v>0.73251652717590332</v>
      </c>
      <c r="AZ18" s="51">
        <v>0.57348227500915527</v>
      </c>
      <c r="BA18" s="51">
        <v>0.58799552917480469</v>
      </c>
      <c r="BB18" s="51">
        <v>0.64950448274612427</v>
      </c>
      <c r="BC18" s="51">
        <v>0.69396978616714478</v>
      </c>
      <c r="BD18" s="51">
        <v>0.47220662236213684</v>
      </c>
      <c r="BE18" s="51">
        <v>0.43726325035095215</v>
      </c>
      <c r="BF18" s="51">
        <v>0.61325258016586304</v>
      </c>
      <c r="BG18" s="51">
        <v>0.40972796082496643</v>
      </c>
      <c r="BH18" s="51">
        <v>0.40471678972244263</v>
      </c>
      <c r="BI18" s="51">
        <v>0.62399083375930786</v>
      </c>
      <c r="BJ18" s="51">
        <v>0.39816680550575256</v>
      </c>
      <c r="BK18" s="51">
        <v>0.42526018619537354</v>
      </c>
      <c r="BL18" s="51">
        <v>0.51907503604888916</v>
      </c>
      <c r="BM18" s="51">
        <v>0.53007781505584717</v>
      </c>
    </row>
    <row r="19" spans="1:65" x14ac:dyDescent="0.2">
      <c r="A19" s="21" t="s">
        <v>102</v>
      </c>
      <c r="B19" s="22" t="s">
        <v>90</v>
      </c>
      <c r="C19" s="51">
        <v>0.47160133719444275</v>
      </c>
      <c r="D19" s="51">
        <v>0.6129906177520752</v>
      </c>
      <c r="E19" s="51">
        <v>0.47297626733779907</v>
      </c>
      <c r="F19" s="51">
        <v>0.52545875310897827</v>
      </c>
      <c r="G19" s="51">
        <v>0.51427054405212402</v>
      </c>
      <c r="H19" s="51">
        <v>0.5772894024848938</v>
      </c>
      <c r="I19" s="51">
        <v>0.50266730785369873</v>
      </c>
      <c r="J19" s="51">
        <v>0.54952394962310791</v>
      </c>
      <c r="K19" s="51">
        <v>0.50425773859024048</v>
      </c>
      <c r="L19" s="51">
        <v>0.52675056457519531</v>
      </c>
      <c r="M19" s="51">
        <v>0.65763711929321289</v>
      </c>
      <c r="N19" s="51">
        <v>0.51561272144317627</v>
      </c>
      <c r="O19" s="51">
        <v>0.47815927863121033</v>
      </c>
      <c r="P19" s="51">
        <v>0.70685386657714844</v>
      </c>
      <c r="Q19" s="51">
        <v>0.34402579069137573</v>
      </c>
      <c r="R19" s="51">
        <v>0.41502812504768372</v>
      </c>
      <c r="S19" s="51">
        <v>0.51083838939666748</v>
      </c>
      <c r="T19" s="51">
        <v>0.48426663875579834</v>
      </c>
      <c r="U19" s="51">
        <v>0.52125412225723267</v>
      </c>
      <c r="V19" s="51">
        <v>0.52476620674133301</v>
      </c>
      <c r="W19" s="51">
        <v>0.39897748827934265</v>
      </c>
      <c r="X19" s="51">
        <v>0.51301467418670654</v>
      </c>
      <c r="Y19" s="51">
        <v>0.54047352075576782</v>
      </c>
      <c r="Z19" s="51">
        <v>0.57765001058578491</v>
      </c>
      <c r="AA19" s="51">
        <v>0.38521626591682434</v>
      </c>
      <c r="AB19" s="51">
        <v>0.46903559565544128</v>
      </c>
      <c r="AC19" s="51">
        <v>0.54924267530441284</v>
      </c>
      <c r="AD19" s="51">
        <v>0.67976909875869751</v>
      </c>
      <c r="AE19" s="51">
        <v>0.49229490756988525</v>
      </c>
      <c r="AF19" s="51">
        <v>0.49054953455924988</v>
      </c>
      <c r="AG19" s="51">
        <v>0.60059487819671631</v>
      </c>
      <c r="AH19" s="51">
        <v>0.65921050310134888</v>
      </c>
      <c r="AI19" s="51">
        <v>0.55701929330825806</v>
      </c>
      <c r="AJ19" s="51">
        <v>0.47092714905738831</v>
      </c>
      <c r="AK19" s="51">
        <v>0.47124311327934265</v>
      </c>
      <c r="AL19" s="51">
        <v>0.45213881134986877</v>
      </c>
      <c r="AM19" s="51">
        <v>0.41984999179840088</v>
      </c>
      <c r="AN19" s="51">
        <v>0.65641415119171143</v>
      </c>
      <c r="AO19" s="51">
        <v>0.36965146660804749</v>
      </c>
      <c r="AP19" s="51">
        <v>0.58669435977935791</v>
      </c>
      <c r="AQ19" s="51">
        <v>0.61159688234329224</v>
      </c>
      <c r="AR19" s="51">
        <v>0.50038814544677734</v>
      </c>
      <c r="AS19" s="51">
        <v>0.55706489086151123</v>
      </c>
      <c r="AT19" s="51">
        <v>0.58484339714050293</v>
      </c>
      <c r="AU19" s="51">
        <v>0.36868032813072205</v>
      </c>
      <c r="AV19" s="51">
        <v>0.40638461709022522</v>
      </c>
      <c r="AW19" s="51">
        <v>0.43621310591697693</v>
      </c>
      <c r="AX19" s="51">
        <v>0.46528929471969604</v>
      </c>
      <c r="AY19" s="51">
        <v>0.64512187242507935</v>
      </c>
      <c r="AZ19" s="51">
        <v>0.58881521224975586</v>
      </c>
      <c r="BA19" s="51">
        <v>0.42313563823699951</v>
      </c>
      <c r="BB19" s="51">
        <v>0.55638730525970459</v>
      </c>
      <c r="BC19" s="51">
        <v>0.5770268440246582</v>
      </c>
      <c r="BD19" s="51">
        <v>0.41431847214698792</v>
      </c>
      <c r="BE19" s="51">
        <v>0.45216816663742065</v>
      </c>
      <c r="BF19" s="51">
        <v>0.48215886950492859</v>
      </c>
      <c r="BG19" s="51">
        <v>0.42864066362380981</v>
      </c>
      <c r="BH19" s="51">
        <v>0.34064573049545288</v>
      </c>
      <c r="BI19" s="51">
        <v>0.65016138553619385</v>
      </c>
      <c r="BJ19" s="51">
        <v>0.49684372544288635</v>
      </c>
      <c r="BK19" s="51">
        <v>0.44484061002731323</v>
      </c>
      <c r="BL19" s="51">
        <v>0.36703649163246155</v>
      </c>
      <c r="BM19" s="51">
        <v>0.45345696806907654</v>
      </c>
    </row>
    <row r="20" spans="1:65" x14ac:dyDescent="0.2">
      <c r="A20" s="21" t="s">
        <v>104</v>
      </c>
      <c r="B20" s="22" t="s">
        <v>90</v>
      </c>
      <c r="C20" s="51">
        <v>0.88663399219512939</v>
      </c>
      <c r="D20" s="51">
        <v>0.86527478694915771</v>
      </c>
      <c r="E20" s="51">
        <v>0.90214252471923828</v>
      </c>
      <c r="F20" s="51">
        <v>0.92990016937255859</v>
      </c>
      <c r="G20" s="51">
        <v>0.87936133146286011</v>
      </c>
      <c r="H20" s="51">
        <v>0.90833771228790283</v>
      </c>
      <c r="I20" s="51">
        <v>0.8866838812828064</v>
      </c>
      <c r="J20" s="51">
        <v>0.82542729377746582</v>
      </c>
      <c r="K20" s="51">
        <v>0.87198346853256226</v>
      </c>
      <c r="L20" s="51">
        <v>0.82052832841873169</v>
      </c>
      <c r="M20" s="51">
        <v>0.93023616075515747</v>
      </c>
      <c r="N20" s="51">
        <v>0.95657145977020264</v>
      </c>
      <c r="O20" s="51">
        <v>0.96484947204589844</v>
      </c>
      <c r="P20" s="51">
        <v>0.87867391109466553</v>
      </c>
      <c r="Q20" s="51">
        <v>0.92661619186401367</v>
      </c>
      <c r="R20" s="51">
        <v>0.89162474870681763</v>
      </c>
      <c r="S20" s="51">
        <v>0.87750464677810669</v>
      </c>
      <c r="T20" s="51">
        <v>0.948222815990448</v>
      </c>
      <c r="U20" s="51">
        <v>0.94225591421127319</v>
      </c>
      <c r="V20" s="51">
        <v>0.78907054662704468</v>
      </c>
      <c r="W20" s="51">
        <v>0.8412824273109436</v>
      </c>
      <c r="X20" s="51">
        <v>0.95060855150222778</v>
      </c>
      <c r="Y20" s="51">
        <v>0.86048293113708496</v>
      </c>
      <c r="Z20" s="51">
        <v>0.86797821521759033</v>
      </c>
      <c r="AA20" s="51">
        <v>0.83501076698303223</v>
      </c>
      <c r="AB20" s="51">
        <v>0.87418049573898315</v>
      </c>
      <c r="AC20" s="51">
        <v>0.92493522167205811</v>
      </c>
      <c r="AD20" s="51">
        <v>0.89230620861053467</v>
      </c>
      <c r="AE20" s="51">
        <v>0.9567791223526001</v>
      </c>
      <c r="AF20" s="51">
        <v>0.89915037155151367</v>
      </c>
      <c r="AG20" s="51">
        <v>0.82510387897491455</v>
      </c>
      <c r="AH20" s="51">
        <v>0.90842556953430176</v>
      </c>
      <c r="AI20" s="51">
        <v>0.95691156387329102</v>
      </c>
      <c r="AJ20" s="51">
        <v>0.80878227949142456</v>
      </c>
      <c r="AK20" s="51">
        <v>0.88646531105041504</v>
      </c>
      <c r="AL20" s="51">
        <v>0.80359041690826416</v>
      </c>
      <c r="AM20" s="51">
        <v>0.74484795331954956</v>
      </c>
      <c r="AN20" s="51">
        <v>0.89453697204589844</v>
      </c>
      <c r="AO20" s="51">
        <v>0.87149989604949951</v>
      </c>
      <c r="AP20" s="51">
        <v>0.92521929740905762</v>
      </c>
      <c r="AQ20" s="51">
        <v>0.9583594799041748</v>
      </c>
      <c r="AR20" s="51">
        <v>0.86398696899414063</v>
      </c>
      <c r="AS20" s="51">
        <v>0.84398770332336426</v>
      </c>
      <c r="AT20" s="51">
        <v>0.87562805414199829</v>
      </c>
      <c r="AU20" s="51">
        <v>0.78659099340438843</v>
      </c>
      <c r="AV20" s="51">
        <v>0.86777877807617188</v>
      </c>
      <c r="AW20" s="51">
        <v>0.81049102544784546</v>
      </c>
      <c r="AX20" s="51">
        <v>0.87396883964538574</v>
      </c>
      <c r="AY20" s="51">
        <v>0.88553649187088013</v>
      </c>
      <c r="AZ20" s="51">
        <v>0.77564084529876709</v>
      </c>
      <c r="BA20" s="51">
        <v>0.77085095643997192</v>
      </c>
      <c r="BB20" s="51">
        <v>0.84893149137496948</v>
      </c>
      <c r="BC20" s="51">
        <v>0.83299648761749268</v>
      </c>
      <c r="BD20" s="51">
        <v>0.78487735986709595</v>
      </c>
      <c r="BE20" s="51">
        <v>0.81111520528793335</v>
      </c>
      <c r="BF20" s="51">
        <v>0.85490560531616211</v>
      </c>
      <c r="BG20" s="51">
        <v>0.7550237774848938</v>
      </c>
      <c r="BH20" s="51">
        <v>0.81153327226638794</v>
      </c>
      <c r="BI20" s="51">
        <v>0.89495527744293213</v>
      </c>
      <c r="BJ20" s="51">
        <v>0.83306187391281128</v>
      </c>
      <c r="BK20" s="51">
        <v>0.81195014715194702</v>
      </c>
      <c r="BL20" s="51">
        <v>0.85967260599136353</v>
      </c>
      <c r="BM20" s="51">
        <v>0.86215889453887939</v>
      </c>
    </row>
    <row r="21" spans="1:65" x14ac:dyDescent="0.2">
      <c r="A21" s="21" t="s">
        <v>106</v>
      </c>
      <c r="B21" s="22" t="s">
        <v>90</v>
      </c>
      <c r="C21" s="51">
        <v>0.62198013067245483</v>
      </c>
      <c r="D21" s="51">
        <v>0.60079973936080933</v>
      </c>
      <c r="E21" s="51">
        <v>0.70933651924133301</v>
      </c>
      <c r="F21" s="51">
        <v>0.77158820629119873</v>
      </c>
      <c r="G21" s="51">
        <v>0.5068325400352478</v>
      </c>
      <c r="H21" s="51">
        <v>0.65413320064544678</v>
      </c>
      <c r="I21" s="51">
        <v>0.67237681150436401</v>
      </c>
      <c r="J21" s="51">
        <v>0.69711065292358398</v>
      </c>
      <c r="K21" s="51">
        <v>0.58127528429031372</v>
      </c>
      <c r="L21" s="51">
        <v>0.67223507165908813</v>
      </c>
      <c r="M21" s="51">
        <v>0.53295660018920898</v>
      </c>
      <c r="N21" s="51">
        <v>0.72746735811233521</v>
      </c>
      <c r="O21" s="51">
        <v>0.68835008144378662</v>
      </c>
      <c r="P21" s="51">
        <v>0.59914106130599976</v>
      </c>
      <c r="Q21" s="51">
        <v>0.62245118618011475</v>
      </c>
      <c r="R21" s="51">
        <v>0.64196246862411499</v>
      </c>
      <c r="S21" s="51">
        <v>0.63073885440826416</v>
      </c>
      <c r="T21" s="51">
        <v>0.66416102647781372</v>
      </c>
      <c r="U21" s="51">
        <v>0.65594565868377686</v>
      </c>
      <c r="V21" s="51">
        <v>0.63723987340927124</v>
      </c>
      <c r="W21" s="51">
        <v>0.64492332935333252</v>
      </c>
      <c r="X21" s="51">
        <v>0.72402453422546387</v>
      </c>
      <c r="Y21" s="51">
        <v>0.71222043037414551</v>
      </c>
      <c r="Z21" s="51">
        <v>0.48779237270355225</v>
      </c>
      <c r="AA21" s="51">
        <v>0.68032890558242798</v>
      </c>
      <c r="AB21" s="51">
        <v>0.67658901214599609</v>
      </c>
      <c r="AC21" s="51">
        <v>0.57273232936859131</v>
      </c>
      <c r="AD21" s="51">
        <v>0.65584874153137207</v>
      </c>
      <c r="AE21" s="51">
        <v>0.72117054462432861</v>
      </c>
      <c r="AF21" s="51">
        <v>0.7189556360244751</v>
      </c>
      <c r="AG21" s="51">
        <v>0.58521491289138794</v>
      </c>
      <c r="AH21" s="51">
        <v>0.82187968492507935</v>
      </c>
      <c r="AI21" s="51">
        <v>0.60050725936889648</v>
      </c>
      <c r="AJ21" s="51">
        <v>0.63756251335144043</v>
      </c>
      <c r="AK21" s="51">
        <v>0.64145338535308838</v>
      </c>
      <c r="AL21" s="51">
        <v>0.57283234596252441</v>
      </c>
      <c r="AM21" s="51">
        <v>0.63434308767318726</v>
      </c>
      <c r="AN21" s="51">
        <v>0.7266508936882019</v>
      </c>
      <c r="AO21" s="51">
        <v>0.61176645755767822</v>
      </c>
      <c r="AP21" s="51">
        <v>0.65066027641296387</v>
      </c>
      <c r="AQ21" s="51">
        <v>0.67332190275192261</v>
      </c>
      <c r="AR21" s="51">
        <v>0.69983035326004028</v>
      </c>
      <c r="AS21" s="51">
        <v>0.71570611000061035</v>
      </c>
      <c r="AT21" s="51">
        <v>0.69092392921447754</v>
      </c>
      <c r="AU21" s="51">
        <v>0.68060535192489624</v>
      </c>
      <c r="AV21" s="51">
        <v>0.75669926404953003</v>
      </c>
      <c r="AW21" s="51">
        <v>0.76853150129318237</v>
      </c>
      <c r="AX21" s="51">
        <v>0.77903729677200317</v>
      </c>
      <c r="AY21" s="51">
        <v>0.81978821754455566</v>
      </c>
      <c r="AZ21" s="51">
        <v>0.68831628561019897</v>
      </c>
      <c r="BA21" s="51">
        <v>0.90048974752426147</v>
      </c>
      <c r="BB21" s="51">
        <v>0.63874465227127075</v>
      </c>
      <c r="BC21" s="51">
        <v>0.67101794481277466</v>
      </c>
      <c r="BD21" s="51">
        <v>0.68648117780685425</v>
      </c>
      <c r="BE21" s="51">
        <v>0.73282122611999512</v>
      </c>
      <c r="BF21" s="51">
        <v>0.80597531795501709</v>
      </c>
      <c r="BG21" s="51">
        <v>0.58091223239898682</v>
      </c>
      <c r="BH21" s="51">
        <v>0.64359843730926514</v>
      </c>
      <c r="BI21" s="51">
        <v>0.73741763830184937</v>
      </c>
      <c r="BJ21" s="51">
        <v>0.78095418214797974</v>
      </c>
      <c r="BK21" s="51">
        <v>0.82952147722244263</v>
      </c>
      <c r="BL21" s="51">
        <v>0.66330403089523315</v>
      </c>
      <c r="BM21" s="51">
        <v>0.6678621768951416</v>
      </c>
    </row>
    <row r="22" spans="1:65" x14ac:dyDescent="0.2">
      <c r="A22" s="18" t="s">
        <v>108</v>
      </c>
      <c r="B22" s="19" t="s">
        <v>88</v>
      </c>
      <c r="C22" s="52">
        <v>1.5802466869354248</v>
      </c>
      <c r="D22" s="52">
        <v>1.5718710422515869</v>
      </c>
      <c r="E22" s="52">
        <v>1.4712750911712646</v>
      </c>
      <c r="F22" s="52">
        <v>1.6233336925506592</v>
      </c>
      <c r="G22" s="52">
        <v>1.6313462257385254</v>
      </c>
      <c r="H22" s="52">
        <v>1.6647931337356567</v>
      </c>
      <c r="I22" s="52">
        <v>1.5422284603118896</v>
      </c>
      <c r="J22" s="52">
        <v>1.5681318044662476</v>
      </c>
      <c r="K22" s="52">
        <v>1.7848740816116333</v>
      </c>
      <c r="L22" s="52">
        <v>1.4407178163528442</v>
      </c>
      <c r="M22" s="52">
        <v>1.8124752044677734</v>
      </c>
      <c r="N22" s="52">
        <v>1.570889949798584</v>
      </c>
      <c r="O22" s="52">
        <v>1.6312484741210937</v>
      </c>
      <c r="P22" s="52">
        <v>1.5970118045806885</v>
      </c>
      <c r="Q22" s="52">
        <v>1.7392686605453491</v>
      </c>
      <c r="R22" s="52">
        <v>1.5853670835494995</v>
      </c>
      <c r="S22" s="52">
        <v>1.6267682313919067</v>
      </c>
      <c r="T22" s="52">
        <v>1.6203758716583252</v>
      </c>
      <c r="U22" s="52">
        <v>1.6389622688293457</v>
      </c>
      <c r="V22" s="52">
        <v>1.4812099933624268</v>
      </c>
      <c r="W22" s="52">
        <v>1.7498793601989746</v>
      </c>
      <c r="X22" s="52">
        <v>1.730165958404541</v>
      </c>
      <c r="Y22" s="52">
        <v>1.7240328788757324</v>
      </c>
      <c r="Z22" s="52">
        <v>1.5829067230224609</v>
      </c>
      <c r="AA22" s="52">
        <v>1.5347799062728882</v>
      </c>
      <c r="AB22" s="52">
        <v>1.5965090990066528</v>
      </c>
      <c r="AC22" s="52">
        <v>1.6368329524993896</v>
      </c>
      <c r="AD22" s="52">
        <v>1.6087938547134399</v>
      </c>
      <c r="AE22" s="52">
        <v>1.592076301574707</v>
      </c>
      <c r="AF22" s="52">
        <v>1.569393515586853</v>
      </c>
      <c r="AG22" s="52">
        <v>1.6269700527191162</v>
      </c>
      <c r="AH22" s="52">
        <v>1.5750241279602051</v>
      </c>
      <c r="AI22" s="52">
        <v>1.6828796863555908</v>
      </c>
      <c r="AJ22" s="52">
        <v>1.5771591663360596</v>
      </c>
      <c r="AK22" s="52">
        <v>1.3724417686462402</v>
      </c>
      <c r="AL22" s="52">
        <v>1.4518733024597168</v>
      </c>
      <c r="AM22" s="52">
        <v>1.2917280197143555</v>
      </c>
      <c r="AN22" s="52">
        <v>1.4620555639266968</v>
      </c>
      <c r="AO22" s="52">
        <v>1.4281015396118164</v>
      </c>
      <c r="AP22" s="52">
        <v>1.5944222211837769</v>
      </c>
      <c r="AQ22" s="52">
        <v>1.6686117649078369</v>
      </c>
      <c r="AR22" s="52">
        <v>1.5580495595932007</v>
      </c>
      <c r="AS22" s="52">
        <v>1.6337246894836426</v>
      </c>
      <c r="AT22" s="52">
        <v>1.4844048023223877</v>
      </c>
      <c r="AU22" s="52">
        <v>1.4984490871429443</v>
      </c>
      <c r="AV22" s="52">
        <v>1.328190803527832</v>
      </c>
      <c r="AW22" s="52">
        <v>1.5308297872543335</v>
      </c>
      <c r="AX22" s="52">
        <v>1.4724102020263672</v>
      </c>
      <c r="AY22" s="52">
        <v>1.5889893770217896</v>
      </c>
      <c r="AZ22" s="52">
        <v>1.4949977397918701</v>
      </c>
      <c r="BA22" s="52">
        <v>1.4018346071243286</v>
      </c>
      <c r="BB22" s="52">
        <v>1.4488745927810669</v>
      </c>
      <c r="BC22" s="52">
        <v>1.4633734226226807</v>
      </c>
      <c r="BD22" s="52">
        <v>1.2774389982223511</v>
      </c>
      <c r="BE22" s="52">
        <v>1.3041708469390869</v>
      </c>
      <c r="BF22" s="52">
        <v>1.5227606296539307</v>
      </c>
      <c r="BG22" s="52">
        <v>1.1369528770446777</v>
      </c>
      <c r="BH22" s="52">
        <v>1.5608998537063599</v>
      </c>
      <c r="BI22" s="52">
        <v>1.5493307113647461</v>
      </c>
      <c r="BJ22" s="52">
        <v>1.2117871046066284</v>
      </c>
      <c r="BK22" s="52">
        <v>1.0754421949386597</v>
      </c>
      <c r="BL22" s="52">
        <v>1.2751550674438477</v>
      </c>
      <c r="BM22" s="52">
        <v>1.4539508819580078</v>
      </c>
    </row>
    <row r="23" spans="1:65" x14ac:dyDescent="0.2">
      <c r="A23" s="21" t="s">
        <v>110</v>
      </c>
      <c r="B23" s="22" t="s">
        <v>90</v>
      </c>
      <c r="C23" s="51">
        <v>0.49335727095603943</v>
      </c>
      <c r="D23" s="51">
        <v>0.49341624975204468</v>
      </c>
      <c r="E23" s="51">
        <v>0.45251113176345825</v>
      </c>
      <c r="F23" s="51">
        <v>0.57211560010910034</v>
      </c>
      <c r="G23" s="51">
        <v>0.57674330472946167</v>
      </c>
      <c r="H23" s="51">
        <v>0.63530397415161133</v>
      </c>
      <c r="I23" s="51">
        <v>0.50410890579223633</v>
      </c>
      <c r="J23" s="51">
        <v>0.51936888694763184</v>
      </c>
      <c r="K23" s="51">
        <v>0.74431478977203369</v>
      </c>
      <c r="L23" s="51">
        <v>0.44194009900093079</v>
      </c>
      <c r="M23" s="51">
        <v>0.73409432172775269</v>
      </c>
      <c r="N23" s="51">
        <v>0.42620277404785156</v>
      </c>
      <c r="O23" s="51">
        <v>0.57685238122940063</v>
      </c>
      <c r="P23" s="51">
        <v>0.59443771839141846</v>
      </c>
      <c r="Q23" s="51">
        <v>0.66621160507202148</v>
      </c>
      <c r="R23" s="51">
        <v>0.52791374921798706</v>
      </c>
      <c r="S23" s="51">
        <v>0.60535186529159546</v>
      </c>
      <c r="T23" s="51">
        <v>0.60793167352676392</v>
      </c>
      <c r="U23" s="51">
        <v>0.5076066255569458</v>
      </c>
      <c r="V23" s="51">
        <v>0.42835032939910889</v>
      </c>
      <c r="W23" s="51">
        <v>0.70943397283554077</v>
      </c>
      <c r="X23" s="51">
        <v>0.63650131225585938</v>
      </c>
      <c r="Y23" s="51">
        <v>0.64677184820175171</v>
      </c>
      <c r="Z23" s="51">
        <v>0.53065931797027588</v>
      </c>
      <c r="AA23" s="51">
        <v>0.46081891655921936</v>
      </c>
      <c r="AB23" s="51">
        <v>0.54102319478988647</v>
      </c>
      <c r="AC23" s="51">
        <v>0.58817368745803833</v>
      </c>
      <c r="AD23" s="51">
        <v>0.59549564123153687</v>
      </c>
      <c r="AE23" s="51">
        <v>0.58031105995178223</v>
      </c>
      <c r="AF23" s="51">
        <v>0.59408694505691528</v>
      </c>
      <c r="AG23" s="51">
        <v>0.54277586936950684</v>
      </c>
      <c r="AH23" s="51">
        <v>0.60735899209976196</v>
      </c>
      <c r="AI23" s="51">
        <v>0.58102810382843018</v>
      </c>
      <c r="AJ23" s="51">
        <v>0.51752406358718872</v>
      </c>
      <c r="AK23" s="51">
        <v>0.44189774990081787</v>
      </c>
      <c r="AL23" s="51">
        <v>0.42181593179702759</v>
      </c>
      <c r="AM23" s="51">
        <v>0.2861785888671875</v>
      </c>
      <c r="AN23" s="51">
        <v>0.57298380136489868</v>
      </c>
      <c r="AO23" s="51">
        <v>0.61569750308990479</v>
      </c>
      <c r="AP23" s="51">
        <v>0.61130416393280029</v>
      </c>
      <c r="AQ23" s="51">
        <v>0.64784783124923706</v>
      </c>
      <c r="AR23" s="51">
        <v>0.5187457799911499</v>
      </c>
      <c r="AS23" s="51">
        <v>0.63447242975234985</v>
      </c>
      <c r="AT23" s="51">
        <v>0.42202365398406982</v>
      </c>
      <c r="AU23" s="51">
        <v>0.48718491196632385</v>
      </c>
      <c r="AV23" s="51">
        <v>0.41049900650978088</v>
      </c>
      <c r="AW23" s="51">
        <v>0.51028507947921753</v>
      </c>
      <c r="AX23" s="51">
        <v>0.42926645278930664</v>
      </c>
      <c r="AY23" s="51">
        <v>0.46405875682830811</v>
      </c>
      <c r="AZ23" s="51">
        <v>0.44226226210594177</v>
      </c>
      <c r="BA23" s="51">
        <v>0.37972816824913025</v>
      </c>
      <c r="BB23" s="51">
        <v>0.54967057704925537</v>
      </c>
      <c r="BC23" s="51">
        <v>0.51013356447219849</v>
      </c>
      <c r="BD23" s="51">
        <v>0.32107388973236084</v>
      </c>
      <c r="BE23" s="51">
        <v>0.24974881112575531</v>
      </c>
      <c r="BF23" s="51">
        <v>0.47230571508407593</v>
      </c>
      <c r="BG23" s="51">
        <v>0.29344233870506287</v>
      </c>
      <c r="BH23" s="51">
        <v>0.70244824886322021</v>
      </c>
      <c r="BI23" s="51">
        <v>0.72982943058013916</v>
      </c>
      <c r="BJ23" s="51">
        <v>0.36532583832740784</v>
      </c>
      <c r="BK23" s="51">
        <v>0.31975015997886658</v>
      </c>
      <c r="BL23" s="51">
        <v>0.45860075950622559</v>
      </c>
      <c r="BM23" s="51">
        <v>0.50697869062423706</v>
      </c>
    </row>
    <row r="24" spans="1:65" x14ac:dyDescent="0.2">
      <c r="A24" s="21" t="s">
        <v>112</v>
      </c>
      <c r="B24" s="22" t="s">
        <v>90</v>
      </c>
      <c r="C24" s="51">
        <v>0.57194119691848755</v>
      </c>
      <c r="D24" s="51">
        <v>0.57065057754516602</v>
      </c>
      <c r="E24" s="51">
        <v>0.51663428544998169</v>
      </c>
      <c r="F24" s="51">
        <v>0.65425992012023926</v>
      </c>
      <c r="G24" s="51">
        <v>0.72504723072052002</v>
      </c>
      <c r="H24" s="51">
        <v>0.70978850126266479</v>
      </c>
      <c r="I24" s="51">
        <v>0.54308098554611206</v>
      </c>
      <c r="J24" s="51">
        <v>0.53302121162414551</v>
      </c>
      <c r="K24" s="51">
        <v>0.81217360496520996</v>
      </c>
      <c r="L24" s="51">
        <v>0.5616307258605957</v>
      </c>
      <c r="M24" s="51">
        <v>0.82765954732894897</v>
      </c>
      <c r="N24" s="51">
        <v>0.49661028385162354</v>
      </c>
      <c r="O24" s="51">
        <v>0.71320962905883789</v>
      </c>
      <c r="P24" s="51">
        <v>0.68598479032516479</v>
      </c>
      <c r="Q24" s="51">
        <v>0.72863882780075073</v>
      </c>
      <c r="R24" s="51">
        <v>0.68236976861953735</v>
      </c>
      <c r="S24" s="51">
        <v>0.68892133235931396</v>
      </c>
      <c r="T24" s="51">
        <v>0.7638472318649292</v>
      </c>
      <c r="U24" s="51">
        <v>0.57646685838699341</v>
      </c>
      <c r="V24" s="51">
        <v>0.60517376661300659</v>
      </c>
      <c r="W24" s="51">
        <v>0.7410544753074646</v>
      </c>
      <c r="X24" s="51">
        <v>0.71958690881729126</v>
      </c>
      <c r="Y24" s="51">
        <v>0.70537561178207397</v>
      </c>
      <c r="Z24" s="51">
        <v>0.61522090435028076</v>
      </c>
      <c r="AA24" s="51">
        <v>0.5920606255531311</v>
      </c>
      <c r="AB24" s="51">
        <v>0.61226958036422729</v>
      </c>
      <c r="AC24" s="51">
        <v>0.6448519229888916</v>
      </c>
      <c r="AD24" s="51">
        <v>0.68187767267227173</v>
      </c>
      <c r="AE24" s="51">
        <v>0.67266315221786499</v>
      </c>
      <c r="AF24" s="51">
        <v>0.61928272247314453</v>
      </c>
      <c r="AG24" s="51">
        <v>0.56702983379364014</v>
      </c>
      <c r="AH24" s="51">
        <v>0.65971571207046509</v>
      </c>
      <c r="AI24" s="51">
        <v>0.90447068214416504</v>
      </c>
      <c r="AJ24" s="51">
        <v>0.52455705404281616</v>
      </c>
      <c r="AK24" s="51">
        <v>0.50110095739364624</v>
      </c>
      <c r="AL24" s="51">
        <v>0.48445013165473938</v>
      </c>
      <c r="AM24" s="51">
        <v>0.30361214280128479</v>
      </c>
      <c r="AN24" s="51">
        <v>0.61099952459335327</v>
      </c>
      <c r="AO24" s="51">
        <v>0.642661452293396</v>
      </c>
      <c r="AP24" s="51">
        <v>0.58877676725387573</v>
      </c>
      <c r="AQ24" s="51">
        <v>0.77333766222000122</v>
      </c>
      <c r="AR24" s="51">
        <v>0.58176702260971069</v>
      </c>
      <c r="AS24" s="51">
        <v>0.70555806159973145</v>
      </c>
      <c r="AT24" s="51">
        <v>0.56004416942596436</v>
      </c>
      <c r="AU24" s="51">
        <v>0.54830294847488403</v>
      </c>
      <c r="AV24" s="51">
        <v>0.41719132661819458</v>
      </c>
      <c r="AW24" s="51">
        <v>0.54687517881393433</v>
      </c>
      <c r="AX24" s="51">
        <v>0.46489891409873962</v>
      </c>
      <c r="AY24" s="51">
        <v>0.47924286127090454</v>
      </c>
      <c r="AZ24" s="51">
        <v>0.48200753331184387</v>
      </c>
      <c r="BA24" s="51">
        <v>0.40325725078582764</v>
      </c>
      <c r="BB24" s="51">
        <v>0.56283652782440186</v>
      </c>
      <c r="BC24" s="51">
        <v>0.53926825523376465</v>
      </c>
      <c r="BD24" s="51">
        <v>0.33512362837791443</v>
      </c>
      <c r="BE24" s="51">
        <v>0.25503596663475037</v>
      </c>
      <c r="BF24" s="51">
        <v>0.49461266398429871</v>
      </c>
      <c r="BG24" s="51">
        <v>0.31760206818580627</v>
      </c>
      <c r="BH24" s="51">
        <v>0.7095872163772583</v>
      </c>
      <c r="BI24" s="51">
        <v>0.74990850687026978</v>
      </c>
      <c r="BJ24" s="51">
        <v>0.39987066388130188</v>
      </c>
      <c r="BK24" s="51">
        <v>0.36575183272361755</v>
      </c>
      <c r="BL24" s="51">
        <v>0.49750372767448425</v>
      </c>
      <c r="BM24" s="51">
        <v>0.53582477569580078</v>
      </c>
    </row>
    <row r="25" spans="1:65" x14ac:dyDescent="0.2">
      <c r="A25" s="21" t="s">
        <v>114</v>
      </c>
      <c r="B25" s="22" t="s">
        <v>90</v>
      </c>
      <c r="C25" s="51">
        <v>0.76882755756378174</v>
      </c>
      <c r="D25" s="51">
        <v>0.55189049243927002</v>
      </c>
      <c r="E25" s="51">
        <v>0.53982365131378174</v>
      </c>
      <c r="F25" s="51">
        <v>0.58014452457427979</v>
      </c>
      <c r="G25" s="51">
        <v>0.36089178919792175</v>
      </c>
      <c r="H25" s="51">
        <v>0.49943807721138</v>
      </c>
      <c r="I25" s="51">
        <v>0.55149948596954346</v>
      </c>
      <c r="J25" s="51">
        <v>0.63991981744766235</v>
      </c>
      <c r="K25" s="51">
        <v>0.61761265993118286</v>
      </c>
      <c r="L25" s="51">
        <v>0.25314480066299438</v>
      </c>
      <c r="M25" s="51">
        <v>0.70837658643722534</v>
      </c>
      <c r="N25" s="51">
        <v>0.74575746059417725</v>
      </c>
      <c r="O25" s="51">
        <v>0.45912086963653564</v>
      </c>
      <c r="P25" s="51">
        <v>0.44728231430053711</v>
      </c>
      <c r="Q25" s="51">
        <v>0.94355577230453491</v>
      </c>
      <c r="R25" s="51">
        <v>0.35280826687812805</v>
      </c>
      <c r="S25" s="51">
        <v>0.56637269258499146</v>
      </c>
      <c r="T25" s="51">
        <v>0.96206629276275635</v>
      </c>
      <c r="U25" s="51">
        <v>0.95636796951293945</v>
      </c>
      <c r="V25" s="51">
        <v>0.30152943730354309</v>
      </c>
      <c r="W25" s="51">
        <v>0.88526308536529541</v>
      </c>
      <c r="X25" s="51">
        <v>0.92695707082748413</v>
      </c>
      <c r="Y25" s="51">
        <v>0.81174927949905396</v>
      </c>
      <c r="Z25" s="51">
        <v>0.4518941342830658</v>
      </c>
      <c r="AA25" s="51">
        <v>0.85799413919448853</v>
      </c>
      <c r="AB25" s="51">
        <v>0.75573521852493286</v>
      </c>
      <c r="AC25" s="51">
        <v>0.77883815765380859</v>
      </c>
      <c r="AD25" s="51">
        <v>0.72097820043563843</v>
      </c>
      <c r="AE25" s="51">
        <v>0.8562127947807312</v>
      </c>
      <c r="AF25" s="51">
        <v>0.90932774543762207</v>
      </c>
      <c r="AG25" s="51">
        <v>0.64443278312683105</v>
      </c>
      <c r="AH25" s="51">
        <v>0.31329858303070068</v>
      </c>
      <c r="AI25" s="51">
        <v>0.85151875019073486</v>
      </c>
      <c r="AJ25" s="51">
        <v>0.85186088085174561</v>
      </c>
      <c r="AK25" s="51">
        <v>0.93299001455307007</v>
      </c>
      <c r="AL25" s="51">
        <v>0.83013695478439331</v>
      </c>
      <c r="AM25" s="51">
        <v>0.88139247894287109</v>
      </c>
      <c r="AN25" s="51">
        <v>0.96036309003829956</v>
      </c>
      <c r="AO25" s="51">
        <v>0.96842861175537109</v>
      </c>
      <c r="AP25" s="51">
        <v>0.59798771142959595</v>
      </c>
      <c r="AQ25" s="51">
        <v>0.50685495138168335</v>
      </c>
      <c r="AR25" s="51">
        <v>0.5301520824432373</v>
      </c>
      <c r="AS25" s="51">
        <v>0.49949264526367188</v>
      </c>
      <c r="AT25" s="51">
        <v>0.27130118012428284</v>
      </c>
      <c r="AU25" s="51">
        <v>0.61115056276321411</v>
      </c>
      <c r="AV25" s="51">
        <v>0.95542442798614502</v>
      </c>
      <c r="AW25" s="51">
        <v>0.90471619367599487</v>
      </c>
      <c r="AX25" s="51">
        <v>0.89466243982315063</v>
      </c>
      <c r="AY25" s="51">
        <v>0.94627928733825684</v>
      </c>
      <c r="AZ25" s="51">
        <v>0.63503021001815796</v>
      </c>
      <c r="BA25" s="51">
        <v>0.94092702865600586</v>
      </c>
      <c r="BB25" s="51">
        <v>0.94905680418014526</v>
      </c>
      <c r="BC25" s="51">
        <v>0.93382847309112549</v>
      </c>
      <c r="BD25" s="51">
        <v>0.98925721645355225</v>
      </c>
      <c r="BE25" s="51">
        <v>0.9732246994972229</v>
      </c>
      <c r="BF25" s="51">
        <v>0.86578816175460815</v>
      </c>
      <c r="BG25" s="51">
        <v>1</v>
      </c>
      <c r="BH25" s="51">
        <v>0.9705502986907959</v>
      </c>
      <c r="BI25" s="51">
        <v>0.95140522718429565</v>
      </c>
      <c r="BJ25" s="51">
        <v>0.96808689832687378</v>
      </c>
      <c r="BK25" s="51">
        <v>1</v>
      </c>
      <c r="BL25" s="51">
        <v>1</v>
      </c>
      <c r="BM25" s="51">
        <v>0.91317832469940186</v>
      </c>
    </row>
    <row r="26" spans="1:65" x14ac:dyDescent="0.2">
      <c r="A26" s="21" t="s">
        <v>116</v>
      </c>
      <c r="B26" s="22" t="s">
        <v>90</v>
      </c>
      <c r="C26" s="51">
        <v>0.78910189867019653</v>
      </c>
      <c r="D26" s="51">
        <v>0.99855905771255493</v>
      </c>
      <c r="E26" s="51">
        <v>0.8924325704574585</v>
      </c>
      <c r="F26" s="51">
        <v>0.96583592891693115</v>
      </c>
      <c r="G26" s="51">
        <v>0.99586910009384155</v>
      </c>
      <c r="H26" s="51">
        <v>0.98030281066894531</v>
      </c>
      <c r="I26" s="51">
        <v>0.90027457475662231</v>
      </c>
      <c r="J26" s="51">
        <v>0.91870236396789551</v>
      </c>
      <c r="K26" s="51">
        <v>0.99594610929489136</v>
      </c>
      <c r="L26" s="51">
        <v>0.95584797859191895</v>
      </c>
      <c r="M26" s="51">
        <v>0.9775385856628418</v>
      </c>
      <c r="N26" s="51">
        <v>0.9390602707862854</v>
      </c>
      <c r="O26" s="51">
        <v>0.93465209007263184</v>
      </c>
      <c r="P26" s="51">
        <v>0.96541625261306763</v>
      </c>
      <c r="Q26" s="51">
        <v>0.77496236562728882</v>
      </c>
      <c r="R26" s="51">
        <v>0.98050415515899658</v>
      </c>
      <c r="S26" s="51">
        <v>0.85955846309661865</v>
      </c>
      <c r="T26" s="51">
        <v>0.73750269412994385</v>
      </c>
      <c r="U26" s="51">
        <v>0.79043781757354736</v>
      </c>
      <c r="V26" s="51">
        <v>0.98765385150909424</v>
      </c>
      <c r="W26" s="51">
        <v>0.7042618989944458</v>
      </c>
      <c r="X26" s="51">
        <v>0.84969556331634521</v>
      </c>
      <c r="Y26" s="51">
        <v>0.91525256633758545</v>
      </c>
      <c r="Z26" s="51">
        <v>0.9317249059677124</v>
      </c>
      <c r="AA26" s="51">
        <v>0.86794710159301758</v>
      </c>
      <c r="AB26" s="51">
        <v>0.8849252462387085</v>
      </c>
      <c r="AC26" s="51">
        <v>0.90810155868530273</v>
      </c>
      <c r="AD26" s="51">
        <v>0.94204097986221313</v>
      </c>
      <c r="AE26" s="51">
        <v>0.84261626005172729</v>
      </c>
      <c r="AF26" s="51">
        <v>0.82672584056854248</v>
      </c>
      <c r="AG26" s="51">
        <v>0.97635084390640259</v>
      </c>
      <c r="AH26" s="51">
        <v>0.93339288234710693</v>
      </c>
      <c r="AI26" s="51">
        <v>0.79441297054290771</v>
      </c>
      <c r="AJ26" s="51">
        <v>1</v>
      </c>
      <c r="AK26" s="51">
        <v>0.69815093278884888</v>
      </c>
      <c r="AL26" s="51">
        <v>0.55174976587295532</v>
      </c>
      <c r="AM26" s="51">
        <v>0.7446523904800415</v>
      </c>
      <c r="AN26" s="51">
        <v>0.65335875749588013</v>
      </c>
      <c r="AO26" s="51">
        <v>0.60565757751464844</v>
      </c>
      <c r="AP26" s="51">
        <v>0.92886596918106079</v>
      </c>
      <c r="AQ26" s="51">
        <v>0.86677944660186768</v>
      </c>
      <c r="AR26" s="51">
        <v>0.90277987718582153</v>
      </c>
      <c r="AS26" s="51">
        <v>0.9827379584312439</v>
      </c>
      <c r="AT26" s="51">
        <v>0.89713078737258911</v>
      </c>
      <c r="AU26" s="51">
        <v>0.87691318988800049</v>
      </c>
      <c r="AV26" s="51">
        <v>0.59005570411682129</v>
      </c>
      <c r="AW26" s="51">
        <v>0.55833542346954346</v>
      </c>
      <c r="AX26" s="51">
        <v>0.87584131956100464</v>
      </c>
      <c r="AY26" s="51">
        <v>0.83255153894424438</v>
      </c>
      <c r="AZ26" s="51">
        <v>0.76840239763259888</v>
      </c>
      <c r="BA26" s="51">
        <v>0.56403577327728271</v>
      </c>
      <c r="BB26" s="51">
        <v>0.64192944765090942</v>
      </c>
      <c r="BC26" s="51">
        <v>0.52238577604293823</v>
      </c>
      <c r="BD26" s="51">
        <v>0.59059816598892212</v>
      </c>
      <c r="BE26" s="51">
        <v>0.61748045682907104</v>
      </c>
      <c r="BF26" s="51">
        <v>0.74335497617721558</v>
      </c>
      <c r="BG26" s="51">
        <v>0.59803670644760132</v>
      </c>
      <c r="BH26" s="51">
        <v>0.57671767473220825</v>
      </c>
      <c r="BI26" s="51">
        <v>0.48729002475738525</v>
      </c>
      <c r="BJ26" s="51">
        <v>0.56181973218917847</v>
      </c>
      <c r="BK26" s="51">
        <v>0.42459964752197266</v>
      </c>
      <c r="BL26" s="51">
        <v>0.60823255777359009</v>
      </c>
      <c r="BM26" s="51">
        <v>0.80054587125778198</v>
      </c>
    </row>
    <row r="27" spans="1:65" x14ac:dyDescent="0.2">
      <c r="A27" s="21" t="s">
        <v>118</v>
      </c>
      <c r="B27" s="22" t="s">
        <v>90</v>
      </c>
      <c r="C27" s="51">
        <v>0.15713527798652649</v>
      </c>
      <c r="D27" s="51">
        <v>9.7000561654567719E-2</v>
      </c>
      <c r="E27" s="51">
        <v>0.25505369901657104</v>
      </c>
      <c r="F27" s="51">
        <v>0.17419098317623138</v>
      </c>
      <c r="G27" s="51">
        <v>0</v>
      </c>
      <c r="H27" s="51">
        <v>6.3945993781089783E-2</v>
      </c>
      <c r="I27" s="51">
        <v>0.11518727242946625</v>
      </c>
      <c r="J27" s="51">
        <v>0.21662546694278717</v>
      </c>
      <c r="K27" s="51">
        <v>0.18234594166278839</v>
      </c>
      <c r="L27" s="51">
        <v>3.4363862127065659E-2</v>
      </c>
      <c r="M27" s="51">
        <v>9.4971343874931335E-2</v>
      </c>
      <c r="N27" s="51">
        <v>0.1020529493689537</v>
      </c>
      <c r="O27" s="51">
        <v>9.4358455389738083E-3</v>
      </c>
      <c r="P27" s="51">
        <v>0.11247123032808304</v>
      </c>
      <c r="Q27" s="51">
        <v>0.4574737548828125</v>
      </c>
      <c r="R27" s="51">
        <v>5.9538774192333221E-2</v>
      </c>
      <c r="S27" s="51">
        <v>0.16682799160480499</v>
      </c>
      <c r="T27" s="51">
        <v>0.78662532567977905</v>
      </c>
      <c r="U27" s="51">
        <v>0.34460926055908203</v>
      </c>
      <c r="V27" s="51">
        <v>8.9078517630696297E-3</v>
      </c>
      <c r="W27" s="51">
        <v>0.33533966541290283</v>
      </c>
      <c r="X27" s="51">
        <v>0.42631980776786804</v>
      </c>
      <c r="Y27" s="51">
        <v>0.27627646923065186</v>
      </c>
      <c r="Z27" s="51">
        <v>0</v>
      </c>
      <c r="AA27" s="51">
        <v>0.52158093452453613</v>
      </c>
      <c r="AB27" s="51">
        <v>0.26172363758087158</v>
      </c>
      <c r="AC27" s="51">
        <v>0.29599463939666748</v>
      </c>
      <c r="AD27" s="51">
        <v>0.27840378880500793</v>
      </c>
      <c r="AE27" s="51">
        <v>0.53819364309310913</v>
      </c>
      <c r="AF27" s="51">
        <v>0.49737024307250977</v>
      </c>
      <c r="AG27" s="51">
        <v>0.11396550387144089</v>
      </c>
      <c r="AH27" s="51">
        <v>5.5320370942354202E-2</v>
      </c>
      <c r="AI27" s="51">
        <v>0.25898388028144836</v>
      </c>
      <c r="AJ27" s="51">
        <v>0.40522369742393494</v>
      </c>
      <c r="AK27" s="51">
        <v>0.60536748170852661</v>
      </c>
      <c r="AL27" s="51">
        <v>0.220762699842453</v>
      </c>
      <c r="AM27" s="51">
        <v>0.55478900671005249</v>
      </c>
      <c r="AN27" s="51">
        <v>0.71252566576004028</v>
      </c>
      <c r="AO27" s="51">
        <v>0.69027805328369141</v>
      </c>
      <c r="AP27" s="51">
        <v>0.21388281881809235</v>
      </c>
      <c r="AQ27" s="51">
        <v>0.12428882718086243</v>
      </c>
      <c r="AR27" s="51">
        <v>0.12282624840736389</v>
      </c>
      <c r="AS27" s="51">
        <v>0.23335801064968109</v>
      </c>
      <c r="AT27" s="51">
        <v>1.5961963683366776E-2</v>
      </c>
      <c r="AU27" s="51">
        <v>0.21636871993541718</v>
      </c>
      <c r="AV27" s="51">
        <v>0.29350933432579041</v>
      </c>
      <c r="AW27" s="51">
        <v>8.2350656390190125E-2</v>
      </c>
      <c r="AX27" s="51">
        <v>0.52570605278015137</v>
      </c>
      <c r="AY27" s="51">
        <v>0.37896513938903809</v>
      </c>
      <c r="AZ27" s="51">
        <v>0.12180064618587494</v>
      </c>
      <c r="BA27" s="51">
        <v>0.30067616701126099</v>
      </c>
      <c r="BB27" s="51">
        <v>0.64924794435501099</v>
      </c>
      <c r="BC27" s="51">
        <v>0.45111504197120667</v>
      </c>
      <c r="BD27" s="51">
        <v>0.92457735538482666</v>
      </c>
      <c r="BE27" s="51">
        <v>0.51112222671508789</v>
      </c>
      <c r="BF27" s="51">
        <v>9.9656619131565094E-2</v>
      </c>
      <c r="BG27" s="51">
        <v>1</v>
      </c>
      <c r="BH27" s="51">
        <v>0.68033677339553833</v>
      </c>
      <c r="BI27" s="51">
        <v>0.54427027702331543</v>
      </c>
      <c r="BJ27" s="51">
        <v>0.80819278955459595</v>
      </c>
      <c r="BK27" s="51">
        <v>1</v>
      </c>
      <c r="BL27" s="51">
        <v>1</v>
      </c>
      <c r="BM27" s="51">
        <v>0.53694432973861694</v>
      </c>
    </row>
    <row r="28" spans="1:65" x14ac:dyDescent="0.2">
      <c r="A28" s="21" t="s">
        <v>120</v>
      </c>
      <c r="B28" s="22" t="s">
        <v>90</v>
      </c>
      <c r="C28" s="51">
        <v>0.91226822137832642</v>
      </c>
      <c r="D28" s="51">
        <v>0.92775833606719971</v>
      </c>
      <c r="E28" s="51">
        <v>0.9073786735534668</v>
      </c>
      <c r="F28" s="51">
        <v>0.95851516723632813</v>
      </c>
      <c r="G28" s="51">
        <v>0.97980844974517822</v>
      </c>
      <c r="H28" s="51">
        <v>0.93526500463485718</v>
      </c>
      <c r="I28" s="51">
        <v>0.94633340835571289</v>
      </c>
      <c r="J28" s="51">
        <v>0.84882307052612305</v>
      </c>
      <c r="K28" s="51">
        <v>0.90459489822387695</v>
      </c>
      <c r="L28" s="51">
        <v>0.94302278757095337</v>
      </c>
      <c r="M28" s="51">
        <v>0.98427772521972656</v>
      </c>
      <c r="N28" s="51">
        <v>0.91441071033477783</v>
      </c>
      <c r="O28" s="51">
        <v>0.9799349308013916</v>
      </c>
      <c r="P28" s="51">
        <v>0.98648005723953247</v>
      </c>
      <c r="Q28" s="51">
        <v>0.84212929010391235</v>
      </c>
      <c r="R28" s="51">
        <v>0.95819669961929321</v>
      </c>
      <c r="S28" s="51">
        <v>0.94135838747024536</v>
      </c>
      <c r="T28" s="51">
        <v>0.93710142374038696</v>
      </c>
      <c r="U28" s="51">
        <v>0.91713589429855347</v>
      </c>
      <c r="V28" s="51">
        <v>0.99852859973907471</v>
      </c>
      <c r="W28" s="51">
        <v>0.80553430318832397</v>
      </c>
      <c r="X28" s="51">
        <v>0.91472214460372925</v>
      </c>
      <c r="Y28" s="51">
        <v>0.91336596012115479</v>
      </c>
      <c r="Z28" s="51">
        <v>0.91401290893554688</v>
      </c>
      <c r="AA28" s="51">
        <v>0.91533851623535156</v>
      </c>
      <c r="AB28" s="51">
        <v>0.91806858777999878</v>
      </c>
      <c r="AC28" s="51">
        <v>0.94749933481216431</v>
      </c>
      <c r="AD28" s="51">
        <v>1</v>
      </c>
      <c r="AE28" s="51">
        <v>0.97689223289489746</v>
      </c>
      <c r="AF28" s="51">
        <v>0.95001250505447388</v>
      </c>
      <c r="AG28" s="51">
        <v>0.9453423023223877</v>
      </c>
      <c r="AH28" s="51">
        <v>0.91890412569046021</v>
      </c>
      <c r="AI28" s="51">
        <v>0.92720282077789307</v>
      </c>
      <c r="AJ28" s="51">
        <v>0.97987240552902222</v>
      </c>
      <c r="AK28" s="51">
        <v>0.93260401487350464</v>
      </c>
      <c r="AL28" s="51">
        <v>0.76973199844360352</v>
      </c>
      <c r="AM28" s="51">
        <v>0.8967510461807251</v>
      </c>
      <c r="AN28" s="51">
        <v>0.8774450421333313</v>
      </c>
      <c r="AO28" s="51">
        <v>0.94993650913238525</v>
      </c>
      <c r="AP28" s="51">
        <v>0.95335483551025391</v>
      </c>
      <c r="AQ28" s="51">
        <v>0.89899778366088867</v>
      </c>
      <c r="AR28" s="51">
        <v>0.93964242935180664</v>
      </c>
      <c r="AS28" s="51">
        <v>0.9360206127166748</v>
      </c>
      <c r="AT28" s="51">
        <v>0.89049714803695679</v>
      </c>
      <c r="AU28" s="51">
        <v>0.96821784973144531</v>
      </c>
      <c r="AV28" s="51">
        <v>0.95891159772872925</v>
      </c>
      <c r="AW28" s="51">
        <v>0.89720135927200317</v>
      </c>
      <c r="AX28" s="51">
        <v>0.97704249620437622</v>
      </c>
      <c r="AY28" s="51">
        <v>0.92554682493209839</v>
      </c>
      <c r="AZ28" s="51">
        <v>0.86724281311035156</v>
      </c>
      <c r="BA28" s="51">
        <v>0.8853144645690918</v>
      </c>
      <c r="BB28" s="51">
        <v>0.85810893774032593</v>
      </c>
      <c r="BC28" s="51">
        <v>0.95213437080383301</v>
      </c>
      <c r="BD28" s="51">
        <v>0.95898920297622681</v>
      </c>
      <c r="BE28" s="51">
        <v>0.82803243398666382</v>
      </c>
      <c r="BF28" s="51">
        <v>0.98065280914306641</v>
      </c>
      <c r="BG28" s="51">
        <v>0.84060764312744141</v>
      </c>
      <c r="BH28" s="51">
        <v>0.83088397979736328</v>
      </c>
      <c r="BI28" s="51">
        <v>0.90992993116378784</v>
      </c>
      <c r="BJ28" s="51">
        <v>0.96592593193054199</v>
      </c>
      <c r="BK28" s="51">
        <v>0.89458769559860229</v>
      </c>
      <c r="BL28" s="51">
        <v>0.81607192754745483</v>
      </c>
      <c r="BM28" s="51">
        <v>0.93311041593551636</v>
      </c>
    </row>
    <row r="29" spans="1:65" x14ac:dyDescent="0.2">
      <c r="A29" s="18" t="s">
        <v>122</v>
      </c>
      <c r="B29" s="19" t="s">
        <v>88</v>
      </c>
      <c r="C29" s="52">
        <v>1.2346962690353394</v>
      </c>
      <c r="D29" s="52">
        <v>1.3152453899383545</v>
      </c>
      <c r="E29" s="52">
        <v>0.92482072114944458</v>
      </c>
      <c r="F29" s="52">
        <v>1.1371916532516479</v>
      </c>
      <c r="G29" s="52">
        <v>1.2271132469177246</v>
      </c>
      <c r="H29" s="52">
        <v>1.3124035596847534</v>
      </c>
      <c r="I29" s="52">
        <v>1.1287319660186768</v>
      </c>
      <c r="J29" s="52">
        <v>0.95263820886611938</v>
      </c>
      <c r="K29" s="52">
        <v>1.0778532028198242</v>
      </c>
      <c r="L29" s="52">
        <v>0.95611655712127686</v>
      </c>
      <c r="M29" s="52">
        <v>1.252396821975708</v>
      </c>
      <c r="N29" s="52">
        <v>1.1213423013687134</v>
      </c>
      <c r="O29" s="52">
        <v>1.0725373029708862</v>
      </c>
      <c r="P29" s="52">
        <v>1.5127975940704346</v>
      </c>
      <c r="Q29" s="52">
        <v>1.4326502084732056</v>
      </c>
      <c r="R29" s="52">
        <v>1.0876091718673706</v>
      </c>
      <c r="S29" s="52">
        <v>1.4479238986968994</v>
      </c>
      <c r="T29" s="52">
        <v>1.2186777591705322</v>
      </c>
      <c r="U29" s="52">
        <v>1.5111331939697266</v>
      </c>
      <c r="V29" s="52">
        <v>1.1055786609649658</v>
      </c>
      <c r="W29" s="52">
        <v>1.2042170763015747</v>
      </c>
      <c r="X29" s="52">
        <v>1.1886624097824097</v>
      </c>
      <c r="Y29" s="52">
        <v>1.3348546028137207</v>
      </c>
      <c r="Z29" s="52">
        <v>1.102435827255249</v>
      </c>
      <c r="AA29" s="52">
        <v>1.4153021574020386</v>
      </c>
      <c r="AB29" s="52">
        <v>1.063412070274353</v>
      </c>
      <c r="AC29" s="52">
        <v>1.3732404708862305</v>
      </c>
      <c r="AD29" s="52">
        <v>1.4604519605636597</v>
      </c>
      <c r="AE29" s="52">
        <v>1.3084633350372314</v>
      </c>
      <c r="AF29" s="52">
        <v>1.1709222793579102</v>
      </c>
      <c r="AG29" s="52">
        <v>1.2752270698547363</v>
      </c>
      <c r="AH29" s="52">
        <v>0.65843993425369263</v>
      </c>
      <c r="AI29" s="52">
        <v>0.9632793664932251</v>
      </c>
      <c r="AJ29" s="52">
        <v>1.0395259857177734</v>
      </c>
      <c r="AK29" s="52">
        <v>1.0071743726730347</v>
      </c>
      <c r="AL29" s="52">
        <v>0.76709628105163574</v>
      </c>
      <c r="AM29" s="52">
        <v>1.3014373779296875</v>
      </c>
      <c r="AN29" s="52">
        <v>1.5117157697677612</v>
      </c>
      <c r="AO29" s="52">
        <v>0.93530219793319702</v>
      </c>
      <c r="AP29" s="52">
        <v>0.85325586795806885</v>
      </c>
      <c r="AQ29" s="52">
        <v>1.0445318222045898</v>
      </c>
      <c r="AR29" s="52">
        <v>1.1466928720474243</v>
      </c>
      <c r="AS29" s="52">
        <v>1.1844086647033691</v>
      </c>
      <c r="AT29" s="52">
        <v>1.1678498983383179</v>
      </c>
      <c r="AU29" s="52">
        <v>1.2131079435348511</v>
      </c>
      <c r="AV29" s="52">
        <v>0.9002079963684082</v>
      </c>
      <c r="AW29" s="52">
        <v>0.99120527505874634</v>
      </c>
      <c r="AX29" s="52">
        <v>1.1459378004074097</v>
      </c>
      <c r="AY29" s="52">
        <v>1.2665438652038574</v>
      </c>
      <c r="AZ29" s="52">
        <v>1.1392703056335449</v>
      </c>
      <c r="BA29" s="52">
        <v>0.9378277063369751</v>
      </c>
      <c r="BB29" s="52">
        <v>1.0667774677276611</v>
      </c>
      <c r="BC29" s="52">
        <v>1.6979292631149292</v>
      </c>
      <c r="BD29" s="52">
        <v>1.0511511564254761</v>
      </c>
      <c r="BE29" s="52">
        <v>0.91068339347839355</v>
      </c>
      <c r="BF29" s="52">
        <v>1.4979751110076904</v>
      </c>
      <c r="BG29" s="52">
        <v>1.2500655651092529</v>
      </c>
      <c r="BH29" s="52">
        <v>0.85198312997817993</v>
      </c>
      <c r="BI29" s="52">
        <v>1.1972806453704834</v>
      </c>
      <c r="BJ29" s="52">
        <v>1.0738540887832642</v>
      </c>
      <c r="BK29" s="52">
        <v>1.1453109979629517</v>
      </c>
      <c r="BL29" s="52">
        <v>1.184529185295105</v>
      </c>
      <c r="BM29" s="52">
        <v>0.87506717443466187</v>
      </c>
    </row>
    <row r="30" spans="1:65" x14ac:dyDescent="0.2">
      <c r="A30" s="21" t="s">
        <v>124</v>
      </c>
      <c r="B30" s="22" t="s">
        <v>90</v>
      </c>
      <c r="C30" s="51">
        <v>0.61130011081695557</v>
      </c>
      <c r="D30" s="51">
        <v>0.48077639937400818</v>
      </c>
      <c r="E30" s="51">
        <v>0.1960090696811676</v>
      </c>
      <c r="F30" s="51">
        <v>0.37138509750366211</v>
      </c>
      <c r="G30" s="51">
        <v>0.29206109046936035</v>
      </c>
      <c r="H30" s="51">
        <v>0.45225697755813599</v>
      </c>
      <c r="I30" s="51">
        <v>0.44224148988723755</v>
      </c>
      <c r="J30" s="51">
        <v>0.48532649874687195</v>
      </c>
      <c r="K30" s="51">
        <v>0.34331881999969482</v>
      </c>
      <c r="L30" s="51">
        <v>0.24365869164466858</v>
      </c>
      <c r="M30" s="51">
        <v>0.4106767475605011</v>
      </c>
      <c r="N30" s="51">
        <v>0.42532536387443542</v>
      </c>
      <c r="O30" s="51">
        <v>0.53316444158554077</v>
      </c>
      <c r="P30" s="51">
        <v>0.93288403749465942</v>
      </c>
      <c r="Q30" s="51">
        <v>0.73178648948669434</v>
      </c>
      <c r="R30" s="51">
        <v>0.45942708849906921</v>
      </c>
      <c r="S30" s="51">
        <v>0.63480335474014282</v>
      </c>
      <c r="T30" s="51">
        <v>0.82244271039962769</v>
      </c>
      <c r="U30" s="51">
        <v>0.65237689018249512</v>
      </c>
      <c r="V30" s="51">
        <v>0.57418942451477051</v>
      </c>
      <c r="W30" s="51">
        <v>0.60995405912399292</v>
      </c>
      <c r="X30" s="51">
        <v>0.52154213190078735</v>
      </c>
      <c r="Y30" s="51">
        <v>0.60753029584884644</v>
      </c>
      <c r="Z30" s="51">
        <v>0.43668723106384277</v>
      </c>
      <c r="AA30" s="51">
        <v>0.53863215446472168</v>
      </c>
      <c r="AB30" s="51">
        <v>0.30157014727592468</v>
      </c>
      <c r="AC30" s="51">
        <v>0.52828449010848999</v>
      </c>
      <c r="AD30" s="51">
        <v>0.68354368209838867</v>
      </c>
      <c r="AE30" s="51">
        <v>0.48169595003128052</v>
      </c>
      <c r="AF30" s="51">
        <v>0.44754472374916077</v>
      </c>
      <c r="AG30" s="51">
        <v>0.38062670826911926</v>
      </c>
      <c r="AH30" s="51">
        <v>0.38758423924446106</v>
      </c>
      <c r="AI30" s="51">
        <v>0.33037504553794861</v>
      </c>
      <c r="AJ30" s="51">
        <v>0.5162234902381897</v>
      </c>
      <c r="AK30" s="51">
        <v>0.37653091549873352</v>
      </c>
      <c r="AL30" s="51">
        <v>0.30918624997138977</v>
      </c>
      <c r="AM30" s="51">
        <v>0.49103003740310669</v>
      </c>
      <c r="AN30" s="51">
        <v>0.70492947101593018</v>
      </c>
      <c r="AO30" s="51">
        <v>0.38674116134643555</v>
      </c>
      <c r="AP30" s="51">
        <v>0.20148091018199921</v>
      </c>
      <c r="AQ30" s="51">
        <v>0.37287569046020508</v>
      </c>
      <c r="AR30" s="51">
        <v>0.38468080759048462</v>
      </c>
      <c r="AS30" s="51">
        <v>0.38783025741577148</v>
      </c>
      <c r="AT30" s="51">
        <v>0.42720901966094971</v>
      </c>
      <c r="AU30" s="51">
        <v>0.38263574242591858</v>
      </c>
      <c r="AV30" s="51">
        <v>0.36192232370376587</v>
      </c>
      <c r="AW30" s="51">
        <v>0.60070580244064331</v>
      </c>
      <c r="AX30" s="51">
        <v>0.44095507264137268</v>
      </c>
      <c r="AY30" s="51">
        <v>0.51053929328918457</v>
      </c>
      <c r="AZ30" s="51">
        <v>0.38446161150932312</v>
      </c>
      <c r="BA30" s="51">
        <v>0.17512971162796021</v>
      </c>
      <c r="BB30" s="51">
        <v>0.41601884365081787</v>
      </c>
      <c r="BC30" s="51">
        <v>0.9037851095199585</v>
      </c>
      <c r="BD30" s="51">
        <v>0.47098362445831299</v>
      </c>
      <c r="BE30" s="51">
        <v>0.28899800777435303</v>
      </c>
      <c r="BF30" s="51">
        <v>0.70280593633651733</v>
      </c>
      <c r="BG30" s="51">
        <v>0.38801100850105286</v>
      </c>
      <c r="BH30" s="51">
        <v>0.54188281297683716</v>
      </c>
      <c r="BI30" s="51">
        <v>0.38563263416290283</v>
      </c>
      <c r="BJ30" s="51">
        <v>0.34190201759338379</v>
      </c>
      <c r="BK30" s="51">
        <v>0.263967365026474</v>
      </c>
      <c r="BL30" s="51">
        <v>0.47618204355239868</v>
      </c>
      <c r="BM30" s="51">
        <v>0.31715855002403259</v>
      </c>
    </row>
    <row r="31" spans="1:65" x14ac:dyDescent="0.2">
      <c r="A31" s="21" t="s">
        <v>126</v>
      </c>
      <c r="B31" s="22" t="s">
        <v>90</v>
      </c>
      <c r="C31" s="51">
        <v>0.40596118569374084</v>
      </c>
      <c r="D31" s="51">
        <v>0.51972615718841553</v>
      </c>
      <c r="E31" s="51">
        <v>0.35450363159179688</v>
      </c>
      <c r="F31" s="51">
        <v>0.4343007504940033</v>
      </c>
      <c r="G31" s="51">
        <v>0.54476034641265869</v>
      </c>
      <c r="H31" s="51">
        <v>0.48889175057411194</v>
      </c>
      <c r="I31" s="51">
        <v>0.36414670944213867</v>
      </c>
      <c r="J31" s="51">
        <v>0.20542220771312714</v>
      </c>
      <c r="K31" s="51">
        <v>0.3903733491897583</v>
      </c>
      <c r="L31" s="51">
        <v>0.33852434158325195</v>
      </c>
      <c r="M31" s="51">
        <v>0.55922693014144897</v>
      </c>
      <c r="N31" s="51">
        <v>0.32764333486557007</v>
      </c>
      <c r="O31" s="51">
        <v>0.2588355541229248</v>
      </c>
      <c r="P31" s="51">
        <v>0.44783958792686462</v>
      </c>
      <c r="Q31" s="51">
        <v>0.53355807065963745</v>
      </c>
      <c r="R31" s="51">
        <v>0.30498448014259338</v>
      </c>
      <c r="S31" s="51">
        <v>0.57682555913925171</v>
      </c>
      <c r="T31" s="51">
        <v>0.53482198715209961</v>
      </c>
      <c r="U31" s="51">
        <v>0.62309128046035767</v>
      </c>
      <c r="V31" s="51">
        <v>0.31113708019256592</v>
      </c>
      <c r="W31" s="51">
        <v>0.25706338882446289</v>
      </c>
      <c r="X31" s="51">
        <v>0.36802718043327332</v>
      </c>
      <c r="Y31" s="51">
        <v>0.34803637862205505</v>
      </c>
      <c r="Z31" s="51">
        <v>0.34381824731826782</v>
      </c>
      <c r="AA31" s="51">
        <v>0.51023769378662109</v>
      </c>
      <c r="AB31" s="51">
        <v>0.35538819432258606</v>
      </c>
      <c r="AC31" s="51">
        <v>0.41030317544937134</v>
      </c>
      <c r="AD31" s="51">
        <v>0.45749670267105103</v>
      </c>
      <c r="AE31" s="51">
        <v>0.44686442613601685</v>
      </c>
      <c r="AF31" s="51">
        <v>0.4293549656867981</v>
      </c>
      <c r="AG31" s="51">
        <v>0.56254750490188599</v>
      </c>
      <c r="AH31" s="51">
        <v>0.10020369291305542</v>
      </c>
      <c r="AI31" s="51">
        <v>0.2550567090511322</v>
      </c>
      <c r="AJ31" s="51">
        <v>0.31790062785148621</v>
      </c>
      <c r="AK31" s="51">
        <v>0.40096727013587952</v>
      </c>
      <c r="AL31" s="51">
        <v>0.24927160143852234</v>
      </c>
      <c r="AM31" s="51">
        <v>0.28528088331222534</v>
      </c>
      <c r="AN31" s="51">
        <v>0.53698569536209106</v>
      </c>
      <c r="AO31" s="51">
        <v>0.15942947566509247</v>
      </c>
      <c r="AP31" s="51">
        <v>0.28230041265487671</v>
      </c>
      <c r="AQ31" s="51">
        <v>0.29429164528846741</v>
      </c>
      <c r="AR31" s="51">
        <v>0.41052731871604919</v>
      </c>
      <c r="AS31" s="51">
        <v>0.35030519962310791</v>
      </c>
      <c r="AT31" s="51">
        <v>0.48529604077339172</v>
      </c>
      <c r="AU31" s="51">
        <v>0.42179602384567261</v>
      </c>
      <c r="AV31" s="51">
        <v>0.36806696653366089</v>
      </c>
      <c r="AW31" s="51">
        <v>0.24044796824455261</v>
      </c>
      <c r="AX31" s="51">
        <v>0.30832988023757935</v>
      </c>
      <c r="AY31" s="51">
        <v>0.4540284276008606</v>
      </c>
      <c r="AZ31" s="51">
        <v>0.43305221199989319</v>
      </c>
      <c r="BA31" s="51">
        <v>0.24470825493335724</v>
      </c>
      <c r="BB31" s="51">
        <v>0.40125328302383423</v>
      </c>
      <c r="BC31" s="51">
        <v>0.61642086505889893</v>
      </c>
      <c r="BD31" s="51">
        <v>0.47890543937683105</v>
      </c>
      <c r="BE31" s="51">
        <v>0.36846667528152466</v>
      </c>
      <c r="BF31" s="51">
        <v>0.63069283962249756</v>
      </c>
      <c r="BG31" s="51">
        <v>0.56947803497314453</v>
      </c>
      <c r="BH31" s="51">
        <v>0.25571063160896301</v>
      </c>
      <c r="BI31" s="51">
        <v>0.49785059690475464</v>
      </c>
      <c r="BJ31" s="51">
        <v>0.26977831125259399</v>
      </c>
      <c r="BK31" s="51">
        <v>0.50165647268295288</v>
      </c>
      <c r="BL31" s="51">
        <v>0.41010510921478271</v>
      </c>
      <c r="BM31" s="51">
        <v>0.2327876091003418</v>
      </c>
    </row>
    <row r="32" spans="1:65" x14ac:dyDescent="0.2">
      <c r="A32" s="21" t="s">
        <v>128</v>
      </c>
      <c r="B32" s="22" t="s">
        <v>90</v>
      </c>
      <c r="C32" s="51">
        <v>0.84720337390899658</v>
      </c>
      <c r="D32" s="51">
        <v>0.66961222887039185</v>
      </c>
      <c r="E32" s="51">
        <v>0.84868597984313965</v>
      </c>
      <c r="F32" s="51">
        <v>0.90985554456710815</v>
      </c>
      <c r="G32" s="51">
        <v>0.90401226282119751</v>
      </c>
      <c r="H32" s="51">
        <v>0.82933950424194336</v>
      </c>
      <c r="I32" s="51">
        <v>0.68524467945098877</v>
      </c>
      <c r="J32" s="51">
        <v>0.69945192337036133</v>
      </c>
      <c r="K32" s="51">
        <v>0.87947314977645874</v>
      </c>
      <c r="L32" s="51">
        <v>0.74182474613189697</v>
      </c>
      <c r="M32" s="51">
        <v>0.80179154872894287</v>
      </c>
      <c r="N32" s="51">
        <v>0.95670926570892334</v>
      </c>
      <c r="O32" s="51">
        <v>0.88766306638717651</v>
      </c>
      <c r="P32" s="51">
        <v>0.93407267332077026</v>
      </c>
      <c r="Q32" s="51">
        <v>0.98106563091278076</v>
      </c>
      <c r="R32" s="51">
        <v>0.84266328811645508</v>
      </c>
      <c r="S32" s="51">
        <v>0.76667797565460205</v>
      </c>
      <c r="T32" s="51">
        <v>0.84672075510025024</v>
      </c>
      <c r="U32" s="51">
        <v>0.91512888669967651</v>
      </c>
      <c r="V32" s="51">
        <v>0.64020949602127075</v>
      </c>
      <c r="W32" s="51">
        <v>0.76559853553771973</v>
      </c>
      <c r="X32" s="51">
        <v>0.62508207559585571</v>
      </c>
      <c r="Y32" s="51">
        <v>0.89325547218322754</v>
      </c>
      <c r="Z32" s="51">
        <v>0.8168482780456543</v>
      </c>
      <c r="AA32" s="51">
        <v>0.92402106523513794</v>
      </c>
      <c r="AB32" s="51">
        <v>0.89415669441223145</v>
      </c>
      <c r="AC32" s="51">
        <v>0.89978933334350586</v>
      </c>
      <c r="AD32" s="51">
        <v>0.90917873382568359</v>
      </c>
      <c r="AE32" s="51">
        <v>0.82599425315856934</v>
      </c>
      <c r="AF32" s="51">
        <v>0.75737202167510986</v>
      </c>
      <c r="AG32" s="51">
        <v>0.83368700742721558</v>
      </c>
      <c r="AH32" s="51">
        <v>0.62387341260910034</v>
      </c>
      <c r="AI32" s="51">
        <v>0.74256998300552368</v>
      </c>
      <c r="AJ32" s="51">
        <v>0.82110065221786499</v>
      </c>
      <c r="AK32" s="51">
        <v>0.70841443538665771</v>
      </c>
      <c r="AL32" s="51">
        <v>0.72654378414154053</v>
      </c>
      <c r="AM32" s="51">
        <v>0.93008190393447876</v>
      </c>
      <c r="AN32" s="51">
        <v>0.88916569948196411</v>
      </c>
      <c r="AO32" s="51">
        <v>0.72279733419418335</v>
      </c>
      <c r="AP32" s="51">
        <v>0.82701504230499268</v>
      </c>
      <c r="AQ32" s="51">
        <v>0.89129585027694702</v>
      </c>
      <c r="AR32" s="51">
        <v>0.80811089277267456</v>
      </c>
      <c r="AS32" s="51">
        <v>0.86267215013504028</v>
      </c>
      <c r="AT32" s="51">
        <v>0.76522833108901978</v>
      </c>
      <c r="AU32" s="51">
        <v>0.86851263046264648</v>
      </c>
      <c r="AV32" s="51">
        <v>0.67759805917739868</v>
      </c>
      <c r="AW32" s="51">
        <v>0.85849374532699585</v>
      </c>
      <c r="AX32" s="51">
        <v>0.91593587398529053</v>
      </c>
      <c r="AY32" s="51">
        <v>0.82983344793319702</v>
      </c>
      <c r="AZ32" s="51">
        <v>0.85402345657348633</v>
      </c>
      <c r="BA32" s="51">
        <v>0.85605478286743164</v>
      </c>
      <c r="BB32" s="51">
        <v>0.52464491128921509</v>
      </c>
      <c r="BC32" s="51">
        <v>0.85807693004608154</v>
      </c>
      <c r="BD32" s="51">
        <v>0.53635686635971069</v>
      </c>
      <c r="BE32" s="51">
        <v>0.7380642294883728</v>
      </c>
      <c r="BF32" s="51">
        <v>0.79294019937515259</v>
      </c>
      <c r="BG32" s="51">
        <v>0.72493988275527954</v>
      </c>
      <c r="BH32" s="51">
        <v>0.56261307001113892</v>
      </c>
      <c r="BI32" s="51">
        <v>0.67188829183578491</v>
      </c>
      <c r="BJ32" s="51">
        <v>0.62023365497589111</v>
      </c>
      <c r="BK32" s="51">
        <v>0.67262625694274902</v>
      </c>
      <c r="BL32" s="51">
        <v>0.66153848171234131</v>
      </c>
      <c r="BM32" s="51">
        <v>0.67661887407302856</v>
      </c>
    </row>
    <row r="33" spans="1:65" x14ac:dyDescent="0.2">
      <c r="A33" s="21" t="s">
        <v>130</v>
      </c>
      <c r="B33" s="22" t="s">
        <v>90</v>
      </c>
      <c r="C33" s="51">
        <v>0.55632984638214111</v>
      </c>
      <c r="D33" s="51">
        <v>0.60894352197647095</v>
      </c>
      <c r="E33" s="51">
        <v>0.69250786304473877</v>
      </c>
      <c r="F33" s="51">
        <v>0.81183445453643799</v>
      </c>
      <c r="G33" s="51">
        <v>0.81954044103622437</v>
      </c>
      <c r="H33" s="51">
        <v>0.6131853461265564</v>
      </c>
      <c r="I33" s="51">
        <v>0.44293731451034546</v>
      </c>
      <c r="J33" s="51">
        <v>0.530742347240448</v>
      </c>
      <c r="K33" s="51">
        <v>0.7242053747177124</v>
      </c>
      <c r="L33" s="51">
        <v>0.56618648767471313</v>
      </c>
      <c r="M33" s="51">
        <v>0.66380733251571655</v>
      </c>
      <c r="N33" s="51">
        <v>0.80136549472808838</v>
      </c>
      <c r="O33" s="51">
        <v>0.71172565221786499</v>
      </c>
      <c r="P33" s="51">
        <v>0.77293765544891357</v>
      </c>
      <c r="Q33" s="51">
        <v>0.6950685977935791</v>
      </c>
      <c r="R33" s="51">
        <v>0.65385669469833374</v>
      </c>
      <c r="S33" s="51">
        <v>0.74908101558685303</v>
      </c>
      <c r="T33" s="51">
        <v>0.6354140043258667</v>
      </c>
      <c r="U33" s="51">
        <v>0.6837078332901001</v>
      </c>
      <c r="V33" s="51">
        <v>0.42713773250579834</v>
      </c>
      <c r="W33" s="51">
        <v>0.64753544330596924</v>
      </c>
      <c r="X33" s="51">
        <v>0.47387802600860596</v>
      </c>
      <c r="Y33" s="51">
        <v>0.81183981895446777</v>
      </c>
      <c r="Z33" s="51">
        <v>0.68984532356262207</v>
      </c>
      <c r="AA33" s="51">
        <v>0.82105368375778198</v>
      </c>
      <c r="AB33" s="51">
        <v>0.70566928386688232</v>
      </c>
      <c r="AC33" s="51">
        <v>0.78735882043838501</v>
      </c>
      <c r="AD33" s="51">
        <v>0.76155030727386475</v>
      </c>
      <c r="AE33" s="51">
        <v>0.63434386253356934</v>
      </c>
      <c r="AF33" s="51">
        <v>0.62821501493453979</v>
      </c>
      <c r="AG33" s="51">
        <v>0.64016133546829224</v>
      </c>
      <c r="AH33" s="51">
        <v>0.23566478490829468</v>
      </c>
      <c r="AI33" s="51">
        <v>0.54203879833221436</v>
      </c>
      <c r="AJ33" s="51">
        <v>0.73998123407363892</v>
      </c>
      <c r="AK33" s="51">
        <v>0.54648113250732422</v>
      </c>
      <c r="AL33" s="51">
        <v>0.44298785924911499</v>
      </c>
      <c r="AM33" s="51">
        <v>0.74144655466079712</v>
      </c>
      <c r="AN33" s="51">
        <v>0.71903014183044434</v>
      </c>
      <c r="AO33" s="51">
        <v>0.46945136785507202</v>
      </c>
      <c r="AP33" s="51">
        <v>0.73381662368774414</v>
      </c>
      <c r="AQ33" s="51">
        <v>0.5792231559753418</v>
      </c>
      <c r="AR33" s="51">
        <v>0.65344917774200439</v>
      </c>
      <c r="AS33" s="51">
        <v>0.76458710432052612</v>
      </c>
      <c r="AT33" s="51">
        <v>0.68237763643264771</v>
      </c>
      <c r="AU33" s="51">
        <v>0.57150048017501831</v>
      </c>
      <c r="AV33" s="51">
        <v>0.46042194962501526</v>
      </c>
      <c r="AW33" s="51">
        <v>0.29213058948516846</v>
      </c>
      <c r="AX33" s="51">
        <v>0.79919540882110596</v>
      </c>
      <c r="AY33" s="51">
        <v>0.54243850708007813</v>
      </c>
      <c r="AZ33" s="51">
        <v>0.75218367576599121</v>
      </c>
      <c r="BA33" s="51">
        <v>0.59966897964477539</v>
      </c>
      <c r="BB33" s="51">
        <v>0.37262687087059021</v>
      </c>
      <c r="BC33" s="51">
        <v>0.74072384834289551</v>
      </c>
      <c r="BD33" s="51">
        <v>0.27366122603416443</v>
      </c>
      <c r="BE33" s="51">
        <v>0.4812464714050293</v>
      </c>
      <c r="BF33" s="51">
        <v>0.57169300317764282</v>
      </c>
      <c r="BG33" s="51">
        <v>0.60907435417175293</v>
      </c>
      <c r="BH33" s="51">
        <v>0.6088719367980957</v>
      </c>
      <c r="BI33" s="51">
        <v>0.60658454895019531</v>
      </c>
      <c r="BJ33" s="51">
        <v>0.42815843224525452</v>
      </c>
      <c r="BK33" s="51">
        <v>0.57547479867935181</v>
      </c>
      <c r="BL33" s="51">
        <v>0.46282520890235901</v>
      </c>
      <c r="BM33" s="51">
        <v>0.27626657485961914</v>
      </c>
    </row>
    <row r="34" spans="1:65" x14ac:dyDescent="0.2">
      <c r="A34" s="21" t="s">
        <v>132</v>
      </c>
      <c r="B34" s="22" t="s">
        <v>90</v>
      </c>
      <c r="C34" s="51">
        <v>0.35650482773780823</v>
      </c>
      <c r="D34" s="51">
        <v>0.4727361798286438</v>
      </c>
      <c r="E34" s="51">
        <v>0.36935263872146606</v>
      </c>
      <c r="F34" s="51">
        <v>0.3934008777141571</v>
      </c>
      <c r="G34" s="51">
        <v>0.48392024636268616</v>
      </c>
      <c r="H34" s="51">
        <v>0.51712709665298462</v>
      </c>
      <c r="I34" s="51">
        <v>0.40219470858573914</v>
      </c>
      <c r="J34" s="51">
        <v>0.28880229592323303</v>
      </c>
      <c r="K34" s="51">
        <v>0.38023033738136292</v>
      </c>
      <c r="L34" s="51">
        <v>0.35186263918876648</v>
      </c>
      <c r="M34" s="51">
        <v>0.53140127658843994</v>
      </c>
      <c r="N34" s="51">
        <v>0.37238851189613342</v>
      </c>
      <c r="O34" s="51">
        <v>0.29309508204460144</v>
      </c>
      <c r="P34" s="51">
        <v>0.33116263151168823</v>
      </c>
      <c r="Q34" s="51">
        <v>0.31477543711662292</v>
      </c>
      <c r="R34" s="51">
        <v>0.34698405861854553</v>
      </c>
      <c r="S34" s="51">
        <v>0.40774884819984436</v>
      </c>
      <c r="T34" s="51">
        <v>0.12968301773071289</v>
      </c>
      <c r="U34" s="51">
        <v>0.42779278755187988</v>
      </c>
      <c r="V34" s="51">
        <v>0.29201769828796387</v>
      </c>
      <c r="W34" s="51">
        <v>0.43629875779151917</v>
      </c>
      <c r="X34" s="51">
        <v>0.35271868109703064</v>
      </c>
      <c r="Y34" s="51">
        <v>0.51702213287353516</v>
      </c>
      <c r="Z34" s="51">
        <v>0.41848999261856079</v>
      </c>
      <c r="AA34" s="51">
        <v>0.49639081954956055</v>
      </c>
      <c r="AB34" s="51">
        <v>0.40411540865898132</v>
      </c>
      <c r="AC34" s="51">
        <v>0.55760180950164795</v>
      </c>
      <c r="AD34" s="51">
        <v>0.47584426403045654</v>
      </c>
      <c r="AE34" s="51">
        <v>0.47114023566246033</v>
      </c>
      <c r="AF34" s="51">
        <v>0.35568851232528687</v>
      </c>
      <c r="AG34" s="51">
        <v>0.39422371983528137</v>
      </c>
      <c r="AH34" s="51">
        <v>7.7313698828220367E-2</v>
      </c>
      <c r="AI34" s="51">
        <v>0.32688409090042114</v>
      </c>
      <c r="AJ34" s="51">
        <v>0.2647760808467865</v>
      </c>
      <c r="AK34" s="51">
        <v>0.2798246443271637</v>
      </c>
      <c r="AL34" s="51">
        <v>0.15255221724510193</v>
      </c>
      <c r="AM34" s="51">
        <v>0.64363843202590942</v>
      </c>
      <c r="AN34" s="51">
        <v>0.43738549947738647</v>
      </c>
      <c r="AO34" s="51">
        <v>0.41762411594390869</v>
      </c>
      <c r="AP34" s="51">
        <v>0.17650739848613739</v>
      </c>
      <c r="AQ34" s="51">
        <v>0.35767662525177002</v>
      </c>
      <c r="AR34" s="51">
        <v>0.41419363021850586</v>
      </c>
      <c r="AS34" s="51">
        <v>0.4868183434009552</v>
      </c>
      <c r="AT34" s="51">
        <v>0.27254509925842285</v>
      </c>
      <c r="AU34" s="51">
        <v>0.50179922580718994</v>
      </c>
      <c r="AV34" s="51">
        <v>0.22599233686923981</v>
      </c>
      <c r="AW34" s="51">
        <v>4.5550540089607239E-2</v>
      </c>
      <c r="AX34" s="51">
        <v>0.46254831552505493</v>
      </c>
      <c r="AY34" s="51">
        <v>0.29600518941879272</v>
      </c>
      <c r="AZ34" s="51">
        <v>0.47094103693962097</v>
      </c>
      <c r="BA34" s="51">
        <v>0.4910113513469696</v>
      </c>
      <c r="BB34" s="51">
        <v>0.33432814478874207</v>
      </c>
      <c r="BC34" s="51">
        <v>0.51524549722671509</v>
      </c>
      <c r="BD34" s="51">
        <v>0.17525166273117065</v>
      </c>
      <c r="BE34" s="51">
        <v>0.25930610299110413</v>
      </c>
      <c r="BF34" s="51">
        <v>0.36548253893852234</v>
      </c>
      <c r="BG34" s="51">
        <v>0.33927544951438904</v>
      </c>
      <c r="BH34" s="51">
        <v>4.2200274765491486E-2</v>
      </c>
      <c r="BI34" s="51">
        <v>0.3766988217830658</v>
      </c>
      <c r="BJ34" s="51">
        <v>0.26608890295028687</v>
      </c>
      <c r="BK34" s="51">
        <v>0.35225051641464233</v>
      </c>
      <c r="BL34" s="51">
        <v>0.34512150287628174</v>
      </c>
      <c r="BM34" s="51">
        <v>0.24581259489059448</v>
      </c>
    </row>
    <row r="35" spans="1:65" x14ac:dyDescent="0.2">
      <c r="A35" s="48" t="s">
        <v>134</v>
      </c>
      <c r="B35" s="49" t="s">
        <v>85</v>
      </c>
      <c r="C35" s="50">
        <v>4.9867219924926758</v>
      </c>
      <c r="D35" s="50">
        <v>5.4201974868774414</v>
      </c>
      <c r="E35" s="50">
        <v>5.6003575325012207</v>
      </c>
      <c r="F35" s="50">
        <v>5.6339645385742188</v>
      </c>
      <c r="G35" s="50">
        <v>5.5683536529541016</v>
      </c>
      <c r="H35" s="50">
        <v>5.4594821929931641</v>
      </c>
      <c r="I35" s="50">
        <v>5.5130071640014648</v>
      </c>
      <c r="J35" s="50">
        <v>5.0356531143188477</v>
      </c>
      <c r="K35" s="50">
        <v>5.6348638534545898</v>
      </c>
      <c r="L35" s="50">
        <v>5.4248514175415039</v>
      </c>
      <c r="M35" s="50">
        <v>5.6142187118530273</v>
      </c>
      <c r="N35" s="50">
        <v>5.6733512878417969</v>
      </c>
      <c r="O35" s="50">
        <v>5.4817419052124023</v>
      </c>
      <c r="P35" s="50">
        <v>6.2875170707702637</v>
      </c>
      <c r="Q35" s="50">
        <v>5.6409511566162109</v>
      </c>
      <c r="R35" s="50">
        <v>5.4800667762756348</v>
      </c>
      <c r="S35" s="50">
        <v>5.238379955291748</v>
      </c>
      <c r="T35" s="50">
        <v>5.4326786994934082</v>
      </c>
      <c r="U35" s="50">
        <v>5.8556003570556641</v>
      </c>
      <c r="V35" s="50">
        <v>5.0174698829650879</v>
      </c>
      <c r="W35" s="50">
        <v>4.8791770935058594</v>
      </c>
      <c r="X35" s="50">
        <v>5.6099185943603516</v>
      </c>
      <c r="Y35" s="50">
        <v>5.835261344909668</v>
      </c>
      <c r="Z35" s="50">
        <v>5.7343282699584961</v>
      </c>
      <c r="AA35" s="50">
        <v>5.3347878456115723</v>
      </c>
      <c r="AB35" s="50">
        <v>5.6755242347717285</v>
      </c>
      <c r="AC35" s="50">
        <v>5.5361614227294922</v>
      </c>
      <c r="AD35" s="50">
        <v>5.5856466293334961</v>
      </c>
      <c r="AE35" s="50">
        <v>5.5474200248718262</v>
      </c>
      <c r="AF35" s="50">
        <v>5.480980396270752</v>
      </c>
      <c r="AG35" s="50">
        <v>5.2947373390197754</v>
      </c>
      <c r="AH35" s="50">
        <v>5.4832382202148437</v>
      </c>
      <c r="AI35" s="50">
        <v>5.4774589538574219</v>
      </c>
      <c r="AJ35" s="50">
        <v>5.0625214576721191</v>
      </c>
      <c r="AK35" s="50">
        <v>4.8834738731384277</v>
      </c>
      <c r="AL35" s="50">
        <v>5.0902085304260254</v>
      </c>
      <c r="AM35" s="50">
        <v>4.7515954971313477</v>
      </c>
      <c r="AN35" s="50">
        <v>5.3011703491210938</v>
      </c>
      <c r="AO35" s="50">
        <v>4.7668123245239258</v>
      </c>
      <c r="AP35" s="50">
        <v>4.7571940422058105</v>
      </c>
      <c r="AQ35" s="50">
        <v>5.2909116744995117</v>
      </c>
      <c r="AR35" s="50">
        <v>5.0026097297668457</v>
      </c>
      <c r="AS35" s="50">
        <v>5.2362775802612305</v>
      </c>
      <c r="AT35" s="50">
        <v>5.102534294128418</v>
      </c>
      <c r="AU35" s="50">
        <v>5.618988037109375</v>
      </c>
      <c r="AV35" s="50">
        <v>5.1617412567138672</v>
      </c>
      <c r="AW35" s="50">
        <v>5.6525335311889648</v>
      </c>
      <c r="AX35" s="50">
        <v>5.3064894676208496</v>
      </c>
      <c r="AY35" s="50">
        <v>5.7804470062255859</v>
      </c>
      <c r="AZ35" s="50">
        <v>5.4936971664428711</v>
      </c>
      <c r="BA35" s="50">
        <v>5.0808868408203125</v>
      </c>
      <c r="BB35" s="50">
        <v>5.0842585563659668</v>
      </c>
      <c r="BC35" s="50">
        <v>5.9730181694030762</v>
      </c>
      <c r="BD35" s="50">
        <v>4.9221987724304199</v>
      </c>
      <c r="BE35" s="50">
        <v>4.7873191833496094</v>
      </c>
      <c r="BF35" s="50">
        <v>5.7853918075561523</v>
      </c>
      <c r="BG35" s="50">
        <v>5.0634732246398926</v>
      </c>
      <c r="BH35" s="50">
        <v>4.998237133026123</v>
      </c>
      <c r="BI35" s="50">
        <v>5.7189435958862305</v>
      </c>
      <c r="BJ35" s="50">
        <v>5.0542163848876953</v>
      </c>
      <c r="BK35" s="50">
        <v>4.9933075904846191</v>
      </c>
      <c r="BL35" s="50">
        <v>4.7732973098754883</v>
      </c>
      <c r="BM35" s="50">
        <v>5.2463059425354004</v>
      </c>
    </row>
    <row r="36" spans="1:65" x14ac:dyDescent="0.2">
      <c r="A36" s="18" t="s">
        <v>136</v>
      </c>
      <c r="B36" s="19" t="s">
        <v>88</v>
      </c>
      <c r="C36" s="52">
        <v>0.78593206405639648</v>
      </c>
      <c r="D36" s="52">
        <v>0.92892736196517944</v>
      </c>
      <c r="E36" s="52">
        <v>0.84947216510772705</v>
      </c>
      <c r="F36" s="52">
        <v>0.82611542940139771</v>
      </c>
      <c r="G36" s="52">
        <v>0.85147267580032349</v>
      </c>
      <c r="H36" s="52">
        <v>0.84632647037506104</v>
      </c>
      <c r="I36" s="52">
        <v>0.93821841478347778</v>
      </c>
      <c r="J36" s="52">
        <v>0.80984312295913696</v>
      </c>
      <c r="K36" s="52">
        <v>0.9192497730255127</v>
      </c>
      <c r="L36" s="52">
        <v>0.96326011419296265</v>
      </c>
      <c r="M36" s="52">
        <v>0.99090194702148438</v>
      </c>
      <c r="N36" s="52">
        <v>0.95191997289657593</v>
      </c>
      <c r="O36" s="52">
        <v>0.86101210117340088</v>
      </c>
      <c r="P36" s="52">
        <v>0.89523148536682129</v>
      </c>
      <c r="Q36" s="52">
        <v>0.91915100812911987</v>
      </c>
      <c r="R36" s="52">
        <v>0.83773922920227051</v>
      </c>
      <c r="S36" s="52">
        <v>0.82533681392669678</v>
      </c>
      <c r="T36" s="52">
        <v>0.8242037296295166</v>
      </c>
      <c r="U36" s="52">
        <v>0.76149076223373413</v>
      </c>
      <c r="V36" s="52">
        <v>0.75961959362030029</v>
      </c>
      <c r="W36" s="52">
        <v>0.72221165895462036</v>
      </c>
      <c r="X36" s="52">
        <v>0.83883339166641235</v>
      </c>
      <c r="Y36" s="52">
        <v>0.85960501432418823</v>
      </c>
      <c r="Z36" s="52">
        <v>0.88425081968307495</v>
      </c>
      <c r="AA36" s="52">
        <v>0.81494903564453125</v>
      </c>
      <c r="AB36" s="52">
        <v>0.83873289823532104</v>
      </c>
      <c r="AC36" s="52">
        <v>0.89250636100769043</v>
      </c>
      <c r="AD36" s="52">
        <v>0.86670213937759399</v>
      </c>
      <c r="AE36" s="52">
        <v>0.89480322599411011</v>
      </c>
      <c r="AF36" s="52">
        <v>0.98911756277084351</v>
      </c>
      <c r="AG36" s="52">
        <v>0.87134206295013428</v>
      </c>
      <c r="AH36" s="52">
        <v>0.91972249746322632</v>
      </c>
      <c r="AI36" s="52">
        <v>0.81852269172668457</v>
      </c>
      <c r="AJ36" s="52">
        <v>0.71430093050003052</v>
      </c>
      <c r="AK36" s="52">
        <v>0.7706146240234375</v>
      </c>
      <c r="AL36" s="52">
        <v>0.69878208637237549</v>
      </c>
      <c r="AM36" s="52">
        <v>0.72045159339904785</v>
      </c>
      <c r="AN36" s="52">
        <v>0.83039355278015137</v>
      </c>
      <c r="AO36" s="52">
        <v>0.73592662811279297</v>
      </c>
      <c r="AP36" s="52">
        <v>0.80952686071395874</v>
      </c>
      <c r="AQ36" s="52">
        <v>0.79270029067993164</v>
      </c>
      <c r="AR36" s="52">
        <v>0.75117641687393188</v>
      </c>
      <c r="AS36" s="52">
        <v>0.84097802639007568</v>
      </c>
      <c r="AT36" s="52">
        <v>0.81873607635498047</v>
      </c>
      <c r="AU36" s="52">
        <v>0.78730487823486328</v>
      </c>
      <c r="AV36" s="52">
        <v>0.71270614862442017</v>
      </c>
      <c r="AW36" s="52">
        <v>0.90807008743286133</v>
      </c>
      <c r="AX36" s="52">
        <v>0.7530788779258728</v>
      </c>
      <c r="AY36" s="52">
        <v>0.7458491325378418</v>
      </c>
      <c r="AZ36" s="52">
        <v>0.83599060773849487</v>
      </c>
      <c r="BA36" s="52">
        <v>0.69824641942977905</v>
      </c>
      <c r="BB36" s="52">
        <v>0.71025955677032471</v>
      </c>
      <c r="BC36" s="52">
        <v>0.89353209733963013</v>
      </c>
      <c r="BD36" s="52">
        <v>0.72026950120925903</v>
      </c>
      <c r="BE36" s="52">
        <v>0.71719932556152344</v>
      </c>
      <c r="BF36" s="52">
        <v>0.841835618019104</v>
      </c>
      <c r="BG36" s="52">
        <v>0.76941192150115967</v>
      </c>
      <c r="BH36" s="52">
        <v>0.70821970701217651</v>
      </c>
      <c r="BI36" s="52">
        <v>0.81657099723815918</v>
      </c>
      <c r="BJ36" s="52">
        <v>0.74441862106323242</v>
      </c>
      <c r="BK36" s="52">
        <v>0.81137222051620483</v>
      </c>
      <c r="BL36" s="52">
        <v>0.67058289051055908</v>
      </c>
      <c r="BM36" s="52">
        <v>0.74641573429107666</v>
      </c>
    </row>
    <row r="37" spans="1:65" x14ac:dyDescent="0.2">
      <c r="A37" s="21" t="s">
        <v>138</v>
      </c>
      <c r="B37" s="22" t="s">
        <v>90</v>
      </c>
      <c r="C37" s="51">
        <v>0.11241180449724197</v>
      </c>
      <c r="D37" s="51">
        <v>0.21331465244293213</v>
      </c>
      <c r="E37" s="51">
        <v>0.18545198440551758</v>
      </c>
      <c r="F37" s="51">
        <v>0.14550080895423889</v>
      </c>
      <c r="G37" s="51">
        <v>0.18535403907299042</v>
      </c>
      <c r="H37" s="51">
        <v>0.15988427400588989</v>
      </c>
      <c r="I37" s="51">
        <v>0.22232714295387268</v>
      </c>
      <c r="J37" s="51">
        <v>0.16148951649665833</v>
      </c>
      <c r="K37" s="51">
        <v>0.21137787401676178</v>
      </c>
      <c r="L37" s="51">
        <v>0.24896605312824249</v>
      </c>
      <c r="M37" s="51">
        <v>0.2429945170879364</v>
      </c>
      <c r="N37" s="51">
        <v>0.2368646115064621</v>
      </c>
      <c r="O37" s="51">
        <v>0.17668227851390839</v>
      </c>
      <c r="P37" s="51">
        <v>0.19309201836585999</v>
      </c>
      <c r="Q37" s="51">
        <v>0.20828944444656372</v>
      </c>
      <c r="R37" s="51">
        <v>0.16610458493232727</v>
      </c>
      <c r="S37" s="51">
        <v>0.14278443157672882</v>
      </c>
      <c r="T37" s="51">
        <v>0.15388044714927673</v>
      </c>
      <c r="U37" s="51">
        <v>0.1277066171169281</v>
      </c>
      <c r="V37" s="51">
        <v>0.1053585410118103</v>
      </c>
      <c r="W37" s="51">
        <v>8.1629961729049683E-2</v>
      </c>
      <c r="X37" s="51">
        <v>0.16491504013538361</v>
      </c>
      <c r="Y37" s="51">
        <v>0.15672460198402405</v>
      </c>
      <c r="Z37" s="51">
        <v>0.19465178251266479</v>
      </c>
      <c r="AA37" s="51">
        <v>0.14280232787132263</v>
      </c>
      <c r="AB37" s="51">
        <v>0.16014061868190765</v>
      </c>
      <c r="AC37" s="51">
        <v>0.19127753376960754</v>
      </c>
      <c r="AD37" s="51">
        <v>0.19324058294296265</v>
      </c>
      <c r="AE37" s="51">
        <v>0.22046001255512238</v>
      </c>
      <c r="AF37" s="51">
        <v>0.27084407210350037</v>
      </c>
      <c r="AG37" s="51">
        <v>0.16966615617275238</v>
      </c>
      <c r="AH37" s="51">
        <v>0.21111750602722168</v>
      </c>
      <c r="AI37" s="51">
        <v>0.14696674048900604</v>
      </c>
      <c r="AJ37" s="51">
        <v>9.1219067573547363E-2</v>
      </c>
      <c r="AK37" s="51">
        <v>0.10638393461704254</v>
      </c>
      <c r="AL37" s="51">
        <v>8.2920350134372711E-2</v>
      </c>
      <c r="AM37" s="51">
        <v>9.8952844738960266E-2</v>
      </c>
      <c r="AN37" s="51">
        <v>0.14730295538902283</v>
      </c>
      <c r="AO37" s="51">
        <v>8.8619425892829895E-2</v>
      </c>
      <c r="AP37" s="51">
        <v>0.13944314420223236</v>
      </c>
      <c r="AQ37" s="51">
        <v>0.12088362127542496</v>
      </c>
      <c r="AR37" s="51">
        <v>0.10862135142087936</v>
      </c>
      <c r="AS37" s="51">
        <v>0.16449069976806641</v>
      </c>
      <c r="AT37" s="51">
        <v>0.15583063662052155</v>
      </c>
      <c r="AU37" s="51">
        <v>0.11222629249095917</v>
      </c>
      <c r="AV37" s="51">
        <v>8.0737419426441193E-2</v>
      </c>
      <c r="AW37" s="51">
        <v>0.21293605864048004</v>
      </c>
      <c r="AX37" s="51">
        <v>0.11961723864078522</v>
      </c>
      <c r="AY37" s="51">
        <v>0.10625243932008743</v>
      </c>
      <c r="AZ37" s="51">
        <v>0.15817175805568695</v>
      </c>
      <c r="BA37" s="51">
        <v>7.528974860906601E-2</v>
      </c>
      <c r="BB37" s="51">
        <v>8.6330361664295197E-2</v>
      </c>
      <c r="BC37" s="51">
        <v>0.1876995861530304</v>
      </c>
      <c r="BD37" s="51">
        <v>8.8634312152862549E-2</v>
      </c>
      <c r="BE37" s="51">
        <v>6.5610021352767944E-2</v>
      </c>
      <c r="BF37" s="51">
        <v>0.15221166610717773</v>
      </c>
      <c r="BG37" s="51">
        <v>0.10840775817632675</v>
      </c>
      <c r="BH37" s="51">
        <v>8.4144957363605499E-2</v>
      </c>
      <c r="BI37" s="51">
        <v>0.12808258831501007</v>
      </c>
      <c r="BJ37" s="51">
        <v>9.7928546369075775E-2</v>
      </c>
      <c r="BK37" s="51">
        <v>0.13021114468574524</v>
      </c>
      <c r="BL37" s="51">
        <v>4.3936643749475479E-2</v>
      </c>
      <c r="BM37" s="51">
        <v>0.10194928199052811</v>
      </c>
    </row>
    <row r="38" spans="1:65" x14ac:dyDescent="0.2">
      <c r="A38" s="21" t="s">
        <v>140</v>
      </c>
      <c r="B38" s="22" t="s">
        <v>90</v>
      </c>
      <c r="C38" s="51">
        <v>0.10421770066022873</v>
      </c>
      <c r="D38" s="51">
        <v>0.19213147461414337</v>
      </c>
      <c r="E38" s="51">
        <v>0.14297905564308167</v>
      </c>
      <c r="F38" s="51">
        <v>0.12680135667324066</v>
      </c>
      <c r="G38" s="51">
        <v>0.17551758885383606</v>
      </c>
      <c r="H38" s="51">
        <v>0.13630835711956024</v>
      </c>
      <c r="I38" s="51">
        <v>0.20618601143360138</v>
      </c>
      <c r="J38" s="51">
        <v>0.12395317107439041</v>
      </c>
      <c r="K38" s="51">
        <v>0.1734636127948761</v>
      </c>
      <c r="L38" s="51">
        <v>0.1918172687292099</v>
      </c>
      <c r="M38" s="51">
        <v>0.23556433618068695</v>
      </c>
      <c r="N38" s="51">
        <v>0.22258114814758301</v>
      </c>
      <c r="O38" s="51">
        <v>0.15189343690872192</v>
      </c>
      <c r="P38" s="51">
        <v>0.18341207504272461</v>
      </c>
      <c r="Q38" s="51">
        <v>0.18024303019046783</v>
      </c>
      <c r="R38" s="51">
        <v>0.13203425705432892</v>
      </c>
      <c r="S38" s="51">
        <v>0.1374129056930542</v>
      </c>
      <c r="T38" s="51">
        <v>0.13912223279476166</v>
      </c>
      <c r="U38" s="51">
        <v>0.10273872315883636</v>
      </c>
      <c r="V38" s="51">
        <v>9.6181437373161316E-2</v>
      </c>
      <c r="W38" s="51">
        <v>5.383913591504097E-2</v>
      </c>
      <c r="X38" s="51">
        <v>0.11603846400976181</v>
      </c>
      <c r="Y38" s="51">
        <v>0.15337756276130676</v>
      </c>
      <c r="Z38" s="51">
        <v>0.16358998417854309</v>
      </c>
      <c r="AA38" s="51">
        <v>0.12446738034486771</v>
      </c>
      <c r="AB38" s="51">
        <v>0.14865823090076447</v>
      </c>
      <c r="AC38" s="51">
        <v>0.16118364036083221</v>
      </c>
      <c r="AD38" s="51">
        <v>0.15032179653644562</v>
      </c>
      <c r="AE38" s="51">
        <v>0.21254025399684906</v>
      </c>
      <c r="AF38" s="51">
        <v>0.21272590756416321</v>
      </c>
      <c r="AG38" s="51">
        <v>0.16489961743354797</v>
      </c>
      <c r="AH38" s="51">
        <v>0.20292365550994873</v>
      </c>
      <c r="AI38" s="51">
        <v>0.102950319647789</v>
      </c>
      <c r="AJ38" s="51">
        <v>6.1163801699876785E-2</v>
      </c>
      <c r="AK38" s="51">
        <v>8.1018649041652679E-2</v>
      </c>
      <c r="AL38" s="51">
        <v>5.8755174279212952E-2</v>
      </c>
      <c r="AM38" s="51">
        <v>8.7201520800590515E-2</v>
      </c>
      <c r="AN38" s="51">
        <v>0.13923603296279907</v>
      </c>
      <c r="AO38" s="51">
        <v>8.757869154214859E-2</v>
      </c>
      <c r="AP38" s="51">
        <v>0.11723927408456802</v>
      </c>
      <c r="AQ38" s="51">
        <v>0.10850308835506439</v>
      </c>
      <c r="AR38" s="51">
        <v>7.1680635213851929E-2</v>
      </c>
      <c r="AS38" s="51">
        <v>0.12592242658138275</v>
      </c>
      <c r="AT38" s="51">
        <v>0.14584633708000183</v>
      </c>
      <c r="AU38" s="51">
        <v>0.10268405824899673</v>
      </c>
      <c r="AV38" s="51">
        <v>6.0745585709810257E-2</v>
      </c>
      <c r="AW38" s="51">
        <v>0.17982730269432068</v>
      </c>
      <c r="AX38" s="51">
        <v>8.6745738983154297E-2</v>
      </c>
      <c r="AY38" s="51">
        <v>0.10507062822580338</v>
      </c>
      <c r="AZ38" s="51">
        <v>0.14704979956150055</v>
      </c>
      <c r="BA38" s="51">
        <v>7.470017671585083E-2</v>
      </c>
      <c r="BB38" s="51">
        <v>8.0627046525478363E-2</v>
      </c>
      <c r="BC38" s="51">
        <v>0.16989222168922424</v>
      </c>
      <c r="BD38" s="51">
        <v>7.6838418841362E-2</v>
      </c>
      <c r="BE38" s="51">
        <v>6.0081042349338531E-2</v>
      </c>
      <c r="BF38" s="51">
        <v>0.14681729674339294</v>
      </c>
      <c r="BG38" s="51">
        <v>9.7284555435180664E-2</v>
      </c>
      <c r="BH38" s="51">
        <v>5.910162627696991E-2</v>
      </c>
      <c r="BI38" s="51">
        <v>0.11715202033519745</v>
      </c>
      <c r="BJ38" s="51">
        <v>6.8739399313926697E-2</v>
      </c>
      <c r="BK38" s="51">
        <v>0.11630769819021225</v>
      </c>
      <c r="BL38" s="51">
        <v>4.3936643749475479E-2</v>
      </c>
      <c r="BM38" s="51">
        <v>7.5288303196430206E-2</v>
      </c>
    </row>
    <row r="39" spans="1:65" x14ac:dyDescent="0.2">
      <c r="A39" s="21" t="s">
        <v>142</v>
      </c>
      <c r="B39" s="22" t="s">
        <v>90</v>
      </c>
      <c r="C39" s="51">
        <v>0.10688269883394241</v>
      </c>
      <c r="D39" s="51">
        <v>0.20770962536334991</v>
      </c>
      <c r="E39" s="51">
        <v>0.17683883011341095</v>
      </c>
      <c r="F39" s="51">
        <v>0.13618458807468414</v>
      </c>
      <c r="G39" s="51">
        <v>0.17485311627388</v>
      </c>
      <c r="H39" s="51">
        <v>0.14955615997314453</v>
      </c>
      <c r="I39" s="51">
        <v>0.20667344331741333</v>
      </c>
      <c r="J39" s="51">
        <v>0.12024345993995667</v>
      </c>
      <c r="K39" s="51">
        <v>0.1919558048248291</v>
      </c>
      <c r="L39" s="51">
        <v>0.2321636974811554</v>
      </c>
      <c r="M39" s="51">
        <v>0.2429945170879364</v>
      </c>
      <c r="N39" s="51">
        <v>0.23046118021011353</v>
      </c>
      <c r="O39" s="51">
        <v>0.1743147224187851</v>
      </c>
      <c r="P39" s="51">
        <v>0.17967073619365692</v>
      </c>
      <c r="Q39" s="51">
        <v>0.20701485872268677</v>
      </c>
      <c r="R39" s="51">
        <v>0.14194950461387634</v>
      </c>
      <c r="S39" s="51">
        <v>0.13113893568515778</v>
      </c>
      <c r="T39" s="51">
        <v>0.14115703105926514</v>
      </c>
      <c r="U39" s="51">
        <v>0.11742294579744339</v>
      </c>
      <c r="V39" s="51">
        <v>0.1029873788356781</v>
      </c>
      <c r="W39" s="51">
        <v>7.9761549830436707E-2</v>
      </c>
      <c r="X39" s="51">
        <v>0.14833684265613556</v>
      </c>
      <c r="Y39" s="51">
        <v>0.15505108237266541</v>
      </c>
      <c r="Z39" s="51">
        <v>0.18834021687507629</v>
      </c>
      <c r="AA39" s="51">
        <v>0.13110651075839996</v>
      </c>
      <c r="AB39" s="51">
        <v>0.14490333199501038</v>
      </c>
      <c r="AC39" s="51">
        <v>0.17951254546642303</v>
      </c>
      <c r="AD39" s="51">
        <v>0.1771618127822876</v>
      </c>
      <c r="AE39" s="51">
        <v>0.2074076384305954</v>
      </c>
      <c r="AF39" s="51">
        <v>0.23898942768573761</v>
      </c>
      <c r="AG39" s="51">
        <v>0.16424497961997986</v>
      </c>
      <c r="AH39" s="51">
        <v>0.20382717251777649</v>
      </c>
      <c r="AI39" s="51">
        <v>0.14066286385059357</v>
      </c>
      <c r="AJ39" s="51">
        <v>8.1388011574745178E-2</v>
      </c>
      <c r="AK39" s="51">
        <v>9.205278754234314E-2</v>
      </c>
      <c r="AL39" s="51">
        <v>5.7118132710456848E-2</v>
      </c>
      <c r="AM39" s="51">
        <v>7.9465024173259735E-2</v>
      </c>
      <c r="AN39" s="51">
        <v>0.13130863010883331</v>
      </c>
      <c r="AO39" s="51">
        <v>8.757869154214859E-2</v>
      </c>
      <c r="AP39" s="51">
        <v>0.12455857545137405</v>
      </c>
      <c r="AQ39" s="51">
        <v>0.10757414996623993</v>
      </c>
      <c r="AR39" s="51">
        <v>6.8673349916934967E-2</v>
      </c>
      <c r="AS39" s="51">
        <v>0.14047975838184357</v>
      </c>
      <c r="AT39" s="51">
        <v>0.12369555979967117</v>
      </c>
      <c r="AU39" s="51">
        <v>0.10567640513181686</v>
      </c>
      <c r="AV39" s="51">
        <v>6.8858034908771515E-2</v>
      </c>
      <c r="AW39" s="51">
        <v>0.1875244528055191</v>
      </c>
      <c r="AX39" s="51">
        <v>9.9578827619552612E-2</v>
      </c>
      <c r="AY39" s="51">
        <v>0.10625243932008743</v>
      </c>
      <c r="AZ39" s="51">
        <v>0.14110426604747772</v>
      </c>
      <c r="BA39" s="51">
        <v>7.528974860906601E-2</v>
      </c>
      <c r="BB39" s="51">
        <v>7.2858430445194244E-2</v>
      </c>
      <c r="BC39" s="51">
        <v>0.17068679630756378</v>
      </c>
      <c r="BD39" s="51">
        <v>7.6838418841362E-2</v>
      </c>
      <c r="BE39" s="51">
        <v>6.4508907496929169E-2</v>
      </c>
      <c r="BF39" s="51">
        <v>0.14295321702957153</v>
      </c>
      <c r="BG39" s="51">
        <v>0.10235092788934708</v>
      </c>
      <c r="BH39" s="51">
        <v>8.0013848841190338E-2</v>
      </c>
      <c r="BI39" s="51">
        <v>0.12264987826347351</v>
      </c>
      <c r="BJ39" s="51">
        <v>8.7254904210567474E-2</v>
      </c>
      <c r="BK39" s="51">
        <v>0.12629982829093933</v>
      </c>
      <c r="BL39" s="51">
        <v>4.3936643749475479E-2</v>
      </c>
      <c r="BM39" s="51">
        <v>9.3158416450023651E-2</v>
      </c>
    </row>
    <row r="40" spans="1:65" x14ac:dyDescent="0.2">
      <c r="A40" s="21" t="s">
        <v>144</v>
      </c>
      <c r="B40" s="22" t="s">
        <v>90</v>
      </c>
      <c r="C40" s="51">
        <v>0.10516753047704697</v>
      </c>
      <c r="D40" s="51">
        <v>0.19687752425670624</v>
      </c>
      <c r="E40" s="51">
        <v>0.15555804967880249</v>
      </c>
      <c r="F40" s="51">
        <v>0.12782105803489685</v>
      </c>
      <c r="G40" s="51">
        <v>0.17512501776218414</v>
      </c>
      <c r="H40" s="51">
        <v>0.14445506036281586</v>
      </c>
      <c r="I40" s="51">
        <v>0.20799784362316132</v>
      </c>
      <c r="J40" s="51">
        <v>0.13667388260364532</v>
      </c>
      <c r="K40" s="51">
        <v>0.19733870029449463</v>
      </c>
      <c r="L40" s="51">
        <v>0.24278183281421661</v>
      </c>
      <c r="M40" s="51">
        <v>0.24185962975025177</v>
      </c>
      <c r="N40" s="51">
        <v>0.22459566593170166</v>
      </c>
      <c r="O40" s="51">
        <v>0.16583098471164703</v>
      </c>
      <c r="P40" s="51">
        <v>0.1644425243139267</v>
      </c>
      <c r="Q40" s="51">
        <v>0.20701485872268677</v>
      </c>
      <c r="R40" s="51">
        <v>0.12721633911132813</v>
      </c>
      <c r="S40" s="51">
        <v>0.1228952631354332</v>
      </c>
      <c r="T40" s="51">
        <v>0.14018039405345917</v>
      </c>
      <c r="U40" s="51">
        <v>0.10826273262500763</v>
      </c>
      <c r="V40" s="51">
        <v>8.448510617017746E-2</v>
      </c>
      <c r="W40" s="51">
        <v>7.7998116612434387E-2</v>
      </c>
      <c r="X40" s="51">
        <v>0.13352729380130768</v>
      </c>
      <c r="Y40" s="51">
        <v>0.15505108237266541</v>
      </c>
      <c r="Z40" s="51">
        <v>0.18760837614536285</v>
      </c>
      <c r="AA40" s="51">
        <v>0.13521058857440948</v>
      </c>
      <c r="AB40" s="51">
        <v>0.1427137702703476</v>
      </c>
      <c r="AC40" s="51">
        <v>0.1765597015619278</v>
      </c>
      <c r="AD40" s="51">
        <v>0.17240610718727112</v>
      </c>
      <c r="AE40" s="51">
        <v>0.18282335996627808</v>
      </c>
      <c r="AF40" s="51">
        <v>0.24723492562770844</v>
      </c>
      <c r="AG40" s="51">
        <v>0.16574236750602722</v>
      </c>
      <c r="AH40" s="51">
        <v>0.18390372395515442</v>
      </c>
      <c r="AI40" s="51">
        <v>0.14066286385059357</v>
      </c>
      <c r="AJ40" s="51">
        <v>6.4039468765258789E-2</v>
      </c>
      <c r="AK40" s="51">
        <v>9.205278754234314E-2</v>
      </c>
      <c r="AL40" s="51">
        <v>5.2893061190843582E-2</v>
      </c>
      <c r="AM40" s="51">
        <v>8.8795781135559082E-2</v>
      </c>
      <c r="AN40" s="51">
        <v>0.12986844778060913</v>
      </c>
      <c r="AO40" s="51">
        <v>7.8637287020683289E-2</v>
      </c>
      <c r="AP40" s="51">
        <v>0.11083056032657623</v>
      </c>
      <c r="AQ40" s="51">
        <v>0.11023993790149689</v>
      </c>
      <c r="AR40" s="51">
        <v>8.5448846220970154E-2</v>
      </c>
      <c r="AS40" s="51">
        <v>0.13818912208080292</v>
      </c>
      <c r="AT40" s="51">
        <v>9.1257065534591675E-2</v>
      </c>
      <c r="AU40" s="51">
        <v>0.11222629249095917</v>
      </c>
      <c r="AV40" s="51">
        <v>6.1020262539386749E-2</v>
      </c>
      <c r="AW40" s="51">
        <v>0.20116247236728668</v>
      </c>
      <c r="AX40" s="51">
        <v>9.9644578993320465E-2</v>
      </c>
      <c r="AY40" s="51">
        <v>0.10322622209787369</v>
      </c>
      <c r="AZ40" s="51">
        <v>0.14146368205547333</v>
      </c>
      <c r="BA40" s="51">
        <v>7.4428379535675049E-2</v>
      </c>
      <c r="BB40" s="51">
        <v>7.2578780353069305E-2</v>
      </c>
      <c r="BC40" s="51">
        <v>0.18634729087352753</v>
      </c>
      <c r="BD40" s="51">
        <v>7.6838418841362E-2</v>
      </c>
      <c r="BE40" s="51">
        <v>5.5664855986833572E-2</v>
      </c>
      <c r="BF40" s="51">
        <v>0.14681729674339294</v>
      </c>
      <c r="BG40" s="51">
        <v>0.10248380899429321</v>
      </c>
      <c r="BH40" s="51">
        <v>5.7756692171096802E-2</v>
      </c>
      <c r="BI40" s="51">
        <v>0.12264987826347351</v>
      </c>
      <c r="BJ40" s="51">
        <v>9.7253717482089996E-2</v>
      </c>
      <c r="BK40" s="51">
        <v>0.12099315971136093</v>
      </c>
      <c r="BL40" s="51">
        <v>4.2121615260839462E-2</v>
      </c>
      <c r="BM40" s="51">
        <v>0.10084462910890579</v>
      </c>
    </row>
    <row r="41" spans="1:65" x14ac:dyDescent="0.2">
      <c r="A41" s="21" t="s">
        <v>146</v>
      </c>
      <c r="B41" s="22" t="s">
        <v>90</v>
      </c>
      <c r="C41" s="51">
        <v>1</v>
      </c>
      <c r="D41" s="51">
        <v>1</v>
      </c>
      <c r="E41" s="51">
        <v>0.95856374502182007</v>
      </c>
      <c r="F41" s="51">
        <v>1</v>
      </c>
      <c r="G41" s="51">
        <v>0.89525866508483887</v>
      </c>
      <c r="H41" s="51">
        <v>1</v>
      </c>
      <c r="I41" s="51">
        <v>0.99680083990097046</v>
      </c>
      <c r="J41" s="51">
        <v>0.95070159435272217</v>
      </c>
      <c r="K41" s="51">
        <v>1</v>
      </c>
      <c r="L41" s="51">
        <v>0.98901373147964478</v>
      </c>
      <c r="M41" s="51">
        <v>0.99699443578720093</v>
      </c>
      <c r="N41" s="51">
        <v>0.94600701332092285</v>
      </c>
      <c r="O41" s="51">
        <v>0.94251924753189087</v>
      </c>
      <c r="P41" s="51">
        <v>1</v>
      </c>
      <c r="Q41" s="51">
        <v>0.98734599351882935</v>
      </c>
      <c r="R41" s="51">
        <v>1</v>
      </c>
      <c r="S41" s="51">
        <v>1</v>
      </c>
      <c r="T41" s="51">
        <v>0.9815521240234375</v>
      </c>
      <c r="U41" s="51">
        <v>0.85356354713439941</v>
      </c>
      <c r="V41" s="51">
        <v>0.95761394500732422</v>
      </c>
      <c r="W41" s="51">
        <v>0.9969642162322998</v>
      </c>
      <c r="X41" s="51">
        <v>1</v>
      </c>
      <c r="Y41" s="51">
        <v>1</v>
      </c>
      <c r="Z41" s="51">
        <v>0.9665868878364563</v>
      </c>
      <c r="AA41" s="51">
        <v>0.99334561824798584</v>
      </c>
      <c r="AB41" s="51">
        <v>0.96586239337921143</v>
      </c>
      <c r="AC41" s="51">
        <v>1</v>
      </c>
      <c r="AD41" s="51">
        <v>0.97022122144699097</v>
      </c>
      <c r="AE41" s="51">
        <v>0.81685316562652588</v>
      </c>
      <c r="AF41" s="51">
        <v>1</v>
      </c>
      <c r="AG41" s="51">
        <v>0.9950329065322876</v>
      </c>
      <c r="AH41" s="51">
        <v>0.96601444482803345</v>
      </c>
      <c r="AI41" s="51">
        <v>0.8597719669342041</v>
      </c>
      <c r="AJ41" s="51">
        <v>0.96847516298294067</v>
      </c>
      <c r="AK41" s="51">
        <v>1</v>
      </c>
      <c r="AL41" s="51">
        <v>0.94364273548126221</v>
      </c>
      <c r="AM41" s="51">
        <v>0.83710449934005737</v>
      </c>
      <c r="AN41" s="51">
        <v>1</v>
      </c>
      <c r="AO41" s="51">
        <v>0.98825609683990479</v>
      </c>
      <c r="AP41" s="51">
        <v>1</v>
      </c>
      <c r="AQ41" s="51">
        <v>1</v>
      </c>
      <c r="AR41" s="51">
        <v>1</v>
      </c>
      <c r="AS41" s="51">
        <v>1</v>
      </c>
      <c r="AT41" s="51">
        <v>1</v>
      </c>
      <c r="AU41" s="51">
        <v>1</v>
      </c>
      <c r="AV41" s="51">
        <v>0.97371780872344971</v>
      </c>
      <c r="AW41" s="51">
        <v>0.99060291051864624</v>
      </c>
      <c r="AX41" s="51">
        <v>0.90620207786560059</v>
      </c>
      <c r="AY41" s="51">
        <v>0.94069892168045044</v>
      </c>
      <c r="AZ41" s="51">
        <v>0.98884975910186768</v>
      </c>
      <c r="BA41" s="51">
        <v>0.97823458909988403</v>
      </c>
      <c r="BB41" s="51">
        <v>0.97712439298629761</v>
      </c>
      <c r="BC41" s="51">
        <v>0.99279546737670898</v>
      </c>
      <c r="BD41" s="51">
        <v>0.88966214656829834</v>
      </c>
      <c r="BE41" s="51">
        <v>1</v>
      </c>
      <c r="BF41" s="51">
        <v>0.95490020513534546</v>
      </c>
      <c r="BG41" s="51">
        <v>0.96603184938430786</v>
      </c>
      <c r="BH41" s="51">
        <v>0.87052124738693237</v>
      </c>
      <c r="BI41" s="51">
        <v>1</v>
      </c>
      <c r="BJ41" s="51">
        <v>0.99479156732559204</v>
      </c>
      <c r="BK41" s="51">
        <v>1</v>
      </c>
      <c r="BL41" s="51">
        <v>0.90446996688842773</v>
      </c>
      <c r="BM41" s="51">
        <v>0.91070401668548584</v>
      </c>
    </row>
    <row r="42" spans="1:65" x14ac:dyDescent="0.2">
      <c r="A42" s="21" t="s">
        <v>148</v>
      </c>
      <c r="B42" s="22" t="s">
        <v>90</v>
      </c>
      <c r="C42" s="51">
        <v>0.99952751398086548</v>
      </c>
      <c r="D42" s="51">
        <v>0.99956035614013672</v>
      </c>
      <c r="E42" s="51">
        <v>1</v>
      </c>
      <c r="F42" s="51">
        <v>1</v>
      </c>
      <c r="G42" s="51">
        <v>0.99440604448318481</v>
      </c>
      <c r="H42" s="51">
        <v>1</v>
      </c>
      <c r="I42" s="51">
        <v>0.99350619316101074</v>
      </c>
      <c r="J42" s="51">
        <v>0.98298317193984985</v>
      </c>
      <c r="K42" s="51">
        <v>0.98946988582611084</v>
      </c>
      <c r="L42" s="51">
        <v>0.99975717067718506</v>
      </c>
      <c r="M42" s="51">
        <v>0.97117316722869873</v>
      </c>
      <c r="N42" s="51">
        <v>1</v>
      </c>
      <c r="O42" s="51">
        <v>0.98697847127914429</v>
      </c>
      <c r="P42" s="51">
        <v>1</v>
      </c>
      <c r="Q42" s="51">
        <v>1</v>
      </c>
      <c r="R42" s="51">
        <v>1</v>
      </c>
      <c r="S42" s="51">
        <v>1</v>
      </c>
      <c r="T42" s="51">
        <v>1</v>
      </c>
      <c r="U42" s="51">
        <v>0.99446272850036621</v>
      </c>
      <c r="V42" s="51">
        <v>1</v>
      </c>
      <c r="W42" s="51">
        <v>0.99973613023757935</v>
      </c>
      <c r="X42" s="51">
        <v>0.99259525537490845</v>
      </c>
      <c r="Y42" s="51">
        <v>0.9945908784866333</v>
      </c>
      <c r="Z42" s="51">
        <v>0.99396425485610962</v>
      </c>
      <c r="AA42" s="51">
        <v>1</v>
      </c>
      <c r="AB42" s="51">
        <v>0.99829596281051636</v>
      </c>
      <c r="AC42" s="51">
        <v>0.99518316984176636</v>
      </c>
      <c r="AD42" s="51">
        <v>0.99911308288574219</v>
      </c>
      <c r="AE42" s="51">
        <v>0.98542553186416626</v>
      </c>
      <c r="AF42" s="51">
        <v>0.99881422519683838</v>
      </c>
      <c r="AG42" s="51">
        <v>0.98874747753143311</v>
      </c>
      <c r="AH42" s="51">
        <v>0.9928928017616272</v>
      </c>
      <c r="AI42" s="51">
        <v>0.98126965761184692</v>
      </c>
      <c r="AJ42" s="51">
        <v>1</v>
      </c>
      <c r="AK42" s="51">
        <v>0.98320245742797852</v>
      </c>
      <c r="AL42" s="51">
        <v>0.99931246042251587</v>
      </c>
      <c r="AM42" s="51">
        <v>0.99365389347076416</v>
      </c>
      <c r="AN42" s="51">
        <v>1</v>
      </c>
      <c r="AO42" s="51">
        <v>1</v>
      </c>
      <c r="AP42" s="51">
        <v>1</v>
      </c>
      <c r="AQ42" s="51">
        <v>1</v>
      </c>
      <c r="AR42" s="51">
        <v>0.99795383214950562</v>
      </c>
      <c r="AS42" s="51">
        <v>0.99314063787460327</v>
      </c>
      <c r="AT42" s="51">
        <v>1</v>
      </c>
      <c r="AU42" s="51">
        <v>1</v>
      </c>
      <c r="AV42" s="51">
        <v>1</v>
      </c>
      <c r="AW42" s="51">
        <v>1</v>
      </c>
      <c r="AX42" s="51">
        <v>1</v>
      </c>
      <c r="AY42" s="51">
        <v>0.99977993965148926</v>
      </c>
      <c r="AZ42" s="51">
        <v>1</v>
      </c>
      <c r="BA42" s="51">
        <v>1</v>
      </c>
      <c r="BB42" s="51">
        <v>1</v>
      </c>
      <c r="BC42" s="51">
        <v>0.97872680425643921</v>
      </c>
      <c r="BD42" s="51">
        <v>0.99022030830383301</v>
      </c>
      <c r="BE42" s="51">
        <v>1</v>
      </c>
      <c r="BF42" s="51">
        <v>0.98015671968460083</v>
      </c>
      <c r="BG42" s="51">
        <v>1</v>
      </c>
      <c r="BH42" s="51">
        <v>1</v>
      </c>
      <c r="BI42" s="51">
        <v>0.97967839241027832</v>
      </c>
      <c r="BJ42" s="51">
        <v>1</v>
      </c>
      <c r="BK42" s="51">
        <v>0.99681919813156128</v>
      </c>
      <c r="BL42" s="51">
        <v>0.99786078929901123</v>
      </c>
      <c r="BM42" s="51">
        <v>0.99559730291366577</v>
      </c>
    </row>
    <row r="43" spans="1:65" x14ac:dyDescent="0.2">
      <c r="A43" s="18" t="s">
        <v>150</v>
      </c>
      <c r="B43" s="19" t="s">
        <v>88</v>
      </c>
      <c r="C43" s="52">
        <v>1.6179265975952148</v>
      </c>
      <c r="D43" s="52">
        <v>1.6967781782150269</v>
      </c>
      <c r="E43" s="52">
        <v>1.9238895177841187</v>
      </c>
      <c r="F43" s="52">
        <v>1.8729051351547241</v>
      </c>
      <c r="G43" s="52">
        <v>1.7465723752975464</v>
      </c>
      <c r="H43" s="52">
        <v>1.7916148900985718</v>
      </c>
      <c r="I43" s="52">
        <v>1.882133960723877</v>
      </c>
      <c r="J43" s="52">
        <v>1.5854034423828125</v>
      </c>
      <c r="K43" s="52">
        <v>1.9000802040100098</v>
      </c>
      <c r="L43" s="52">
        <v>1.5875473022460937</v>
      </c>
      <c r="M43" s="52">
        <v>1.883134126663208</v>
      </c>
      <c r="N43" s="52">
        <v>1.8650202751159668</v>
      </c>
      <c r="O43" s="52">
        <v>1.777894139289856</v>
      </c>
      <c r="P43" s="52">
        <v>2.1026041507720947</v>
      </c>
      <c r="Q43" s="52">
        <v>1.6937961578369141</v>
      </c>
      <c r="R43" s="52">
        <v>1.914582371711731</v>
      </c>
      <c r="S43" s="52">
        <v>1.6783149242401123</v>
      </c>
      <c r="T43" s="52">
        <v>1.8807179927825928</v>
      </c>
      <c r="U43" s="52">
        <v>1.9633979797363281</v>
      </c>
      <c r="V43" s="52">
        <v>1.7030073404312134</v>
      </c>
      <c r="W43" s="52">
        <v>1.6113595962524414</v>
      </c>
      <c r="X43" s="52">
        <v>1.8133769035339355</v>
      </c>
      <c r="Y43" s="52">
        <v>1.9691833257675171</v>
      </c>
      <c r="Z43" s="52">
        <v>1.9553452730178833</v>
      </c>
      <c r="AA43" s="52">
        <v>1.8596464395523071</v>
      </c>
      <c r="AB43" s="52">
        <v>1.8855463266372681</v>
      </c>
      <c r="AC43" s="52">
        <v>1.8007729053497314</v>
      </c>
      <c r="AD43" s="52">
        <v>1.8598287105560303</v>
      </c>
      <c r="AE43" s="52">
        <v>1.8468533754348755</v>
      </c>
      <c r="AF43" s="52">
        <v>1.6182665824890137</v>
      </c>
      <c r="AG43" s="52">
        <v>1.7838109731674194</v>
      </c>
      <c r="AH43" s="52">
        <v>1.8266019821166992</v>
      </c>
      <c r="AI43" s="52">
        <v>1.8687350749969482</v>
      </c>
      <c r="AJ43" s="52">
        <v>1.8176954984664917</v>
      </c>
      <c r="AK43" s="52">
        <v>1.7256749868392944</v>
      </c>
      <c r="AL43" s="52">
        <v>1.534170389175415</v>
      </c>
      <c r="AM43" s="52">
        <v>1.4595438241958618</v>
      </c>
      <c r="AN43" s="52">
        <v>1.8495261669158936</v>
      </c>
      <c r="AO43" s="52">
        <v>1.399065375328064</v>
      </c>
      <c r="AP43" s="52">
        <v>1.5394151210784912</v>
      </c>
      <c r="AQ43" s="52">
        <v>1.6089950799942017</v>
      </c>
      <c r="AR43" s="52">
        <v>1.6754300594329834</v>
      </c>
      <c r="AS43" s="52">
        <v>1.8328344821929932</v>
      </c>
      <c r="AT43" s="52">
        <v>1.5784355401992798</v>
      </c>
      <c r="AU43" s="52">
        <v>1.7946208715438843</v>
      </c>
      <c r="AV43" s="52">
        <v>1.6767600774765015</v>
      </c>
      <c r="AW43" s="52">
        <v>1.9436454772949219</v>
      </c>
      <c r="AX43" s="52">
        <v>1.8251261711120605</v>
      </c>
      <c r="AY43" s="52">
        <v>2.1224377155303955</v>
      </c>
      <c r="AZ43" s="52">
        <v>1.871917724609375</v>
      </c>
      <c r="BA43" s="52">
        <v>1.7096556425094604</v>
      </c>
      <c r="BB43" s="52">
        <v>1.7047156095504761</v>
      </c>
      <c r="BC43" s="52">
        <v>1.9472949504852295</v>
      </c>
      <c r="BD43" s="52">
        <v>1.4458715915679932</v>
      </c>
      <c r="BE43" s="52">
        <v>1.5940796136856079</v>
      </c>
      <c r="BF43" s="52">
        <v>2.0838615894317627</v>
      </c>
      <c r="BG43" s="52">
        <v>1.7834252119064331</v>
      </c>
      <c r="BH43" s="52">
        <v>1.7270358800888062</v>
      </c>
      <c r="BI43" s="52">
        <v>1.8417379856109619</v>
      </c>
      <c r="BJ43" s="52">
        <v>1.7379626035690308</v>
      </c>
      <c r="BK43" s="52">
        <v>1.5431418418884277</v>
      </c>
      <c r="BL43" s="52">
        <v>1.3593319654464722</v>
      </c>
      <c r="BM43" s="52">
        <v>1.8203771114349365</v>
      </c>
    </row>
    <row r="44" spans="1:65" x14ac:dyDescent="0.2">
      <c r="A44" s="21" t="s">
        <v>152</v>
      </c>
      <c r="B44" s="22" t="s">
        <v>90</v>
      </c>
      <c r="C44" s="51">
        <v>0.57019054889678955</v>
      </c>
      <c r="D44" s="51">
        <v>0.69507497549057007</v>
      </c>
      <c r="E44" s="51">
        <v>0.68349581956863403</v>
      </c>
      <c r="F44" s="51">
        <v>0.79241126775741577</v>
      </c>
      <c r="G44" s="51">
        <v>0.7520672082901001</v>
      </c>
      <c r="H44" s="51">
        <v>0.6827968955039978</v>
      </c>
      <c r="I44" s="51">
        <v>0.62333232164382935</v>
      </c>
      <c r="J44" s="51">
        <v>0.5469323992729187</v>
      </c>
      <c r="K44" s="51">
        <v>0.76054912805557251</v>
      </c>
      <c r="L44" s="51">
        <v>0.70123970508575439</v>
      </c>
      <c r="M44" s="51">
        <v>0.64947712421417236</v>
      </c>
      <c r="N44" s="51">
        <v>0.68651938438415527</v>
      </c>
      <c r="O44" s="51">
        <v>0.75848942995071411</v>
      </c>
      <c r="P44" s="51">
        <v>0.7728341817855835</v>
      </c>
      <c r="Q44" s="51">
        <v>0.77318823337554932</v>
      </c>
      <c r="R44" s="51">
        <v>0.82592242956161499</v>
      </c>
      <c r="S44" s="51">
        <v>0.76534754037857056</v>
      </c>
      <c r="T44" s="51">
        <v>0.70479005575180054</v>
      </c>
      <c r="U44" s="51">
        <v>0.82881605625152588</v>
      </c>
      <c r="V44" s="51">
        <v>0.38207530975341797</v>
      </c>
      <c r="W44" s="51">
        <v>0.49717605113983154</v>
      </c>
      <c r="X44" s="51">
        <v>0.86654484272003174</v>
      </c>
      <c r="Y44" s="51">
        <v>0.80891597270965576</v>
      </c>
      <c r="Z44" s="51">
        <v>0.84038001298904419</v>
      </c>
      <c r="AA44" s="51">
        <v>0.75122123956680298</v>
      </c>
      <c r="AB44" s="51">
        <v>0.68967682123184204</v>
      </c>
      <c r="AC44" s="51">
        <v>0.70950573682785034</v>
      </c>
      <c r="AD44" s="51">
        <v>0.81041145324707031</v>
      </c>
      <c r="AE44" s="51">
        <v>0.75471526384353638</v>
      </c>
      <c r="AF44" s="51">
        <v>0.66005796194076538</v>
      </c>
      <c r="AG44" s="51">
        <v>0.65574818849563599</v>
      </c>
      <c r="AH44" s="51">
        <v>0.54730111360549927</v>
      </c>
      <c r="AI44" s="51">
        <v>0.75222903490066528</v>
      </c>
      <c r="AJ44" s="51">
        <v>0.79960751533508301</v>
      </c>
      <c r="AK44" s="51">
        <v>0.62957847118377686</v>
      </c>
      <c r="AL44" s="51">
        <v>0.5857885479927063</v>
      </c>
      <c r="AM44" s="51">
        <v>0.59371083974838257</v>
      </c>
      <c r="AN44" s="51">
        <v>0.69830107688903809</v>
      </c>
      <c r="AO44" s="51">
        <v>0.51017028093338013</v>
      </c>
      <c r="AP44" s="51">
        <v>0.610637366771698</v>
      </c>
      <c r="AQ44" s="51">
        <v>0.57759404182434082</v>
      </c>
      <c r="AR44" s="51">
        <v>0.65080618858337402</v>
      </c>
      <c r="AS44" s="51">
        <v>0.68745893239974976</v>
      </c>
      <c r="AT44" s="51">
        <v>0.55469006299972534</v>
      </c>
      <c r="AU44" s="51">
        <v>0.61980229616165161</v>
      </c>
      <c r="AV44" s="51">
        <v>0.51603841781616211</v>
      </c>
      <c r="AW44" s="51">
        <v>0.51291674375534058</v>
      </c>
      <c r="AX44" s="51">
        <v>0.52365726232528687</v>
      </c>
      <c r="AY44" s="51">
        <v>0.65374088287353516</v>
      </c>
      <c r="AZ44" s="51">
        <v>0.51279550790786743</v>
      </c>
      <c r="BA44" s="51">
        <v>0.45649626851081848</v>
      </c>
      <c r="BB44" s="51">
        <v>0.53801029920578003</v>
      </c>
      <c r="BC44" s="51">
        <v>0.75959682464599609</v>
      </c>
      <c r="BD44" s="51">
        <v>0.42721930146217346</v>
      </c>
      <c r="BE44" s="51">
        <v>0.39996659755706787</v>
      </c>
      <c r="BF44" s="51">
        <v>0.7048911452293396</v>
      </c>
      <c r="BG44" s="51">
        <v>0.49555695056915283</v>
      </c>
      <c r="BH44" s="51">
        <v>0.44545304775238037</v>
      </c>
      <c r="BI44" s="51">
        <v>0.67924356460571289</v>
      </c>
      <c r="BJ44" s="51">
        <v>0.64243334531784058</v>
      </c>
      <c r="BK44" s="51">
        <v>0.46934166550636292</v>
      </c>
      <c r="BL44" s="51">
        <v>0.50255519151687622</v>
      </c>
      <c r="BM44" s="51">
        <v>0.57605862617492676</v>
      </c>
    </row>
    <row r="45" spans="1:65" x14ac:dyDescent="0.2">
      <c r="A45" s="21" t="s">
        <v>154</v>
      </c>
      <c r="B45" s="22" t="s">
        <v>90</v>
      </c>
      <c r="C45" s="51">
        <v>0.36192342638969421</v>
      </c>
      <c r="D45" s="51">
        <v>0.37310129404067993</v>
      </c>
      <c r="E45" s="51">
        <v>0.24717399477958679</v>
      </c>
      <c r="F45" s="51">
        <v>0.285146564245224</v>
      </c>
      <c r="G45" s="51">
        <v>0.41181683540344238</v>
      </c>
      <c r="H45" s="51">
        <v>0.3174196183681488</v>
      </c>
      <c r="I45" s="51">
        <v>0.20821952819824219</v>
      </c>
      <c r="J45" s="51">
        <v>0.39748498797416687</v>
      </c>
      <c r="K45" s="51">
        <v>0.25498318672180176</v>
      </c>
      <c r="L45" s="51">
        <v>0.46599861979484558</v>
      </c>
      <c r="M45" s="51">
        <v>0.24107654392719269</v>
      </c>
      <c r="N45" s="51">
        <v>0.25871798396110535</v>
      </c>
      <c r="O45" s="51">
        <v>0.32621163129806519</v>
      </c>
      <c r="P45" s="51">
        <v>0.11902378499507904</v>
      </c>
      <c r="Q45" s="51">
        <v>0.40388995409011841</v>
      </c>
      <c r="R45" s="51">
        <v>0.26694425940513611</v>
      </c>
      <c r="S45" s="51">
        <v>0.36339390277862549</v>
      </c>
      <c r="T45" s="51">
        <v>0.21490243077278137</v>
      </c>
      <c r="U45" s="51">
        <v>0.26935476064682007</v>
      </c>
      <c r="V45" s="51">
        <v>0.2462710440158844</v>
      </c>
      <c r="W45" s="51">
        <v>0.3656274676322937</v>
      </c>
      <c r="X45" s="51">
        <v>0.42587026953697205</v>
      </c>
      <c r="Y45" s="51">
        <v>0.26994094252586365</v>
      </c>
      <c r="Z45" s="51">
        <v>0.26406517624855042</v>
      </c>
      <c r="AA45" s="51">
        <v>0.29540780186653137</v>
      </c>
      <c r="AB45" s="51">
        <v>0.25144833326339722</v>
      </c>
      <c r="AC45" s="51">
        <v>0.324675053358078</v>
      </c>
      <c r="AD45" s="51">
        <v>0.35013142228126526</v>
      </c>
      <c r="AE45" s="51">
        <v>0.32948318123817444</v>
      </c>
      <c r="AF45" s="51">
        <v>0.38808855414390564</v>
      </c>
      <c r="AG45" s="51">
        <v>0.29952386021614075</v>
      </c>
      <c r="AH45" s="51">
        <v>0.18400092422962189</v>
      </c>
      <c r="AI45" s="51">
        <v>0.28416794538497925</v>
      </c>
      <c r="AJ45" s="51">
        <v>0.34976297616958618</v>
      </c>
      <c r="AK45" s="51">
        <v>0.31320542097091675</v>
      </c>
      <c r="AL45" s="51">
        <v>0.41100263595581055</v>
      </c>
      <c r="AM45" s="51">
        <v>0.54776507616043091</v>
      </c>
      <c r="AN45" s="51">
        <v>0.31670787930488586</v>
      </c>
      <c r="AO45" s="51">
        <v>0.53078365325927734</v>
      </c>
      <c r="AP45" s="51">
        <v>0.47799000144004822</v>
      </c>
      <c r="AQ45" s="51">
        <v>0.3768431544303894</v>
      </c>
      <c r="AR45" s="51">
        <v>0.35591879487037659</v>
      </c>
      <c r="AS45" s="51">
        <v>0.32607504725456238</v>
      </c>
      <c r="AT45" s="51">
        <v>0.42604905366897583</v>
      </c>
      <c r="AU45" s="51">
        <v>0.30339717864990234</v>
      </c>
      <c r="AV45" s="51">
        <v>0.31353700160980225</v>
      </c>
      <c r="AW45" s="51">
        <v>0.10618039220571518</v>
      </c>
      <c r="AX45" s="51">
        <v>0.23130972683429718</v>
      </c>
      <c r="AY45" s="51">
        <v>9.3752793967723846E-2</v>
      </c>
      <c r="AZ45" s="51">
        <v>0.18729084730148315</v>
      </c>
      <c r="BA45" s="51">
        <v>0.29239284992218018</v>
      </c>
      <c r="BB45" s="51">
        <v>0.3072381317615509</v>
      </c>
      <c r="BC45" s="51">
        <v>0.26337778568267822</v>
      </c>
      <c r="BD45" s="51">
        <v>0.40149641036987305</v>
      </c>
      <c r="BE45" s="51">
        <v>0.29070621728897095</v>
      </c>
      <c r="BF45" s="51">
        <v>0.14357899129390717</v>
      </c>
      <c r="BG45" s="51">
        <v>0.26756170392036438</v>
      </c>
      <c r="BH45" s="51">
        <v>0.25822222232818604</v>
      </c>
      <c r="BI45" s="51">
        <v>0.33308064937591553</v>
      </c>
      <c r="BJ45" s="51">
        <v>0.29969415068626404</v>
      </c>
      <c r="BK45" s="51">
        <v>0.36241096258163452</v>
      </c>
      <c r="BL45" s="51">
        <v>0.53604120016098022</v>
      </c>
      <c r="BM45" s="51">
        <v>0.27113258838653564</v>
      </c>
    </row>
    <row r="46" spans="1:65" x14ac:dyDescent="0.2">
      <c r="A46" s="21" t="s">
        <v>156</v>
      </c>
      <c r="B46" s="22" t="s">
        <v>90</v>
      </c>
      <c r="C46" s="51">
        <v>0.41986441612243652</v>
      </c>
      <c r="D46" s="51">
        <v>0.39840582013130188</v>
      </c>
      <c r="E46" s="51">
        <v>0.20606812834739685</v>
      </c>
      <c r="F46" s="51">
        <v>0.35814934968948364</v>
      </c>
      <c r="G46" s="51">
        <v>0.35984331369400024</v>
      </c>
      <c r="H46" s="51">
        <v>0.32363599538803101</v>
      </c>
      <c r="I46" s="51">
        <v>0.23319551348686218</v>
      </c>
      <c r="J46" s="51">
        <v>0.40140122175216675</v>
      </c>
      <c r="K46" s="51">
        <v>0.31789225339889526</v>
      </c>
      <c r="L46" s="51">
        <v>0.48307883739471436</v>
      </c>
      <c r="M46" s="51">
        <v>0.22413986921310425</v>
      </c>
      <c r="N46" s="51">
        <v>0.28741195797920227</v>
      </c>
      <c r="O46" s="51">
        <v>0.40785866975784302</v>
      </c>
      <c r="P46" s="51">
        <v>0.17700187861919403</v>
      </c>
      <c r="Q46" s="51">
        <v>0.47377380728721619</v>
      </c>
      <c r="R46" s="51">
        <v>0.35225319862365723</v>
      </c>
      <c r="S46" s="51">
        <v>0.51228600740432739</v>
      </c>
      <c r="T46" s="51">
        <v>0.31504103541374207</v>
      </c>
      <c r="U46" s="51">
        <v>0.27596336603164673</v>
      </c>
      <c r="V46" s="51">
        <v>0.17888647317886353</v>
      </c>
      <c r="W46" s="51">
        <v>0.32731518149375916</v>
      </c>
      <c r="X46" s="51">
        <v>0.36546027660369873</v>
      </c>
      <c r="Y46" s="51">
        <v>0.24596023559570313</v>
      </c>
      <c r="Z46" s="51">
        <v>0.31415021419525146</v>
      </c>
      <c r="AA46" s="51">
        <v>0.32156294584274292</v>
      </c>
      <c r="AB46" s="51">
        <v>0.26256713271141052</v>
      </c>
      <c r="AC46" s="51">
        <v>0.32435333728790283</v>
      </c>
      <c r="AD46" s="51">
        <v>0.326414555311203</v>
      </c>
      <c r="AE46" s="51">
        <v>0.31469738483428955</v>
      </c>
      <c r="AF46" s="51">
        <v>0.44367852807044983</v>
      </c>
      <c r="AG46" s="51">
        <v>0.3230869472026825</v>
      </c>
      <c r="AH46" s="51">
        <v>0.27161762118339539</v>
      </c>
      <c r="AI46" s="51">
        <v>0.30260181427001953</v>
      </c>
      <c r="AJ46" s="51">
        <v>0.36748155951499939</v>
      </c>
      <c r="AK46" s="51">
        <v>0.35601505637168884</v>
      </c>
      <c r="AL46" s="51">
        <v>0.47296765446662903</v>
      </c>
      <c r="AM46" s="51">
        <v>0.45548483729362488</v>
      </c>
      <c r="AN46" s="51">
        <v>0.25328761339187622</v>
      </c>
      <c r="AO46" s="51">
        <v>0.46962997317314148</v>
      </c>
      <c r="AP46" s="51">
        <v>0.4149128794670105</v>
      </c>
      <c r="AQ46" s="51">
        <v>0.41967681050300598</v>
      </c>
      <c r="AR46" s="51">
        <v>0.41330406069755554</v>
      </c>
      <c r="AS46" s="51">
        <v>0.25863966345787048</v>
      </c>
      <c r="AT46" s="51">
        <v>0.37732499837875366</v>
      </c>
      <c r="AU46" s="51">
        <v>0.26163271069526672</v>
      </c>
      <c r="AV46" s="51">
        <v>0.28192636370658875</v>
      </c>
      <c r="AW46" s="51">
        <v>0.13779132068157196</v>
      </c>
      <c r="AX46" s="51">
        <v>0.17790757119655609</v>
      </c>
      <c r="AY46" s="51">
        <v>4.3492082506418228E-2</v>
      </c>
      <c r="AZ46" s="51">
        <v>0.14938601851463318</v>
      </c>
      <c r="BA46" s="51">
        <v>0.23589365184307098</v>
      </c>
      <c r="BB46" s="51">
        <v>0.28423330187797546</v>
      </c>
      <c r="BC46" s="51">
        <v>0.24914276599884033</v>
      </c>
      <c r="BD46" s="51">
        <v>0.46635791659355164</v>
      </c>
      <c r="BE46" s="51">
        <v>0.31444421410560608</v>
      </c>
      <c r="BF46" s="51">
        <v>0.12612584233283997</v>
      </c>
      <c r="BG46" s="51">
        <v>0.18652582168579102</v>
      </c>
      <c r="BH46" s="51">
        <v>0.21864092350006104</v>
      </c>
      <c r="BI46" s="51">
        <v>0.22694961726665497</v>
      </c>
      <c r="BJ46" s="51">
        <v>0.38786843419075012</v>
      </c>
      <c r="BK46" s="51">
        <v>0.38326624035835266</v>
      </c>
      <c r="BL46" s="51">
        <v>0.48539119958877563</v>
      </c>
      <c r="BM46" s="51">
        <v>0.21680296957492828</v>
      </c>
    </row>
    <row r="47" spans="1:65" x14ac:dyDescent="0.2">
      <c r="A47" s="18" t="s">
        <v>158</v>
      </c>
      <c r="B47" s="19" t="s">
        <v>88</v>
      </c>
      <c r="C47" s="52">
        <v>1.2804800271987915</v>
      </c>
      <c r="D47" s="52">
        <v>1.4943029880523682</v>
      </c>
      <c r="E47" s="52">
        <v>1.4997233152389526</v>
      </c>
      <c r="F47" s="52">
        <v>1.6155692338943481</v>
      </c>
      <c r="G47" s="52">
        <v>1.5073637962341309</v>
      </c>
      <c r="H47" s="52">
        <v>1.470350980758667</v>
      </c>
      <c r="I47" s="52">
        <v>1.3668521642684937</v>
      </c>
      <c r="J47" s="52">
        <v>1.3156336545944214</v>
      </c>
      <c r="K47" s="52">
        <v>1.4056316614151001</v>
      </c>
      <c r="L47" s="52">
        <v>1.5303748846054077</v>
      </c>
      <c r="M47" s="52">
        <v>1.2893556356430054</v>
      </c>
      <c r="N47" s="52">
        <v>1.3847609758377075</v>
      </c>
      <c r="O47" s="52">
        <v>1.5699285268783569</v>
      </c>
      <c r="P47" s="52">
        <v>1.7657742500305176</v>
      </c>
      <c r="Q47" s="52">
        <v>1.4993436336517334</v>
      </c>
      <c r="R47" s="52">
        <v>1.4051270484924316</v>
      </c>
      <c r="S47" s="52">
        <v>1.3436827659606934</v>
      </c>
      <c r="T47" s="52">
        <v>1.3159956932067871</v>
      </c>
      <c r="U47" s="52">
        <v>1.5954663753509521</v>
      </c>
      <c r="V47" s="52">
        <v>1.3318477869033813</v>
      </c>
      <c r="W47" s="52">
        <v>1.2966299057006836</v>
      </c>
      <c r="X47" s="52">
        <v>1.5601915121078491</v>
      </c>
      <c r="Y47" s="52">
        <v>1.6039333343505859</v>
      </c>
      <c r="Z47" s="52">
        <v>1.4656151533126831</v>
      </c>
      <c r="AA47" s="52">
        <v>1.3018730878829956</v>
      </c>
      <c r="AB47" s="52">
        <v>1.5301964282989502</v>
      </c>
      <c r="AC47" s="52">
        <v>1.4659867286682129</v>
      </c>
      <c r="AD47" s="52">
        <v>1.4320634603500366</v>
      </c>
      <c r="AE47" s="52">
        <v>1.4142130613327026</v>
      </c>
      <c r="AF47" s="52">
        <v>1.432539701461792</v>
      </c>
      <c r="AG47" s="52">
        <v>1.3692053556442261</v>
      </c>
      <c r="AH47" s="52">
        <v>1.4126646518707275</v>
      </c>
      <c r="AI47" s="52">
        <v>1.3963261842727661</v>
      </c>
      <c r="AJ47" s="52">
        <v>1.2460975646972656</v>
      </c>
      <c r="AK47" s="52">
        <v>1.1683855056762695</v>
      </c>
      <c r="AL47" s="52">
        <v>1.5359238386154175</v>
      </c>
      <c r="AM47" s="52">
        <v>1.2202721834182739</v>
      </c>
      <c r="AN47" s="52">
        <v>1.3653973340988159</v>
      </c>
      <c r="AO47" s="52">
        <v>1.4085252285003662</v>
      </c>
      <c r="AP47" s="52">
        <v>1.2012703418731689</v>
      </c>
      <c r="AQ47" s="52">
        <v>1.5853497982025146</v>
      </c>
      <c r="AR47" s="52">
        <v>1.2928136587142944</v>
      </c>
      <c r="AS47" s="52">
        <v>1.2804150581359863</v>
      </c>
      <c r="AT47" s="52">
        <v>1.391573429107666</v>
      </c>
      <c r="AU47" s="52">
        <v>1.6623663902282715</v>
      </c>
      <c r="AV47" s="52">
        <v>1.3453484773635864</v>
      </c>
      <c r="AW47" s="52">
        <v>1.4803513288497925</v>
      </c>
      <c r="AX47" s="52">
        <v>1.3623675107955933</v>
      </c>
      <c r="AY47" s="52">
        <v>1.4595959186553955</v>
      </c>
      <c r="AZ47" s="52">
        <v>1.4533431529998779</v>
      </c>
      <c r="BA47" s="52">
        <v>1.3349534273147583</v>
      </c>
      <c r="BB47" s="52">
        <v>1.1983591318130493</v>
      </c>
      <c r="BC47" s="52">
        <v>1.6731857061386108</v>
      </c>
      <c r="BD47" s="52">
        <v>1.2891607284545898</v>
      </c>
      <c r="BE47" s="52">
        <v>1.215233325958252</v>
      </c>
      <c r="BF47" s="52">
        <v>1.4308927059173584</v>
      </c>
      <c r="BG47" s="52">
        <v>1.1716562509536743</v>
      </c>
      <c r="BH47" s="52">
        <v>1.2156699895858765</v>
      </c>
      <c r="BI47" s="52">
        <v>1.6368063688278198</v>
      </c>
      <c r="BJ47" s="52">
        <v>1.2785195112228394</v>
      </c>
      <c r="BK47" s="52">
        <v>1.2590000629425049</v>
      </c>
      <c r="BL47" s="52">
        <v>1.268735408782959</v>
      </c>
      <c r="BM47" s="52">
        <v>1.3221964836120605</v>
      </c>
    </row>
    <row r="48" spans="1:65" x14ac:dyDescent="0.2">
      <c r="A48" s="21" t="s">
        <v>160</v>
      </c>
      <c r="B48" s="22" t="s">
        <v>90</v>
      </c>
      <c r="C48" s="51">
        <v>0.35216900706291199</v>
      </c>
      <c r="D48" s="51">
        <v>0.43956345319747925</v>
      </c>
      <c r="E48" s="51">
        <v>0.45671036839485168</v>
      </c>
      <c r="F48" s="51">
        <v>0.6405976414680481</v>
      </c>
      <c r="G48" s="51">
        <v>0.50373601913452148</v>
      </c>
      <c r="H48" s="51">
        <v>0.53561598062515259</v>
      </c>
      <c r="I48" s="51">
        <v>0.29024222493171692</v>
      </c>
      <c r="J48" s="51">
        <v>0.43931078910827637</v>
      </c>
      <c r="K48" s="51">
        <v>0.54181951284408569</v>
      </c>
      <c r="L48" s="51">
        <v>0.50738775730133057</v>
      </c>
      <c r="M48" s="51">
        <v>0.32189464569091797</v>
      </c>
      <c r="N48" s="51">
        <v>0.39950567483901978</v>
      </c>
      <c r="O48" s="51">
        <v>0.4904177188873291</v>
      </c>
      <c r="P48" s="51">
        <v>0.63570213317871094</v>
      </c>
      <c r="Q48" s="51">
        <v>0.44739463925361633</v>
      </c>
      <c r="R48" s="51">
        <v>0.49550792574882507</v>
      </c>
      <c r="S48" s="51">
        <v>0.49512499570846558</v>
      </c>
      <c r="T48" s="51">
        <v>0.49034348130226135</v>
      </c>
      <c r="U48" s="51">
        <v>0.66243141889572144</v>
      </c>
      <c r="V48" s="51">
        <v>0.20481641590595245</v>
      </c>
      <c r="W48" s="51">
        <v>0.3361852765083313</v>
      </c>
      <c r="X48" s="51">
        <v>0.80323213338851929</v>
      </c>
      <c r="Y48" s="51">
        <v>0.64642554521560669</v>
      </c>
      <c r="Z48" s="51">
        <v>0.55155694484710693</v>
      </c>
      <c r="AA48" s="51">
        <v>0.39468345046043396</v>
      </c>
      <c r="AB48" s="51">
        <v>0.63774114847183228</v>
      </c>
      <c r="AC48" s="51">
        <v>0.57257640361785889</v>
      </c>
      <c r="AD48" s="51">
        <v>0.59259974956512451</v>
      </c>
      <c r="AE48" s="51">
        <v>0.57456493377685547</v>
      </c>
      <c r="AF48" s="51">
        <v>0.43397504091262817</v>
      </c>
      <c r="AG48" s="51">
        <v>0.4900023341178894</v>
      </c>
      <c r="AH48" s="51">
        <v>0.32969143986701965</v>
      </c>
      <c r="AI48" s="51">
        <v>0.48773175477981567</v>
      </c>
      <c r="AJ48" s="51">
        <v>0.4582197368144989</v>
      </c>
      <c r="AK48" s="51">
        <v>0.38633191585540771</v>
      </c>
      <c r="AL48" s="51">
        <v>0.37672635912895203</v>
      </c>
      <c r="AM48" s="51">
        <v>0.32799232006072998</v>
      </c>
      <c r="AN48" s="51">
        <v>0.43670782446861267</v>
      </c>
      <c r="AO48" s="51">
        <v>0.32899504899978638</v>
      </c>
      <c r="AP48" s="51">
        <v>0.35831782221794128</v>
      </c>
      <c r="AQ48" s="51">
        <v>0.47599488496780396</v>
      </c>
      <c r="AR48" s="51">
        <v>0.41300106048583984</v>
      </c>
      <c r="AS48" s="51">
        <v>0.51740854978561401</v>
      </c>
      <c r="AT48" s="51">
        <v>0.38953351974487305</v>
      </c>
      <c r="AU48" s="51">
        <v>0.57051563262939453</v>
      </c>
      <c r="AV48" s="51">
        <v>0.22265081107616425</v>
      </c>
      <c r="AW48" s="51">
        <v>0.43887275457382202</v>
      </c>
      <c r="AX48" s="51">
        <v>0.43232083320617676</v>
      </c>
      <c r="AY48" s="51">
        <v>0.47698706388473511</v>
      </c>
      <c r="AZ48" s="51">
        <v>0.46884724497795105</v>
      </c>
      <c r="BA48" s="51">
        <v>0.37554848194122314</v>
      </c>
      <c r="BB48" s="51">
        <v>0.22185692191123962</v>
      </c>
      <c r="BC48" s="51">
        <v>0.48300734162330627</v>
      </c>
      <c r="BD48" s="51">
        <v>0.21040929853916168</v>
      </c>
      <c r="BE48" s="51">
        <v>0.21354003250598907</v>
      </c>
      <c r="BF48" s="51">
        <v>0.46055153012275696</v>
      </c>
      <c r="BG48" s="51">
        <v>0.29217439889907837</v>
      </c>
      <c r="BH48" s="51">
        <v>0.29559007287025452</v>
      </c>
      <c r="BI48" s="51">
        <v>0.50389117002487183</v>
      </c>
      <c r="BJ48" s="51">
        <v>0.33905282616615295</v>
      </c>
      <c r="BK48" s="51">
        <v>0.29755955934524536</v>
      </c>
      <c r="BL48" s="51">
        <v>0.21612288057804108</v>
      </c>
      <c r="BM48" s="51">
        <v>0.28672173619270325</v>
      </c>
    </row>
    <row r="49" spans="1:65" x14ac:dyDescent="0.2">
      <c r="A49" s="21" t="s">
        <v>162</v>
      </c>
      <c r="B49" s="22" t="s">
        <v>90</v>
      </c>
      <c r="C49" s="51">
        <v>0.21352563798427582</v>
      </c>
      <c r="D49" s="51">
        <v>0.34738856554031372</v>
      </c>
      <c r="E49" s="51">
        <v>0.38431912660598755</v>
      </c>
      <c r="F49" s="51">
        <v>0.33548265695571899</v>
      </c>
      <c r="G49" s="51">
        <v>0.28276699781417847</v>
      </c>
      <c r="H49" s="51">
        <v>0.31041350960731506</v>
      </c>
      <c r="I49" s="51">
        <v>0.3972785472869873</v>
      </c>
      <c r="J49" s="51">
        <v>0.24480432271957397</v>
      </c>
      <c r="K49" s="51">
        <v>0.23093101382255554</v>
      </c>
      <c r="L49" s="51">
        <v>0.32799303531646729</v>
      </c>
      <c r="M49" s="51">
        <v>0.2867564857006073</v>
      </c>
      <c r="N49" s="51">
        <v>0.36151155829429626</v>
      </c>
      <c r="O49" s="51">
        <v>0.40997603535652161</v>
      </c>
      <c r="P49" s="51">
        <v>0.48152700066566467</v>
      </c>
      <c r="Q49" s="51">
        <v>0.33361497521400452</v>
      </c>
      <c r="R49" s="51">
        <v>0.19629515707492828</v>
      </c>
      <c r="S49" s="51">
        <v>0.14404529333114624</v>
      </c>
      <c r="T49" s="51">
        <v>0.1692919135093689</v>
      </c>
      <c r="U49" s="51">
        <v>0.27243408560752869</v>
      </c>
      <c r="V49" s="51">
        <v>0.1622297614812851</v>
      </c>
      <c r="W49" s="51">
        <v>0.2616753876209259</v>
      </c>
      <c r="X49" s="51">
        <v>0.20176529884338379</v>
      </c>
      <c r="Y49" s="51">
        <v>0.32471653819084167</v>
      </c>
      <c r="Z49" s="51">
        <v>0.31035536527633667</v>
      </c>
      <c r="AA49" s="51">
        <v>0.24564564228057861</v>
      </c>
      <c r="AB49" s="51">
        <v>0.30781003832817078</v>
      </c>
      <c r="AC49" s="51">
        <v>0.32843559980392456</v>
      </c>
      <c r="AD49" s="51">
        <v>0.22739405930042267</v>
      </c>
      <c r="AE49" s="51">
        <v>0.22348791360855103</v>
      </c>
      <c r="AF49" s="51">
        <v>0.35868915915489197</v>
      </c>
      <c r="AG49" s="51">
        <v>0.1996980607509613</v>
      </c>
      <c r="AH49" s="51">
        <v>0.42072799801826477</v>
      </c>
      <c r="AI49" s="51">
        <v>0.35550710558891296</v>
      </c>
      <c r="AJ49" s="51">
        <v>6.8563416600227356E-2</v>
      </c>
      <c r="AK49" s="51">
        <v>0.10217265784740448</v>
      </c>
      <c r="AL49" s="51">
        <v>0.43562904000282288</v>
      </c>
      <c r="AM49" s="51">
        <v>0.31614774465560913</v>
      </c>
      <c r="AN49" s="51">
        <v>0.22132815420627594</v>
      </c>
      <c r="AO49" s="51">
        <v>0.37828147411346436</v>
      </c>
      <c r="AP49" s="51">
        <v>0.17168746888637543</v>
      </c>
      <c r="AQ49" s="51">
        <v>0.50165879726409912</v>
      </c>
      <c r="AR49" s="51">
        <v>0.19424185156822205</v>
      </c>
      <c r="AS49" s="51">
        <v>0.21620835363864899</v>
      </c>
      <c r="AT49" s="51">
        <v>0.2837994396686554</v>
      </c>
      <c r="AU49" s="51">
        <v>0.48711797595024109</v>
      </c>
      <c r="AV49" s="51">
        <v>0.38397058844566345</v>
      </c>
      <c r="AW49" s="51">
        <v>0.39694643020629883</v>
      </c>
      <c r="AX49" s="51">
        <v>0.27054163813591003</v>
      </c>
      <c r="AY49" s="51">
        <v>0.2890745997428894</v>
      </c>
      <c r="AZ49" s="51">
        <v>0.3623826801776886</v>
      </c>
      <c r="BA49" s="51">
        <v>0.23711402714252472</v>
      </c>
      <c r="BB49" s="51">
        <v>0.20740583539009094</v>
      </c>
      <c r="BC49" s="51">
        <v>0.4755108654499054</v>
      </c>
      <c r="BD49" s="51">
        <v>0.36798787117004395</v>
      </c>
      <c r="BE49" s="51">
        <v>0.27261358499526978</v>
      </c>
      <c r="BF49" s="51">
        <v>0.24524916708469391</v>
      </c>
      <c r="BG49" s="51">
        <v>0.12823486328125</v>
      </c>
      <c r="BH49" s="51">
        <v>0.30533584952354431</v>
      </c>
      <c r="BI49" s="51">
        <v>0.47826561331748962</v>
      </c>
      <c r="BJ49" s="51">
        <v>0.20528252422809601</v>
      </c>
      <c r="BK49" s="51">
        <v>0.24189689755439758</v>
      </c>
      <c r="BL49" s="51">
        <v>0.33160960674285889</v>
      </c>
      <c r="BM49" s="51">
        <v>0.44826626777648926</v>
      </c>
    </row>
    <row r="50" spans="1:65" x14ac:dyDescent="0.2">
      <c r="A50" s="21" t="s">
        <v>164</v>
      </c>
      <c r="B50" s="22" t="s">
        <v>90</v>
      </c>
      <c r="C50" s="51">
        <v>0.72400689125061035</v>
      </c>
      <c r="D50" s="51">
        <v>0.87410569190979004</v>
      </c>
      <c r="E50" s="51">
        <v>0.80197739601135254</v>
      </c>
      <c r="F50" s="51">
        <v>0.83911234140396118</v>
      </c>
      <c r="G50" s="51">
        <v>0.90094977617263794</v>
      </c>
      <c r="H50" s="51">
        <v>0.77048009634017944</v>
      </c>
      <c r="I50" s="51">
        <v>0.8272632360458374</v>
      </c>
      <c r="J50" s="51">
        <v>0.72995513677597046</v>
      </c>
      <c r="K50" s="51">
        <v>0.75897455215454102</v>
      </c>
      <c r="L50" s="51">
        <v>0.84509265422821045</v>
      </c>
      <c r="M50" s="51">
        <v>0.71517908573150635</v>
      </c>
      <c r="N50" s="51">
        <v>0.74367243051528931</v>
      </c>
      <c r="O50" s="51">
        <v>0.83564788103103638</v>
      </c>
      <c r="P50" s="51">
        <v>0.90972298383712769</v>
      </c>
      <c r="Q50" s="51">
        <v>0.9344097375869751</v>
      </c>
      <c r="R50" s="51">
        <v>0.84135657548904419</v>
      </c>
      <c r="S50" s="51">
        <v>0.80249041318893433</v>
      </c>
      <c r="T50" s="51">
        <v>0.72052830457687378</v>
      </c>
      <c r="U50" s="51">
        <v>0.87475878000259399</v>
      </c>
      <c r="V50" s="51">
        <v>0.87090939283370972</v>
      </c>
      <c r="W50" s="51">
        <v>0.76519179344177246</v>
      </c>
      <c r="X50" s="51">
        <v>0.73681718111038208</v>
      </c>
      <c r="Y50" s="51">
        <v>0.85495787858963013</v>
      </c>
      <c r="Z50" s="51">
        <v>0.76544392108917236</v>
      </c>
      <c r="AA50" s="51">
        <v>0.73325467109680176</v>
      </c>
      <c r="AB50" s="51">
        <v>0.76912081241607666</v>
      </c>
      <c r="AC50" s="51">
        <v>0.71316957473754883</v>
      </c>
      <c r="AD50" s="51">
        <v>0.71609199047088623</v>
      </c>
      <c r="AE50" s="51">
        <v>0.69305109977722168</v>
      </c>
      <c r="AF50" s="51">
        <v>0.76273512840270996</v>
      </c>
      <c r="AG50" s="51">
        <v>0.78279280662536621</v>
      </c>
      <c r="AH50" s="51">
        <v>0.78731971979141235</v>
      </c>
      <c r="AI50" s="51">
        <v>0.66429179906845093</v>
      </c>
      <c r="AJ50" s="51">
        <v>0.7012779712677002</v>
      </c>
      <c r="AK50" s="51">
        <v>0.7501685619354248</v>
      </c>
      <c r="AL50" s="51">
        <v>0.90966349840164185</v>
      </c>
      <c r="AM50" s="51">
        <v>0.66709661483764648</v>
      </c>
      <c r="AN50" s="51">
        <v>0.83286178112030029</v>
      </c>
      <c r="AO50" s="51">
        <v>0.81383103132247925</v>
      </c>
      <c r="AP50" s="51">
        <v>0.65187525749206543</v>
      </c>
      <c r="AQ50" s="51">
        <v>0.77440637350082397</v>
      </c>
      <c r="AR50" s="51">
        <v>0.71984076499938965</v>
      </c>
      <c r="AS50" s="51">
        <v>0.64719212055206299</v>
      </c>
      <c r="AT50" s="51">
        <v>0.86591410636901855</v>
      </c>
      <c r="AU50" s="51">
        <v>0.83430576324462891</v>
      </c>
      <c r="AV50" s="51">
        <v>0.88786166906356812</v>
      </c>
      <c r="AW50" s="51">
        <v>0.82993614673614502</v>
      </c>
      <c r="AX50" s="51">
        <v>0.81294023990631104</v>
      </c>
      <c r="AY50" s="51">
        <v>0.85971605777740479</v>
      </c>
      <c r="AZ50" s="51">
        <v>0.79036623239517212</v>
      </c>
      <c r="BA50" s="51">
        <v>0.79264789819717407</v>
      </c>
      <c r="BB50" s="51">
        <v>0.78617608547210693</v>
      </c>
      <c r="BC50" s="51">
        <v>0.94493120908737183</v>
      </c>
      <c r="BD50" s="51">
        <v>0.83894151449203491</v>
      </c>
      <c r="BE50" s="51">
        <v>0.68361204862594604</v>
      </c>
      <c r="BF50" s="51">
        <v>0.89693319797515869</v>
      </c>
      <c r="BG50" s="51">
        <v>0.78262203931808472</v>
      </c>
      <c r="BH50" s="51">
        <v>0.6256898045539856</v>
      </c>
      <c r="BI50" s="51">
        <v>0.86519068479537964</v>
      </c>
      <c r="BJ50" s="51">
        <v>0.73610305786132813</v>
      </c>
      <c r="BK50" s="51">
        <v>0.7612769603729248</v>
      </c>
      <c r="BL50" s="51">
        <v>0.82255804538726807</v>
      </c>
      <c r="BM50" s="51">
        <v>0.76160472631454468</v>
      </c>
    </row>
    <row r="51" spans="1:65" x14ac:dyDescent="0.2">
      <c r="A51" s="18" t="s">
        <v>166</v>
      </c>
      <c r="B51" s="19" t="s">
        <v>88</v>
      </c>
      <c r="C51" s="52">
        <v>1.3023833036422729</v>
      </c>
      <c r="D51" s="52">
        <v>1.3001888990402222</v>
      </c>
      <c r="E51" s="52">
        <v>1.3272724151611328</v>
      </c>
      <c r="F51" s="52">
        <v>1.3193745613098145</v>
      </c>
      <c r="G51" s="52">
        <v>1.4629452228546143</v>
      </c>
      <c r="H51" s="52">
        <v>1.3511899709701538</v>
      </c>
      <c r="I51" s="52">
        <v>1.3258023262023926</v>
      </c>
      <c r="J51" s="52">
        <v>1.3247729539871216</v>
      </c>
      <c r="K51" s="52">
        <v>1.4099022150039673</v>
      </c>
      <c r="L51" s="52">
        <v>1.3436691761016846</v>
      </c>
      <c r="M51" s="52">
        <v>1.4508270025253296</v>
      </c>
      <c r="N51" s="52">
        <v>1.4716498851776123</v>
      </c>
      <c r="O51" s="52">
        <v>1.2729071378707886</v>
      </c>
      <c r="P51" s="52">
        <v>1.523906946182251</v>
      </c>
      <c r="Q51" s="52">
        <v>1.5286602973937988</v>
      </c>
      <c r="R51" s="52">
        <v>1.322617769241333</v>
      </c>
      <c r="S51" s="52">
        <v>1.3910453319549561</v>
      </c>
      <c r="T51" s="52">
        <v>1.4117612838745117</v>
      </c>
      <c r="U51" s="52">
        <v>1.5352452993392944</v>
      </c>
      <c r="V51" s="52">
        <v>1.2229951620101929</v>
      </c>
      <c r="W51" s="52">
        <v>1.2489762306213379</v>
      </c>
      <c r="X51" s="52">
        <v>1.3975168466567993</v>
      </c>
      <c r="Y51" s="52">
        <v>1.402539849281311</v>
      </c>
      <c r="Z51" s="52">
        <v>1.4291167259216309</v>
      </c>
      <c r="AA51" s="52">
        <v>1.3583191633224487</v>
      </c>
      <c r="AB51" s="52">
        <v>1.421048641204834</v>
      </c>
      <c r="AC51" s="52">
        <v>1.3768951892852783</v>
      </c>
      <c r="AD51" s="52">
        <v>1.4270524978637695</v>
      </c>
      <c r="AE51" s="52">
        <v>1.3915503025054932</v>
      </c>
      <c r="AF51" s="52">
        <v>1.4410567283630371</v>
      </c>
      <c r="AG51" s="52">
        <v>1.270378589630127</v>
      </c>
      <c r="AH51" s="52">
        <v>1.3242491483688354</v>
      </c>
      <c r="AI51" s="52">
        <v>1.3938752412796021</v>
      </c>
      <c r="AJ51" s="52">
        <v>1.2844274044036865</v>
      </c>
      <c r="AK51" s="52">
        <v>1.2187985181808472</v>
      </c>
      <c r="AL51" s="52">
        <v>1.3213322162628174</v>
      </c>
      <c r="AM51" s="52">
        <v>1.351327657699585</v>
      </c>
      <c r="AN51" s="52">
        <v>1.2558532953262329</v>
      </c>
      <c r="AO51" s="52">
        <v>1.2232953310012817</v>
      </c>
      <c r="AP51" s="52">
        <v>1.2069816589355469</v>
      </c>
      <c r="AQ51" s="52">
        <v>1.3038663864135742</v>
      </c>
      <c r="AR51" s="52">
        <v>1.2831895351409912</v>
      </c>
      <c r="AS51" s="52">
        <v>1.2820501327514648</v>
      </c>
      <c r="AT51" s="52">
        <v>1.3137894868850708</v>
      </c>
      <c r="AU51" s="52">
        <v>1.3746961355209351</v>
      </c>
      <c r="AV51" s="52">
        <v>1.4269266128540039</v>
      </c>
      <c r="AW51" s="52">
        <v>1.3204666376113892</v>
      </c>
      <c r="AX51" s="52">
        <v>1.3659167289733887</v>
      </c>
      <c r="AY51" s="52">
        <v>1.4525643587112427</v>
      </c>
      <c r="AZ51" s="52">
        <v>1.3324456214904785</v>
      </c>
      <c r="BA51" s="52">
        <v>1.338031530380249</v>
      </c>
      <c r="BB51" s="52">
        <v>1.4709242582321167</v>
      </c>
      <c r="BC51" s="52">
        <v>1.4590057134628296</v>
      </c>
      <c r="BD51" s="52">
        <v>1.4668970108032227</v>
      </c>
      <c r="BE51" s="52">
        <v>1.260806679725647</v>
      </c>
      <c r="BF51" s="52">
        <v>1.4288018941879272</v>
      </c>
      <c r="BG51" s="52">
        <v>1.3389796018600464</v>
      </c>
      <c r="BH51" s="52">
        <v>1.3473116159439087</v>
      </c>
      <c r="BI51" s="52">
        <v>1.4238282442092896</v>
      </c>
      <c r="BJ51" s="52">
        <v>1.2933158874511719</v>
      </c>
      <c r="BK51" s="52">
        <v>1.3797934055328369</v>
      </c>
      <c r="BL51" s="52">
        <v>1.4746471643447876</v>
      </c>
      <c r="BM51" s="52">
        <v>1.3573164939880371</v>
      </c>
    </row>
    <row r="52" spans="1:65" x14ac:dyDescent="0.2">
      <c r="A52" s="21" t="s">
        <v>168</v>
      </c>
      <c r="B52" s="22" t="s">
        <v>90</v>
      </c>
      <c r="C52" s="51">
        <v>0.15501727163791656</v>
      </c>
      <c r="D52" s="51">
        <v>0.22834715247154236</v>
      </c>
      <c r="E52" s="51">
        <v>0.13000524044036865</v>
      </c>
      <c r="F52" s="51">
        <v>0.26705092191696167</v>
      </c>
      <c r="G52" s="51">
        <v>0.24775969982147217</v>
      </c>
      <c r="H52" s="51">
        <v>0.23724459111690521</v>
      </c>
      <c r="I52" s="51">
        <v>0.19669604301452637</v>
      </c>
      <c r="J52" s="51">
        <v>0.29979512095451355</v>
      </c>
      <c r="K52" s="51">
        <v>0.25512641668319702</v>
      </c>
      <c r="L52" s="51">
        <v>0.28225362300872803</v>
      </c>
      <c r="M52" s="51">
        <v>0.17212498188018799</v>
      </c>
      <c r="N52" s="51">
        <v>0.1548895537853241</v>
      </c>
      <c r="O52" s="51">
        <v>0.21868567168712616</v>
      </c>
      <c r="P52" s="51">
        <v>0.33621633052825928</v>
      </c>
      <c r="Q52" s="51">
        <v>0.27714002132415771</v>
      </c>
      <c r="R52" s="51">
        <v>0.23957258462905884</v>
      </c>
      <c r="S52" s="51">
        <v>0.17429926991462708</v>
      </c>
      <c r="T52" s="51">
        <v>0.2067783921957016</v>
      </c>
      <c r="U52" s="51">
        <v>0.25063729286193848</v>
      </c>
      <c r="V52" s="51">
        <v>3.2726388424634933E-2</v>
      </c>
      <c r="W52" s="51">
        <v>0.1412503570318222</v>
      </c>
      <c r="X52" s="51">
        <v>0.24003607034683228</v>
      </c>
      <c r="Y52" s="51">
        <v>0.18261432647705078</v>
      </c>
      <c r="Z52" s="51">
        <v>0.2872937023639679</v>
      </c>
      <c r="AA52" s="51">
        <v>0.16478380560874939</v>
      </c>
      <c r="AB52" s="51">
        <v>0.15067262947559357</v>
      </c>
      <c r="AC52" s="51">
        <v>0.13236278295516968</v>
      </c>
      <c r="AD52" s="51">
        <v>0.21403732895851135</v>
      </c>
      <c r="AE52" s="51">
        <v>0.16708019375801086</v>
      </c>
      <c r="AF52" s="51">
        <v>0.26382637023925781</v>
      </c>
      <c r="AG52" s="51">
        <v>0.21094758808612823</v>
      </c>
      <c r="AH52" s="51">
        <v>0.1554642915725708</v>
      </c>
      <c r="AI52" s="51">
        <v>0.13607986271381378</v>
      </c>
      <c r="AJ52" s="51">
        <v>0.20500504970550537</v>
      </c>
      <c r="AK52" s="51">
        <v>0.12626577913761139</v>
      </c>
      <c r="AL52" s="51">
        <v>0.13621939718723297</v>
      </c>
      <c r="AM52" s="51">
        <v>0.1797000914812088</v>
      </c>
      <c r="AN52" s="51">
        <v>0.16886657476425171</v>
      </c>
      <c r="AO52" s="51">
        <v>8.559049665927887E-2</v>
      </c>
      <c r="AP52" s="51">
        <v>0.12254477292299271</v>
      </c>
      <c r="AQ52" s="51">
        <v>0.13397707045078278</v>
      </c>
      <c r="AR52" s="51">
        <v>0.16806118190288544</v>
      </c>
      <c r="AS52" s="51">
        <v>0.21484017372131348</v>
      </c>
      <c r="AT52" s="51">
        <v>0.25282758474349976</v>
      </c>
      <c r="AU52" s="51">
        <v>0.20833055675029755</v>
      </c>
      <c r="AV52" s="51">
        <v>0.12220589071512222</v>
      </c>
      <c r="AW52" s="51">
        <v>0.16926231980323792</v>
      </c>
      <c r="AX52" s="51">
        <v>0.21025721728801727</v>
      </c>
      <c r="AY52" s="51">
        <v>0.28456211090087891</v>
      </c>
      <c r="AZ52" s="51">
        <v>0.18935330212116241</v>
      </c>
      <c r="BA52" s="51">
        <v>0.21241886913776398</v>
      </c>
      <c r="BB52" s="51">
        <v>0.14286956191062927</v>
      </c>
      <c r="BC52" s="51">
        <v>0.30007228255271912</v>
      </c>
      <c r="BD52" s="51">
        <v>7.7329970896244049E-2</v>
      </c>
      <c r="BE52" s="51">
        <v>0.13023814558982849</v>
      </c>
      <c r="BF52" s="51">
        <v>0.15954001247882843</v>
      </c>
      <c r="BG52" s="51">
        <v>0.10337305068969727</v>
      </c>
      <c r="BH52" s="51">
        <v>0.10019110143184662</v>
      </c>
      <c r="BI52" s="51">
        <v>0.22536920011043549</v>
      </c>
      <c r="BJ52" s="51">
        <v>0.12218671292066574</v>
      </c>
      <c r="BK52" s="51">
        <v>6.9044880568981171E-2</v>
      </c>
      <c r="BL52" s="51">
        <v>9.3619078397750854E-2</v>
      </c>
      <c r="BM52" s="51">
        <v>0.10648621618747711</v>
      </c>
    </row>
    <row r="53" spans="1:65" x14ac:dyDescent="0.2">
      <c r="A53" s="21" t="s">
        <v>170</v>
      </c>
      <c r="B53" s="22" t="s">
        <v>90</v>
      </c>
      <c r="C53" s="51">
        <v>3.749760240316391E-2</v>
      </c>
      <c r="D53" s="51">
        <v>0.12358249723911285</v>
      </c>
      <c r="E53" s="51">
        <v>2.7188412845134735E-2</v>
      </c>
      <c r="F53" s="51">
        <v>2.7193645015358925E-2</v>
      </c>
      <c r="G53" s="51">
        <v>5.6032169610261917E-2</v>
      </c>
      <c r="H53" s="51">
        <v>8.6136654019355774E-2</v>
      </c>
      <c r="I53" s="51">
        <v>3.0830727890133858E-2</v>
      </c>
      <c r="J53" s="51">
        <v>6.8481914699077606E-2</v>
      </c>
      <c r="K53" s="51">
        <v>5.1905401051044464E-2</v>
      </c>
      <c r="L53" s="51">
        <v>5.6515779346227646E-2</v>
      </c>
      <c r="M53" s="51">
        <v>5.244387686252594E-2</v>
      </c>
      <c r="N53" s="51">
        <v>4.6738859266042709E-2</v>
      </c>
      <c r="O53" s="51">
        <v>5.8945633471012115E-2</v>
      </c>
      <c r="P53" s="51">
        <v>8.6828142404556274E-2</v>
      </c>
      <c r="Q53" s="51">
        <v>8.9630767703056335E-2</v>
      </c>
      <c r="R53" s="51">
        <v>4.6202521771192551E-2</v>
      </c>
      <c r="S53" s="51">
        <v>5.3378652781248093E-2</v>
      </c>
      <c r="T53" s="51">
        <v>5.7391583919525146E-2</v>
      </c>
      <c r="U53" s="51">
        <v>6.622864305973053E-2</v>
      </c>
      <c r="V53" s="51">
        <v>6.7819459363818169E-3</v>
      </c>
      <c r="W53" s="51">
        <v>2.5654185563325882E-2</v>
      </c>
      <c r="X53" s="51">
        <v>6.6828586161136627E-2</v>
      </c>
      <c r="Y53" s="51">
        <v>6.6693566739559174E-2</v>
      </c>
      <c r="Z53" s="51">
        <v>7.4023254215717316E-2</v>
      </c>
      <c r="AA53" s="51">
        <v>5.496896430850029E-2</v>
      </c>
      <c r="AB53" s="51">
        <v>1.5958040952682495E-2</v>
      </c>
      <c r="AC53" s="51">
        <v>6.0240734368562698E-2</v>
      </c>
      <c r="AD53" s="51">
        <v>6.5505214035511017E-2</v>
      </c>
      <c r="AE53" s="51">
        <v>2.2105054929852486E-2</v>
      </c>
      <c r="AF53" s="51">
        <v>0.11433839797973633</v>
      </c>
      <c r="AG53" s="51">
        <v>8.4954202175140381E-2</v>
      </c>
      <c r="AH53" s="51">
        <v>1.4628920704126358E-2</v>
      </c>
      <c r="AI53" s="51">
        <v>8.5004560649394989E-2</v>
      </c>
      <c r="AJ53" s="51">
        <v>5.9610571712255478E-2</v>
      </c>
      <c r="AK53" s="51">
        <v>3.6593399941921234E-2</v>
      </c>
      <c r="AL53" s="51">
        <v>2.9702376574277878E-2</v>
      </c>
      <c r="AM53" s="51">
        <v>6.8329416215419769E-2</v>
      </c>
      <c r="AN53" s="51">
        <v>3.6461278796195984E-2</v>
      </c>
      <c r="AO53" s="51">
        <v>2.8288032859563828E-2</v>
      </c>
      <c r="AP53" s="51">
        <v>3.5369779914617538E-2</v>
      </c>
      <c r="AQ53" s="51">
        <v>5.8401934802532196E-2</v>
      </c>
      <c r="AR53" s="51">
        <v>2.9851444065570831E-2</v>
      </c>
      <c r="AS53" s="51">
        <v>7.5188003480434418E-2</v>
      </c>
      <c r="AT53" s="51">
        <v>5.8651193976402283E-2</v>
      </c>
      <c r="AU53" s="51">
        <v>5.0858702510595322E-2</v>
      </c>
      <c r="AV53" s="51">
        <v>4.1970226913690567E-2</v>
      </c>
      <c r="AW53" s="51">
        <v>3.0039498582482338E-2</v>
      </c>
      <c r="AX53" s="51">
        <v>6.2235914170742035E-2</v>
      </c>
      <c r="AY53" s="51">
        <v>1.5014935284852982E-2</v>
      </c>
      <c r="AZ53" s="51">
        <v>4.3388277292251587E-2</v>
      </c>
      <c r="BA53" s="51">
        <v>5.9817813336849213E-2</v>
      </c>
      <c r="BB53" s="51">
        <v>1.9295608624815941E-2</v>
      </c>
      <c r="BC53" s="51">
        <v>0.10972416400909424</v>
      </c>
      <c r="BD53" s="51">
        <v>4.0997032076120377E-2</v>
      </c>
      <c r="BE53" s="51">
        <v>1.7521796748042107E-2</v>
      </c>
      <c r="BF53" s="51">
        <v>7.7443435788154602E-2</v>
      </c>
      <c r="BG53" s="51">
        <v>2.557283453643322E-2</v>
      </c>
      <c r="BH53" s="51">
        <v>2.0642537623643875E-2</v>
      </c>
      <c r="BI53" s="51">
        <v>4.8732053488492966E-2</v>
      </c>
      <c r="BJ53" s="51">
        <v>4.7139342874288559E-2</v>
      </c>
      <c r="BK53" s="51">
        <v>1.4286886900663376E-2</v>
      </c>
      <c r="BL53" s="51">
        <v>2.9012387618422508E-2</v>
      </c>
      <c r="BM53" s="51">
        <v>3.2487556338310242E-2</v>
      </c>
    </row>
    <row r="54" spans="1:65" x14ac:dyDescent="0.2">
      <c r="A54" s="21" t="s">
        <v>172</v>
      </c>
      <c r="B54" s="22" t="s">
        <v>90</v>
      </c>
      <c r="C54" s="51">
        <v>0.90347254276275635</v>
      </c>
      <c r="D54" s="51">
        <v>0.81725871562957764</v>
      </c>
      <c r="E54" s="51">
        <v>1</v>
      </c>
      <c r="F54" s="51">
        <v>0.38528728485107422</v>
      </c>
      <c r="G54" s="51">
        <v>0.84048479795455933</v>
      </c>
      <c r="H54" s="51">
        <v>0.92365384101867676</v>
      </c>
      <c r="I54" s="51">
        <v>0.6312183141708374</v>
      </c>
      <c r="J54" s="51">
        <v>0.8002813458442688</v>
      </c>
      <c r="K54" s="51">
        <v>0.79316920042037964</v>
      </c>
      <c r="L54" s="51">
        <v>0.81900870800018311</v>
      </c>
      <c r="M54" s="51">
        <v>0.97835981845855713</v>
      </c>
      <c r="N54" s="51">
        <v>1</v>
      </c>
      <c r="O54" s="51">
        <v>0.77909237146377563</v>
      </c>
      <c r="P54" s="51">
        <v>0.93803697824478149</v>
      </c>
      <c r="Q54" s="51">
        <v>0.9462888240814209</v>
      </c>
      <c r="R54" s="51">
        <v>1</v>
      </c>
      <c r="S54" s="51">
        <v>0.75682604312896729</v>
      </c>
      <c r="T54" s="51">
        <v>0.84509438276290894</v>
      </c>
      <c r="U54" s="51">
        <v>1</v>
      </c>
      <c r="V54" s="51">
        <v>0.98230093717575073</v>
      </c>
      <c r="W54" s="51">
        <v>0.29596126079559326</v>
      </c>
      <c r="X54" s="51">
        <v>0.82108324766159058</v>
      </c>
      <c r="Y54" s="51">
        <v>1</v>
      </c>
      <c r="Z54" s="51">
        <v>0.91250705718994141</v>
      </c>
      <c r="AA54" s="51">
        <v>0.74749237298965454</v>
      </c>
      <c r="AB54" s="51">
        <v>0.95719552040100098</v>
      </c>
      <c r="AC54" s="51">
        <v>0.93836694955825806</v>
      </c>
      <c r="AD54" s="51">
        <v>1</v>
      </c>
      <c r="AE54" s="51">
        <v>0.76780819892883301</v>
      </c>
      <c r="AF54" s="51">
        <v>0.8206673264503479</v>
      </c>
      <c r="AG54" s="51">
        <v>0.78804248571395874</v>
      </c>
      <c r="AH54" s="51">
        <v>0.49046322703361511</v>
      </c>
      <c r="AI54" s="51">
        <v>0.81377142667770386</v>
      </c>
      <c r="AJ54" s="51">
        <v>0.72509914636611938</v>
      </c>
      <c r="AK54" s="51">
        <v>1</v>
      </c>
      <c r="AL54" s="51">
        <v>0.77537524700164795</v>
      </c>
      <c r="AM54" s="51">
        <v>0.85641962289810181</v>
      </c>
      <c r="AN54" s="51">
        <v>0.80510604381561279</v>
      </c>
      <c r="AO54" s="51">
        <v>1</v>
      </c>
      <c r="AP54" s="51">
        <v>0.91909122467041016</v>
      </c>
      <c r="AQ54" s="51">
        <v>0.58598005771636963</v>
      </c>
      <c r="AR54" s="51">
        <v>0.84699803590774536</v>
      </c>
      <c r="AS54" s="51">
        <v>0.84921818971633911</v>
      </c>
      <c r="AT54" s="51">
        <v>0.79036796092987061</v>
      </c>
      <c r="AU54" s="51">
        <v>1</v>
      </c>
      <c r="AV54" s="51">
        <v>1</v>
      </c>
      <c r="AW54" s="51">
        <v>0.94156420230865479</v>
      </c>
      <c r="AX54" s="51">
        <v>0.8358122706413269</v>
      </c>
      <c r="AY54" s="51">
        <v>1</v>
      </c>
      <c r="AZ54" s="51">
        <v>1</v>
      </c>
      <c r="BA54" s="51">
        <v>1</v>
      </c>
      <c r="BB54" s="51">
        <v>1</v>
      </c>
      <c r="BC54" s="51">
        <v>0.99510979652404785</v>
      </c>
      <c r="BD54" s="51">
        <v>1</v>
      </c>
      <c r="BE54" s="51">
        <v>1</v>
      </c>
      <c r="BF54" s="51">
        <v>0.96639055013656616</v>
      </c>
      <c r="BG54" s="51">
        <v>1</v>
      </c>
      <c r="BH54" s="51">
        <v>1</v>
      </c>
      <c r="BI54" s="51">
        <v>0.86482614278793335</v>
      </c>
      <c r="BJ54" s="51">
        <v>0.9705623984336853</v>
      </c>
      <c r="BK54" s="51">
        <v>1</v>
      </c>
      <c r="BL54" s="51">
        <v>1</v>
      </c>
      <c r="BM54" s="51">
        <v>0.90323930978775024</v>
      </c>
    </row>
    <row r="55" spans="1:65" x14ac:dyDescent="0.2">
      <c r="A55" s="21" t="s">
        <v>174</v>
      </c>
      <c r="B55" s="22" t="s">
        <v>175</v>
      </c>
      <c r="C55" s="44">
        <v>2.1191878318786621</v>
      </c>
      <c r="D55" s="44">
        <v>2.0088028907775879</v>
      </c>
      <c r="E55" s="44">
        <v>2.0967681407928467</v>
      </c>
      <c r="F55" s="44">
        <v>2.3238010406494141</v>
      </c>
      <c r="G55" s="44">
        <v>2.3812885284423828</v>
      </c>
      <c r="H55" s="44">
        <v>2.0929238796234131</v>
      </c>
      <c r="I55" s="44">
        <v>2.2217440605163574</v>
      </c>
      <c r="J55" s="44">
        <v>2.3051986694335937</v>
      </c>
      <c r="K55" s="44">
        <v>2.2426199913024902</v>
      </c>
      <c r="L55" s="44">
        <v>2.2490625381469727</v>
      </c>
      <c r="M55" s="44">
        <v>2.2609055042266846</v>
      </c>
      <c r="N55" s="44">
        <v>2.3914821147918701</v>
      </c>
      <c r="O55" s="44">
        <v>1.905038595199585</v>
      </c>
      <c r="P55" s="44">
        <v>2.2306666374206543</v>
      </c>
      <c r="Q55" s="44">
        <v>2.406559944152832</v>
      </c>
      <c r="R55" s="44">
        <v>2.1510097980499268</v>
      </c>
      <c r="S55" s="44">
        <v>2.280897855758667</v>
      </c>
      <c r="T55" s="44">
        <v>2.1050679683685303</v>
      </c>
      <c r="U55" s="44">
        <v>2.4910764694213867</v>
      </c>
      <c r="V55" s="44">
        <v>2</v>
      </c>
      <c r="W55" s="44">
        <v>2.2596452236175537</v>
      </c>
      <c r="X55" s="44">
        <v>2.276130199432373</v>
      </c>
      <c r="Y55" s="44">
        <v>2.1772520542144775</v>
      </c>
      <c r="Z55" s="44">
        <v>2.2275826930999756</v>
      </c>
      <c r="AA55" s="44">
        <v>2.3920245170593262</v>
      </c>
      <c r="AB55" s="44">
        <v>2.3075318336486816</v>
      </c>
      <c r="AC55" s="44">
        <v>2.3634283542633057</v>
      </c>
      <c r="AD55" s="44">
        <v>2.1488246917724609</v>
      </c>
      <c r="AE55" s="44">
        <v>2.0589694976806641</v>
      </c>
      <c r="AF55" s="44">
        <v>2.313922643661499</v>
      </c>
      <c r="AG55" s="44">
        <v>2.2224042415618896</v>
      </c>
      <c r="AH55" s="44">
        <v>2.0986511707305908</v>
      </c>
      <c r="AI55" s="44">
        <v>1.88019859790802</v>
      </c>
      <c r="AJ55" s="44">
        <v>2.0293388366699219</v>
      </c>
      <c r="AK55" s="44">
        <v>2.0943632125854492</v>
      </c>
      <c r="AL55" s="44">
        <v>2.176915168762207</v>
      </c>
      <c r="AM55" s="44">
        <v>2.3659443855285645</v>
      </c>
      <c r="AN55" s="44">
        <v>2.1579668521881104</v>
      </c>
      <c r="AO55" s="44">
        <v>2.3346560001373291</v>
      </c>
      <c r="AP55" s="44">
        <v>1.9942402839660645</v>
      </c>
      <c r="AQ55" s="44">
        <v>2.189399242401123</v>
      </c>
      <c r="AR55" s="44">
        <v>2.1902267932891846</v>
      </c>
      <c r="AS55" s="44">
        <v>2.1483073234558105</v>
      </c>
      <c r="AT55" s="44">
        <v>2.3119757175445557</v>
      </c>
      <c r="AU55" s="44">
        <v>2.3405377864837646</v>
      </c>
      <c r="AV55" s="44">
        <v>2.2834568023681641</v>
      </c>
      <c r="AW55" s="44">
        <v>2.2419312000274658</v>
      </c>
      <c r="AX55" s="44">
        <v>2.2312278747558594</v>
      </c>
      <c r="AY55" s="44">
        <v>2.0952010154724121</v>
      </c>
      <c r="AZ55" s="44">
        <v>2.1269116401672363</v>
      </c>
      <c r="BA55" s="44">
        <v>2.4923677444458008</v>
      </c>
      <c r="BB55" s="44">
        <v>2.2657291889190674</v>
      </c>
      <c r="BC55" s="44">
        <v>2.1644785404205322</v>
      </c>
      <c r="BD55" s="44">
        <v>2.2629246711730957</v>
      </c>
      <c r="BE55" s="44">
        <v>2.2809655666351318</v>
      </c>
      <c r="BF55" s="44">
        <v>1.9250164031982422</v>
      </c>
      <c r="BG55" s="44">
        <v>2.568666934967041</v>
      </c>
      <c r="BH55" s="44">
        <v>2.1601831912994385</v>
      </c>
      <c r="BI55" s="44">
        <v>2.4314098358154297</v>
      </c>
      <c r="BJ55" s="44">
        <v>2.4895157814025879</v>
      </c>
      <c r="BK55" s="44">
        <v>2.168621301651001</v>
      </c>
      <c r="BL55" s="44">
        <v>2.3889434337615967</v>
      </c>
      <c r="BM55" s="44">
        <v>2.1578075885772705</v>
      </c>
    </row>
    <row r="56" spans="1:65" x14ac:dyDescent="0.2">
      <c r="A56" s="21" t="s">
        <v>177</v>
      </c>
      <c r="B56" s="22" t="s">
        <v>90</v>
      </c>
      <c r="C56" s="51">
        <v>0.91344887018203735</v>
      </c>
      <c r="D56" s="51">
        <v>0.73387813568115234</v>
      </c>
      <c r="E56" s="51">
        <v>0.87996339797973633</v>
      </c>
      <c r="F56" s="51">
        <v>0.87485611438751221</v>
      </c>
      <c r="G56" s="51">
        <v>0.77281492948532104</v>
      </c>
      <c r="H56" s="51">
        <v>0.72048372030258179</v>
      </c>
      <c r="I56" s="51">
        <v>0.85901004076004028</v>
      </c>
      <c r="J56" s="51">
        <v>0.6666913628578186</v>
      </c>
      <c r="K56" s="51">
        <v>0.82380300760269165</v>
      </c>
      <c r="L56" s="51">
        <v>0.78465646505355835</v>
      </c>
      <c r="M56" s="51">
        <v>0.90114098787307739</v>
      </c>
      <c r="N56" s="51">
        <v>0.7732657790184021</v>
      </c>
      <c r="O56" s="51">
        <v>0.73161470890045166</v>
      </c>
      <c r="P56" s="51">
        <v>0.76630693674087524</v>
      </c>
      <c r="Q56" s="51">
        <v>0.83423042297363281</v>
      </c>
      <c r="R56" s="51">
        <v>0.79563933610916138</v>
      </c>
      <c r="S56" s="51">
        <v>0.92316240072250366</v>
      </c>
      <c r="T56" s="51">
        <v>0.82034844160079956</v>
      </c>
      <c r="U56" s="51">
        <v>0.91038143634796143</v>
      </c>
      <c r="V56" s="51">
        <v>0.901996910572052</v>
      </c>
      <c r="W56" s="51">
        <v>0.96323370933532715</v>
      </c>
      <c r="X56" s="51">
        <v>0.8895532488822937</v>
      </c>
      <c r="Y56" s="51">
        <v>0.89464730024337769</v>
      </c>
      <c r="Z56" s="51">
        <v>0.90655052661895752</v>
      </c>
      <c r="AA56" s="51">
        <v>0.9025043249130249</v>
      </c>
      <c r="AB56" s="51">
        <v>0.89256089925765991</v>
      </c>
      <c r="AC56" s="51">
        <v>0.8768952488899231</v>
      </c>
      <c r="AD56" s="51">
        <v>0.79271727800369263</v>
      </c>
      <c r="AE56" s="51">
        <v>0.87291568517684937</v>
      </c>
      <c r="AF56" s="51">
        <v>0.80384904146194458</v>
      </c>
      <c r="AG56" s="51">
        <v>0.77385342121124268</v>
      </c>
      <c r="AH56" s="51">
        <v>0.89552688598632813</v>
      </c>
      <c r="AI56" s="51">
        <v>0.83992928266525269</v>
      </c>
      <c r="AJ56" s="51">
        <v>0.80948895215988159</v>
      </c>
      <c r="AK56" s="51">
        <v>0.66713935136795044</v>
      </c>
      <c r="AL56" s="51">
        <v>0.81620746850967407</v>
      </c>
      <c r="AM56" s="51">
        <v>0.88490182161331177</v>
      </c>
      <c r="AN56" s="51">
        <v>0.92550402879714966</v>
      </c>
      <c r="AO56" s="51">
        <v>0.93485730886459351</v>
      </c>
      <c r="AP56" s="51">
        <v>0.79111558198928833</v>
      </c>
      <c r="AQ56" s="51">
        <v>0.91964113712310791</v>
      </c>
      <c r="AR56" s="51">
        <v>0.88192081451416016</v>
      </c>
      <c r="AS56" s="51">
        <v>0.88226306438446045</v>
      </c>
      <c r="AT56" s="51">
        <v>0.81741535663604736</v>
      </c>
      <c r="AU56" s="51">
        <v>0.79371452331542969</v>
      </c>
      <c r="AV56" s="51">
        <v>0.8467746376991272</v>
      </c>
      <c r="AW56" s="51">
        <v>0.85828256607055664</v>
      </c>
      <c r="AX56" s="51">
        <v>0.91435742378234863</v>
      </c>
      <c r="AY56" s="51">
        <v>0.76352310180664063</v>
      </c>
      <c r="AZ56" s="51">
        <v>0.91207057237625122</v>
      </c>
      <c r="BA56" s="51">
        <v>0.87167304754257202</v>
      </c>
      <c r="BB56" s="51">
        <v>0.91625082492828369</v>
      </c>
      <c r="BC56" s="51">
        <v>0.90090137720108032</v>
      </c>
      <c r="BD56" s="51">
        <v>0.9002881646156311</v>
      </c>
      <c r="BE56" s="51">
        <v>0.72385120391845703</v>
      </c>
      <c r="BF56" s="51">
        <v>0.91319072246551514</v>
      </c>
      <c r="BG56" s="51">
        <v>0.9364432692527771</v>
      </c>
      <c r="BH56" s="51">
        <v>0.95607346296310425</v>
      </c>
      <c r="BI56" s="51">
        <v>0.82681787014007568</v>
      </c>
      <c r="BJ56" s="51">
        <v>0.79239457845687866</v>
      </c>
      <c r="BK56" s="51">
        <v>0.91324228048324585</v>
      </c>
      <c r="BL56" s="51">
        <v>0.90693098306655884</v>
      </c>
      <c r="BM56" s="51">
        <v>0.89579963684082031</v>
      </c>
    </row>
    <row r="57" spans="1:65" x14ac:dyDescent="0.2">
      <c r="A57" s="21" t="s">
        <v>179</v>
      </c>
      <c r="B57" s="22" t="s">
        <v>90</v>
      </c>
      <c r="C57" s="51">
        <v>0.29170423746109009</v>
      </c>
      <c r="D57" s="51">
        <v>0.32092615962028503</v>
      </c>
      <c r="E57" s="51">
        <v>0.119647316634655</v>
      </c>
      <c r="F57" s="51">
        <v>0.30362161993980408</v>
      </c>
      <c r="G57" s="51">
        <v>0.52557778358459473</v>
      </c>
      <c r="H57" s="51">
        <v>0.22260405123233795</v>
      </c>
      <c r="I57" s="51">
        <v>0.35044094920158386</v>
      </c>
      <c r="J57" s="51">
        <v>0.38865295052528381</v>
      </c>
      <c r="K57" s="51">
        <v>0.47090017795562744</v>
      </c>
      <c r="L57" s="51">
        <v>0.33464905619621277</v>
      </c>
      <c r="M57" s="51">
        <v>8.8292069733142853E-2</v>
      </c>
      <c r="N57" s="51">
        <v>0.54244929552078247</v>
      </c>
      <c r="O57" s="51">
        <v>0.12424527853727341</v>
      </c>
      <c r="P57" s="51">
        <v>0.53480106592178345</v>
      </c>
      <c r="Q57" s="51">
        <v>0.70323914289474487</v>
      </c>
      <c r="R57" s="51">
        <v>0.1943487673997879</v>
      </c>
      <c r="S57" s="51">
        <v>0.41563397645950317</v>
      </c>
      <c r="T57" s="51">
        <v>0.48169001936912537</v>
      </c>
      <c r="U57" s="51">
        <v>0.38620632886886597</v>
      </c>
      <c r="V57" s="51">
        <v>0.26069632172584534</v>
      </c>
      <c r="W57" s="51">
        <v>0.35666602849960327</v>
      </c>
      <c r="X57" s="51">
        <v>0.23816168308258057</v>
      </c>
      <c r="Y57" s="51">
        <v>0.1985061913728714</v>
      </c>
      <c r="Z57" s="51">
        <v>0.46182587742805481</v>
      </c>
      <c r="AA57" s="51">
        <v>0.26555812358856201</v>
      </c>
      <c r="AB57" s="51">
        <v>0.40321171283721924</v>
      </c>
      <c r="AC57" s="51">
        <v>0.14638762176036835</v>
      </c>
      <c r="AD57" s="51">
        <v>0.42663395404815674</v>
      </c>
      <c r="AE57" s="51">
        <v>0.47756591439247131</v>
      </c>
      <c r="AF57" s="51">
        <v>0.34358212351799011</v>
      </c>
      <c r="AG57" s="51">
        <v>0.28531277179718018</v>
      </c>
      <c r="AH57" s="51">
        <v>0.50905203819274902</v>
      </c>
      <c r="AI57" s="51">
        <v>0.16061151027679443</v>
      </c>
      <c r="AJ57" s="51">
        <v>0.19814847409725189</v>
      </c>
      <c r="AK57" s="51">
        <v>0.19473013281822205</v>
      </c>
      <c r="AL57" s="51">
        <v>0.44998013973236084</v>
      </c>
      <c r="AM57" s="51">
        <v>0.33271163702011108</v>
      </c>
      <c r="AN57" s="51">
        <v>4.2185772210359573E-2</v>
      </c>
      <c r="AO57" s="51">
        <v>0</v>
      </c>
      <c r="AP57" s="51">
        <v>0.18705928325653076</v>
      </c>
      <c r="AQ57" s="51">
        <v>0.14756301045417786</v>
      </c>
      <c r="AR57" s="51">
        <v>0.14978314936161041</v>
      </c>
      <c r="AS57" s="51">
        <v>0.14490120112895966</v>
      </c>
      <c r="AT57" s="51">
        <v>0.34167137742042542</v>
      </c>
      <c r="AU57" s="51">
        <v>0.25101774930953979</v>
      </c>
      <c r="AV57" s="51">
        <v>0.58799976110458374</v>
      </c>
      <c r="AW57" s="51">
        <v>0.18150366842746735</v>
      </c>
      <c r="AX57" s="51">
        <v>0.22597126662731171</v>
      </c>
      <c r="AY57" s="51">
        <v>0.39926725625991821</v>
      </c>
      <c r="AZ57" s="51">
        <v>0</v>
      </c>
      <c r="BA57" s="51">
        <v>1.6089519485831261E-2</v>
      </c>
      <c r="BB57" s="51">
        <v>0.67912429571151733</v>
      </c>
      <c r="BC57" s="51">
        <v>0.4409126341342926</v>
      </c>
      <c r="BD57" s="51">
        <v>0.54424726963043213</v>
      </c>
      <c r="BE57" s="51">
        <v>0.13734683394432068</v>
      </c>
      <c r="BF57" s="51">
        <v>0.63891613483428955</v>
      </c>
      <c r="BG57" s="51">
        <v>0</v>
      </c>
      <c r="BH57" s="51">
        <v>0.43198341131210327</v>
      </c>
      <c r="BI57" s="51">
        <v>0.35774329304695129</v>
      </c>
      <c r="BJ57" s="51">
        <v>0.27427706122398376</v>
      </c>
      <c r="BK57" s="51">
        <v>0.41318336129188538</v>
      </c>
      <c r="BL57" s="51">
        <v>0.62985879182815552</v>
      </c>
      <c r="BM57" s="51">
        <v>0.35930648446083069</v>
      </c>
    </row>
    <row r="58" spans="1:65" x14ac:dyDescent="0.2">
      <c r="A58" s="21" t="s">
        <v>181</v>
      </c>
      <c r="B58" s="22" t="s">
        <v>90</v>
      </c>
      <c r="C58" s="51">
        <v>0.99899011850357056</v>
      </c>
      <c r="D58" s="51">
        <v>1</v>
      </c>
      <c r="E58" s="51">
        <v>8.9911587536334991E-2</v>
      </c>
      <c r="F58" s="51">
        <v>0.89952170848846436</v>
      </c>
      <c r="G58" s="51">
        <v>1</v>
      </c>
      <c r="H58" s="51">
        <v>1</v>
      </c>
      <c r="I58" s="51">
        <v>0.82280224561691284</v>
      </c>
      <c r="J58" s="51">
        <v>0.6130908727645874</v>
      </c>
      <c r="K58" s="51">
        <v>1</v>
      </c>
      <c r="L58" s="51">
        <v>0.71791267395019531</v>
      </c>
      <c r="M58" s="51">
        <v>0.91187471151351929</v>
      </c>
      <c r="N58" s="51">
        <v>0.6044468879699707</v>
      </c>
      <c r="O58" s="51">
        <v>0.98531615734100342</v>
      </c>
      <c r="P58" s="51">
        <v>1</v>
      </c>
      <c r="Q58" s="51">
        <v>1</v>
      </c>
      <c r="R58" s="51">
        <v>1</v>
      </c>
      <c r="S58" s="51">
        <v>1</v>
      </c>
      <c r="T58" s="51">
        <v>0.75795871019363403</v>
      </c>
      <c r="U58" s="51">
        <v>2.0461529493331909E-2</v>
      </c>
      <c r="V58" s="51">
        <v>1</v>
      </c>
      <c r="W58" s="51">
        <v>0.63696086406707764</v>
      </c>
      <c r="X58" s="51">
        <v>1</v>
      </c>
      <c r="Y58" s="51">
        <v>0.59440398216247559</v>
      </c>
      <c r="Z58" s="51">
        <v>0.87019217014312744</v>
      </c>
      <c r="AA58" s="51">
        <v>0.7882952094078064</v>
      </c>
      <c r="AB58" s="51">
        <v>0.7906571626663208</v>
      </c>
      <c r="AC58" s="51">
        <v>0.66528946161270142</v>
      </c>
      <c r="AD58" s="51">
        <v>0.50970381498336792</v>
      </c>
      <c r="AE58" s="51">
        <v>0.66086012125015259</v>
      </c>
      <c r="AF58" s="51">
        <v>0.60471099615097046</v>
      </c>
      <c r="AG58" s="51">
        <v>1</v>
      </c>
      <c r="AH58" s="51">
        <v>1</v>
      </c>
      <c r="AI58" s="51">
        <v>1</v>
      </c>
      <c r="AJ58" s="51">
        <v>0.77673393487930298</v>
      </c>
      <c r="AK58" s="51">
        <v>1</v>
      </c>
      <c r="AL58" s="51">
        <v>0.91366994380950928</v>
      </c>
      <c r="AM58" s="51">
        <v>0.46870854496955872</v>
      </c>
      <c r="AN58" s="51">
        <v>1</v>
      </c>
      <c r="AO58" s="51">
        <v>0.51457560062408447</v>
      </c>
      <c r="AP58" s="51">
        <v>1</v>
      </c>
      <c r="AQ58" s="51">
        <v>0.69961827993392944</v>
      </c>
      <c r="AR58" s="51">
        <v>0.91993904113769531</v>
      </c>
      <c r="AS58" s="51">
        <v>0.69979429244995117</v>
      </c>
      <c r="AT58" s="51">
        <v>1</v>
      </c>
      <c r="AU58" s="51">
        <v>0.9246145486831665</v>
      </c>
      <c r="AV58" s="51">
        <v>1</v>
      </c>
      <c r="AW58" s="51">
        <v>1</v>
      </c>
      <c r="AX58" s="51">
        <v>0.83901327848434448</v>
      </c>
      <c r="AY58" s="51">
        <v>0.98089867830276489</v>
      </c>
      <c r="AZ58" s="51">
        <v>0</v>
      </c>
      <c r="BA58" s="51">
        <v>1</v>
      </c>
      <c r="BB58" s="51">
        <v>0.5</v>
      </c>
      <c r="BC58" s="51">
        <v>0.57741963863372803</v>
      </c>
      <c r="BD58" s="51">
        <v>0.79031002521514893</v>
      </c>
      <c r="BE58" s="51">
        <v>0.61866295337677002</v>
      </c>
      <c r="BF58" s="51">
        <v>0.12334692478179932</v>
      </c>
      <c r="BG58" s="51">
        <v>1</v>
      </c>
      <c r="BH58" s="51">
        <v>0.71729707717895508</v>
      </c>
      <c r="BI58" s="51">
        <v>0.62754011154174805</v>
      </c>
      <c r="BJ58" s="51">
        <v>0.4568769633769989</v>
      </c>
      <c r="BK58" s="51">
        <v>0.8179314136505127</v>
      </c>
      <c r="BL58" s="51"/>
      <c r="BM58" s="51"/>
    </row>
    <row r="59" spans="1:65" x14ac:dyDescent="0.2">
      <c r="A59" s="21" t="s">
        <v>183</v>
      </c>
      <c r="B59" s="22" t="s">
        <v>90</v>
      </c>
      <c r="C59" s="51">
        <v>0.99899011850357056</v>
      </c>
      <c r="D59" s="51">
        <v>0.89586925506591797</v>
      </c>
      <c r="E59" s="51">
        <v>0.42782151699066162</v>
      </c>
      <c r="F59" s="51">
        <v>1</v>
      </c>
      <c r="G59" s="51">
        <v>0.7451586127281189</v>
      </c>
      <c r="H59" s="51">
        <v>0</v>
      </c>
      <c r="I59" s="51">
        <v>0.94150173664093018</v>
      </c>
      <c r="J59" s="51">
        <v>0.64671319723129272</v>
      </c>
      <c r="K59" s="51">
        <v>1</v>
      </c>
      <c r="L59" s="51">
        <v>1</v>
      </c>
      <c r="M59" s="51">
        <v>0.92185240983963013</v>
      </c>
      <c r="N59" s="51">
        <v>0.5443718433380127</v>
      </c>
      <c r="O59" s="51">
        <v>0.72779810428619385</v>
      </c>
      <c r="P59" s="51">
        <v>1</v>
      </c>
      <c r="Q59" s="51">
        <v>1</v>
      </c>
      <c r="R59" s="51">
        <v>1</v>
      </c>
      <c r="S59" s="51">
        <v>0.91522830724716187</v>
      </c>
      <c r="T59" s="51">
        <v>0.75795871019363403</v>
      </c>
      <c r="U59" s="51">
        <v>2.0461529493331909E-2</v>
      </c>
      <c r="V59" s="51">
        <v>0.96141421794891357</v>
      </c>
      <c r="W59" s="51">
        <v>0.79577350616455078</v>
      </c>
      <c r="X59" s="51">
        <v>1</v>
      </c>
      <c r="Y59" s="51">
        <v>0.76568156480789185</v>
      </c>
      <c r="Z59" s="51">
        <v>1</v>
      </c>
      <c r="AA59" s="51">
        <v>0.90965604782104492</v>
      </c>
      <c r="AB59" s="51">
        <v>0.65397477149963379</v>
      </c>
      <c r="AC59" s="51">
        <v>1</v>
      </c>
      <c r="AD59" s="51">
        <v>0.75485187768936157</v>
      </c>
      <c r="AE59" s="51">
        <v>1</v>
      </c>
      <c r="AF59" s="51">
        <v>0.78544437885284424</v>
      </c>
      <c r="AG59" s="51">
        <v>1</v>
      </c>
      <c r="AH59" s="51">
        <v>1</v>
      </c>
      <c r="AI59" s="51">
        <v>1</v>
      </c>
      <c r="AJ59" s="51">
        <v>0.97376364469528198</v>
      </c>
      <c r="AK59" s="51">
        <v>1</v>
      </c>
      <c r="AL59" s="51">
        <v>1</v>
      </c>
      <c r="AM59" s="51">
        <v>0.46870854496955872</v>
      </c>
      <c r="AN59" s="51">
        <v>1</v>
      </c>
      <c r="AO59" s="51">
        <v>0.30554881691932678</v>
      </c>
      <c r="AP59" s="51">
        <v>0.3154451847076416</v>
      </c>
      <c r="AQ59" s="51">
        <v>0.84038197994232178</v>
      </c>
      <c r="AR59" s="51">
        <v>0.90457737445831299</v>
      </c>
      <c r="AS59" s="51">
        <v>0.38229328393936157</v>
      </c>
      <c r="AT59" s="51">
        <v>3.0690029263496399E-2</v>
      </c>
      <c r="AU59" s="51">
        <v>0.7219197154045105</v>
      </c>
      <c r="AV59" s="51">
        <v>1</v>
      </c>
      <c r="AW59" s="51">
        <v>0.73040366172790527</v>
      </c>
      <c r="AX59" s="51">
        <v>1</v>
      </c>
      <c r="AY59" s="51">
        <v>0.82898068428039551</v>
      </c>
      <c r="AZ59" s="51">
        <v>1</v>
      </c>
      <c r="BA59" s="51">
        <v>1</v>
      </c>
      <c r="BB59" s="51">
        <v>0.5</v>
      </c>
      <c r="BC59" s="51">
        <v>0.614035964012146</v>
      </c>
      <c r="BD59" s="51">
        <v>1</v>
      </c>
      <c r="BE59" s="51">
        <v>0.80588638782501221</v>
      </c>
      <c r="BF59" s="51">
        <v>1</v>
      </c>
      <c r="BG59" s="51">
        <v>1</v>
      </c>
      <c r="BH59" s="51">
        <v>0.72535556554794312</v>
      </c>
      <c r="BI59" s="51">
        <v>1</v>
      </c>
      <c r="BJ59" s="51">
        <v>1</v>
      </c>
      <c r="BK59" s="51">
        <v>1</v>
      </c>
      <c r="BL59" s="51"/>
      <c r="BM59" s="51"/>
    </row>
    <row r="60" spans="1:65" x14ac:dyDescent="0.2">
      <c r="A60" s="21" t="s">
        <v>185</v>
      </c>
      <c r="B60" s="22" t="s">
        <v>90</v>
      </c>
      <c r="C60" s="51">
        <v>0.5023377537727356</v>
      </c>
      <c r="D60" s="51">
        <v>0.46629798412322998</v>
      </c>
      <c r="E60" s="51">
        <v>0.55327886343002319</v>
      </c>
      <c r="F60" s="51">
        <v>0.62184864282608032</v>
      </c>
      <c r="G60" s="51">
        <v>0.67459577322006226</v>
      </c>
      <c r="H60" s="51">
        <v>0.61808657646179199</v>
      </c>
      <c r="I60" s="51">
        <v>0.55613011121749878</v>
      </c>
      <c r="J60" s="51">
        <v>0.52893561124801636</v>
      </c>
      <c r="K60" s="51">
        <v>0.43944111466407776</v>
      </c>
      <c r="L60" s="51">
        <v>0.48027941584587097</v>
      </c>
      <c r="M60" s="51">
        <v>0.64303046464920044</v>
      </c>
      <c r="N60" s="51">
        <v>0.66170448064804077</v>
      </c>
      <c r="O60" s="51">
        <v>0.55616384744644165</v>
      </c>
      <c r="P60" s="51">
        <v>0.72654712200164795</v>
      </c>
      <c r="Q60" s="51">
        <v>0.6341397762298584</v>
      </c>
      <c r="R60" s="51">
        <v>0.50446760654449463</v>
      </c>
      <c r="S60" s="51">
        <v>0.55045825242996216</v>
      </c>
      <c r="T60" s="51">
        <v>0.71419680118560791</v>
      </c>
      <c r="U60" s="51">
        <v>0.69897252321243286</v>
      </c>
      <c r="V60" s="51">
        <v>0.5495373010635376</v>
      </c>
      <c r="W60" s="51">
        <v>0.35414129495620728</v>
      </c>
      <c r="X60" s="51">
        <v>0.62208473682403564</v>
      </c>
      <c r="Y60" s="51">
        <v>0.64000880718231201</v>
      </c>
      <c r="Z60" s="51">
        <v>0.5474579930305481</v>
      </c>
      <c r="AA60" s="51">
        <v>0.43981623649597168</v>
      </c>
      <c r="AB60" s="51">
        <v>0.6365504264831543</v>
      </c>
      <c r="AC60" s="51">
        <v>0.7006193995475769</v>
      </c>
      <c r="AD60" s="51">
        <v>0.61455082893371582</v>
      </c>
      <c r="AE60" s="51">
        <v>0.70706796646118164</v>
      </c>
      <c r="AF60" s="51">
        <v>0.61446565389633179</v>
      </c>
      <c r="AG60" s="51">
        <v>0.55119705200195313</v>
      </c>
      <c r="AH60" s="51">
        <v>0.73851615190505981</v>
      </c>
      <c r="AI60" s="51">
        <v>0.72788035869598389</v>
      </c>
      <c r="AJ60" s="51">
        <v>0.56511771678924561</v>
      </c>
      <c r="AK60" s="51">
        <v>0.40873569250106812</v>
      </c>
      <c r="AL60" s="51">
        <v>0.52138102054595947</v>
      </c>
      <c r="AM60" s="51">
        <v>0.46899768710136414</v>
      </c>
      <c r="AN60" s="51">
        <v>0.54909044504165649</v>
      </c>
      <c r="AO60" s="51">
        <v>0.38877144455909729</v>
      </c>
      <c r="AP60" s="51">
        <v>0.55831760168075562</v>
      </c>
      <c r="AQ60" s="51">
        <v>0.69334030151367188</v>
      </c>
      <c r="AR60" s="51">
        <v>0.54305905103683472</v>
      </c>
      <c r="AS60" s="51">
        <v>0.6035047173500061</v>
      </c>
      <c r="AT60" s="51">
        <v>0.50136858224868774</v>
      </c>
      <c r="AU60" s="51">
        <v>0.5827634334564209</v>
      </c>
      <c r="AV60" s="51">
        <v>0.55157381296157837</v>
      </c>
      <c r="AW60" s="51">
        <v>0.59825342893600464</v>
      </c>
      <c r="AX60" s="51">
        <v>0.68112802505493164</v>
      </c>
      <c r="AY60" s="51">
        <v>0.70576918125152588</v>
      </c>
      <c r="AZ60" s="51">
        <v>0.68134629726409912</v>
      </c>
      <c r="BA60" s="51">
        <v>0.47862440347671509</v>
      </c>
      <c r="BB60" s="51">
        <v>0.500052809715271</v>
      </c>
      <c r="BC60" s="51">
        <v>0.5756792426109314</v>
      </c>
      <c r="BD60" s="51">
        <v>0.49141091108322144</v>
      </c>
      <c r="BE60" s="51">
        <v>0.45039141178131104</v>
      </c>
      <c r="BF60" s="51">
        <v>0.62230801582336426</v>
      </c>
      <c r="BG60" s="51">
        <v>0.58330625295639038</v>
      </c>
      <c r="BH60" s="51">
        <v>0.3976115882396698</v>
      </c>
      <c r="BI60" s="51">
        <v>0.60128128528594971</v>
      </c>
      <c r="BJ60" s="51">
        <v>0.38680785894393921</v>
      </c>
      <c r="BK60" s="51">
        <v>0.44704422354698181</v>
      </c>
      <c r="BL60" s="51">
        <v>0.57936245203018188</v>
      </c>
      <c r="BM60" s="51">
        <v>0.61365705728530884</v>
      </c>
    </row>
    <row r="61" spans="1:65" x14ac:dyDescent="0.2">
      <c r="A61" s="48" t="s">
        <v>187</v>
      </c>
      <c r="B61" s="49" t="s">
        <v>85</v>
      </c>
      <c r="C61" s="50">
        <v>4.5743660926818848</v>
      </c>
      <c r="D61" s="50">
        <v>4.7369413375854492</v>
      </c>
      <c r="E61" s="50">
        <v>5.1605162620544434</v>
      </c>
      <c r="F61" s="50">
        <v>4.9116268157958984</v>
      </c>
      <c r="G61" s="50">
        <v>5.0364975929260254</v>
      </c>
      <c r="H61" s="50">
        <v>4.9799923896789551</v>
      </c>
      <c r="I61" s="50">
        <v>4.8478384017944336</v>
      </c>
      <c r="J61" s="50">
        <v>4.4967846870422363</v>
      </c>
      <c r="K61" s="50">
        <v>5.3129673004150391</v>
      </c>
      <c r="L61" s="50">
        <v>4.8889036178588867</v>
      </c>
      <c r="M61" s="50">
        <v>5.4251203536987305</v>
      </c>
      <c r="N61" s="50">
        <v>5.0305814743041992</v>
      </c>
      <c r="O61" s="50">
        <v>4.5728673934936523</v>
      </c>
      <c r="P61" s="50">
        <v>4.8919968605041504</v>
      </c>
      <c r="Q61" s="50">
        <v>4.981597900390625</v>
      </c>
      <c r="R61" s="50">
        <v>5.1542210578918457</v>
      </c>
      <c r="S61" s="50">
        <v>4.9048781394958496</v>
      </c>
      <c r="T61" s="50">
        <v>5.0107970237731934</v>
      </c>
      <c r="U61" s="50">
        <v>4.9841504096984863</v>
      </c>
      <c r="V61" s="50">
        <v>4.420891284942627</v>
      </c>
      <c r="W61" s="50">
        <v>4.5210628509521484</v>
      </c>
      <c r="X61" s="50">
        <v>5.1003003120422363</v>
      </c>
      <c r="Y61" s="50">
        <v>4.8971939086914062</v>
      </c>
      <c r="Z61" s="50">
        <v>5.0805907249450684</v>
      </c>
      <c r="AA61" s="50">
        <v>5.1734380722045898</v>
      </c>
      <c r="AB61" s="50">
        <v>5.0031366348266602</v>
      </c>
      <c r="AC61" s="50">
        <v>5.2592029571533203</v>
      </c>
      <c r="AD61" s="50">
        <v>5.2238898277282715</v>
      </c>
      <c r="AE61" s="50">
        <v>5.387150764465332</v>
      </c>
      <c r="AF61" s="50">
        <v>5.2774667739868164</v>
      </c>
      <c r="AG61" s="50">
        <v>5.4627113342285156</v>
      </c>
      <c r="AH61" s="50">
        <v>4.777306079864502</v>
      </c>
      <c r="AI61" s="50">
        <v>5.0747699737548828</v>
      </c>
      <c r="AJ61" s="50">
        <v>5.594426155090332</v>
      </c>
      <c r="AK61" s="50">
        <v>4.9625029563903809</v>
      </c>
      <c r="AL61" s="50">
        <v>4.678438663482666</v>
      </c>
      <c r="AM61" s="50">
        <v>4.793372631072998</v>
      </c>
      <c r="AN61" s="50">
        <v>4.4862475395202637</v>
      </c>
      <c r="AO61" s="50">
        <v>4.6192421913146973</v>
      </c>
      <c r="AP61" s="50">
        <v>5.0645899772644043</v>
      </c>
      <c r="AQ61" s="50">
        <v>4.8684229850769043</v>
      </c>
      <c r="AR61" s="50">
        <v>4.912498950958252</v>
      </c>
      <c r="AS61" s="50">
        <v>5.1850385665893555</v>
      </c>
      <c r="AT61" s="50">
        <v>4.9150152206420898</v>
      </c>
      <c r="AU61" s="50">
        <v>5.0370864868164062</v>
      </c>
      <c r="AV61" s="50">
        <v>4.6520595550537109</v>
      </c>
      <c r="AW61" s="50">
        <v>4.5849442481994629</v>
      </c>
      <c r="AX61" s="50">
        <v>5.1443581581115723</v>
      </c>
      <c r="AY61" s="50">
        <v>5.0502066612243652</v>
      </c>
      <c r="AZ61" s="50">
        <v>5.0411763191223145</v>
      </c>
      <c r="BA61" s="50">
        <v>4.4076919555664062</v>
      </c>
      <c r="BB61" s="50">
        <v>4.5226144790649414</v>
      </c>
      <c r="BC61" s="50">
        <v>5.1414704322814941</v>
      </c>
      <c r="BD61" s="50">
        <v>4.7069282531738281</v>
      </c>
      <c r="BE61" s="50">
        <v>4.3013172149658203</v>
      </c>
      <c r="BF61" s="50">
        <v>4.7463421821594238</v>
      </c>
      <c r="BG61" s="50">
        <v>4.6338229179382324</v>
      </c>
      <c r="BH61" s="50">
        <v>4.6150579452514648</v>
      </c>
      <c r="BI61" s="50">
        <v>5.0228180885314941</v>
      </c>
      <c r="BJ61" s="50">
        <v>5.1026325225830078</v>
      </c>
      <c r="BK61" s="50">
        <v>4.8541145324707031</v>
      </c>
      <c r="BL61" s="50">
        <v>4.8271832466125488</v>
      </c>
      <c r="BM61" s="50">
        <v>5.2607054710388184</v>
      </c>
    </row>
    <row r="62" spans="1:65" x14ac:dyDescent="0.2">
      <c r="A62" s="18" t="s">
        <v>189</v>
      </c>
      <c r="B62" s="19" t="s">
        <v>190</v>
      </c>
      <c r="C62" s="52">
        <v>1.771095871925354</v>
      </c>
      <c r="D62" s="52">
        <v>1.7515468597412109</v>
      </c>
      <c r="E62" s="52">
        <v>2.0350196361541748</v>
      </c>
      <c r="F62" s="52">
        <v>1.8124345541000366</v>
      </c>
      <c r="G62" s="52">
        <v>1.9528599977493286</v>
      </c>
      <c r="H62" s="52">
        <v>1.8949568271636963</v>
      </c>
      <c r="I62" s="52">
        <v>1.9283897876739502</v>
      </c>
      <c r="J62" s="52">
        <v>1.8453396558761597</v>
      </c>
      <c r="K62" s="52">
        <v>1.9716644287109375</v>
      </c>
      <c r="L62" s="52">
        <v>1.8471488952636719</v>
      </c>
      <c r="M62" s="52">
        <v>1.9742008447647095</v>
      </c>
      <c r="N62" s="52">
        <v>1.8699096441268921</v>
      </c>
      <c r="O62" s="52">
        <v>1.8089500665664673</v>
      </c>
      <c r="P62" s="52">
        <v>1.8723180294036865</v>
      </c>
      <c r="Q62" s="52">
        <v>1.7893837690353394</v>
      </c>
      <c r="R62" s="52">
        <v>1.9316729307174683</v>
      </c>
      <c r="S62" s="52">
        <v>1.7866566181182861</v>
      </c>
      <c r="T62" s="52">
        <v>1.79084312915802</v>
      </c>
      <c r="U62" s="52">
        <v>1.9501965045928955</v>
      </c>
      <c r="V62" s="52">
        <v>1.9440399408340454</v>
      </c>
      <c r="W62" s="52">
        <v>1.7596688270568848</v>
      </c>
      <c r="X62" s="52">
        <v>1.9004552364349365</v>
      </c>
      <c r="Y62" s="52">
        <v>1.8737378120422363</v>
      </c>
      <c r="Z62" s="52">
        <v>2.0559375286102295</v>
      </c>
      <c r="AA62" s="52">
        <v>1.9435863494873047</v>
      </c>
      <c r="AB62" s="52">
        <v>1.8517545461654663</v>
      </c>
      <c r="AC62" s="52">
        <v>1.8707805871963501</v>
      </c>
      <c r="AD62" s="52">
        <v>2.0117816925048828</v>
      </c>
      <c r="AE62" s="52">
        <v>1.9598875045776367</v>
      </c>
      <c r="AF62" s="52">
        <v>1.981547474861145</v>
      </c>
      <c r="AG62" s="52">
        <v>2.056689977645874</v>
      </c>
      <c r="AH62" s="52">
        <v>2.0654237270355225</v>
      </c>
      <c r="AI62" s="52">
        <v>1.9370596408843994</v>
      </c>
      <c r="AJ62" s="52">
        <v>1.9893444776535034</v>
      </c>
      <c r="AK62" s="52">
        <v>2.0421388149261475</v>
      </c>
      <c r="AL62" s="52">
        <v>1.8260645866394043</v>
      </c>
      <c r="AM62" s="52">
        <v>2.0024960041046143</v>
      </c>
      <c r="AN62" s="52">
        <v>1.776703953742981</v>
      </c>
      <c r="AO62" s="52">
        <v>1.9661816358566284</v>
      </c>
      <c r="AP62" s="52">
        <v>1.9922622442245483</v>
      </c>
      <c r="AQ62" s="52">
        <v>1.8733172416687012</v>
      </c>
      <c r="AR62" s="52">
        <v>1.9209812879562378</v>
      </c>
      <c r="AS62" s="52">
        <v>1.9456641674041748</v>
      </c>
      <c r="AT62" s="52">
        <v>2.1085810661315918</v>
      </c>
      <c r="AU62" s="52">
        <v>1.8776034116744995</v>
      </c>
      <c r="AV62" s="52">
        <v>1.9956384897232056</v>
      </c>
      <c r="AW62" s="52">
        <v>1.924988865852356</v>
      </c>
      <c r="AX62" s="52">
        <v>2.0029325485229492</v>
      </c>
      <c r="AY62" s="52">
        <v>2.1510744094848633</v>
      </c>
      <c r="AZ62" s="52">
        <v>2.0387032032012939</v>
      </c>
      <c r="BA62" s="52">
        <v>2.0597572326660156</v>
      </c>
      <c r="BB62" s="52">
        <v>2.0068285465240479</v>
      </c>
      <c r="BC62" s="52">
        <v>2.1816287040710449</v>
      </c>
      <c r="BD62" s="52">
        <v>1.8756260871887207</v>
      </c>
      <c r="BE62" s="52">
        <v>1.762192964553833</v>
      </c>
      <c r="BF62" s="52">
        <v>1.9932146072387695</v>
      </c>
      <c r="BG62" s="52">
        <v>1.9639461040496826</v>
      </c>
      <c r="BH62" s="52">
        <v>1.7597894668579102</v>
      </c>
      <c r="BI62" s="52">
        <v>2.0198600292205811</v>
      </c>
      <c r="BJ62" s="52">
        <v>2.0619907379150391</v>
      </c>
      <c r="BK62" s="52">
        <v>1.9246238470077515</v>
      </c>
      <c r="BL62" s="52">
        <v>1.9990072250366211</v>
      </c>
      <c r="BM62" s="52">
        <v>2.0467147827148437</v>
      </c>
    </row>
    <row r="63" spans="1:65" x14ac:dyDescent="0.2">
      <c r="A63" s="21" t="s">
        <v>192</v>
      </c>
      <c r="B63" s="22" t="s">
        <v>90</v>
      </c>
      <c r="C63" s="51">
        <v>0.14887905120849609</v>
      </c>
      <c r="D63" s="51">
        <v>0.21021066606044769</v>
      </c>
      <c r="E63" s="51">
        <v>0.23604516685009003</v>
      </c>
      <c r="F63" s="51">
        <v>0.13190262019634247</v>
      </c>
      <c r="G63" s="51">
        <v>0.20507597923278809</v>
      </c>
      <c r="H63" s="51">
        <v>0.19518594443798065</v>
      </c>
      <c r="I63" s="51">
        <v>0.21708503365516663</v>
      </c>
      <c r="J63" s="51">
        <v>0.2147783488035202</v>
      </c>
      <c r="K63" s="51">
        <v>0.313346266746521</v>
      </c>
      <c r="L63" s="51">
        <v>0.21626752614974976</v>
      </c>
      <c r="M63" s="51">
        <v>0.24588300287723541</v>
      </c>
      <c r="N63" s="51">
        <v>0.22354070842266083</v>
      </c>
      <c r="O63" s="51">
        <v>0.14593012630939484</v>
      </c>
      <c r="P63" s="51">
        <v>0.2138289213180542</v>
      </c>
      <c r="Q63" s="51">
        <v>0.14472378790378571</v>
      </c>
      <c r="R63" s="51">
        <v>0.20821137726306915</v>
      </c>
      <c r="S63" s="51">
        <v>0.2251543402671814</v>
      </c>
      <c r="T63" s="51">
        <v>0.15023227035999298</v>
      </c>
      <c r="U63" s="51">
        <v>0.13938236236572266</v>
      </c>
      <c r="V63" s="51">
        <v>0.20265299081802368</v>
      </c>
      <c r="W63" s="51">
        <v>0.1950492262840271</v>
      </c>
      <c r="X63" s="51">
        <v>0.23740459978580475</v>
      </c>
      <c r="Y63" s="51">
        <v>0.2056591659784317</v>
      </c>
      <c r="Z63" s="51">
        <v>0.31586650013923645</v>
      </c>
      <c r="AA63" s="51">
        <v>0.27887406945228577</v>
      </c>
      <c r="AB63" s="51">
        <v>0.19754123687744141</v>
      </c>
      <c r="AC63" s="51">
        <v>0.20453917980194092</v>
      </c>
      <c r="AD63" s="51">
        <v>0.2618403434753418</v>
      </c>
      <c r="AE63" s="51">
        <v>0.26224792003631592</v>
      </c>
      <c r="AF63" s="51">
        <v>0.28277996182441711</v>
      </c>
      <c r="AG63" s="51">
        <v>0.29998904466629028</v>
      </c>
      <c r="AH63" s="51">
        <v>0.34539195895195007</v>
      </c>
      <c r="AI63" s="51">
        <v>0.24455417692661285</v>
      </c>
      <c r="AJ63" s="51">
        <v>0.24678216874599457</v>
      </c>
      <c r="AK63" s="51">
        <v>0.26533237099647522</v>
      </c>
      <c r="AL63" s="51">
        <v>0.21266841888427734</v>
      </c>
      <c r="AM63" s="51">
        <v>0.27193155884742737</v>
      </c>
      <c r="AN63" s="51">
        <v>0.12969933450222015</v>
      </c>
      <c r="AO63" s="51">
        <v>0.1575944572687149</v>
      </c>
      <c r="AP63" s="51">
        <v>0.27657806873321533</v>
      </c>
      <c r="AQ63" s="51">
        <v>0.20458345115184784</v>
      </c>
      <c r="AR63" s="51">
        <v>0.20992003381252289</v>
      </c>
      <c r="AS63" s="51">
        <v>0.35466915369033813</v>
      </c>
      <c r="AT63" s="51">
        <v>0.43149000406265259</v>
      </c>
      <c r="AU63" s="51">
        <v>0.22532369196414948</v>
      </c>
      <c r="AV63" s="51">
        <v>0.26637718081474304</v>
      </c>
      <c r="AW63" s="51">
        <v>0.16653145849704742</v>
      </c>
      <c r="AX63" s="51">
        <v>0.29397329688072205</v>
      </c>
      <c r="AY63" s="51">
        <v>0.35025498270988464</v>
      </c>
      <c r="AZ63" s="51">
        <v>0.32696416974067688</v>
      </c>
      <c r="BA63" s="51">
        <v>0.28783664107322693</v>
      </c>
      <c r="BB63" s="51">
        <v>0.21317890286445618</v>
      </c>
      <c r="BC63" s="51">
        <v>0.39108124375343323</v>
      </c>
      <c r="BD63" s="51">
        <v>0.22233100235462189</v>
      </c>
      <c r="BE63" s="51">
        <v>0.17701886594295502</v>
      </c>
      <c r="BF63" s="51">
        <v>0.18065986037254333</v>
      </c>
      <c r="BG63" s="51">
        <v>0.23938925564289093</v>
      </c>
      <c r="BH63" s="51">
        <v>0.20617224276065826</v>
      </c>
      <c r="BI63" s="51">
        <v>0.2376864105463028</v>
      </c>
      <c r="BJ63" s="51">
        <v>0.29769915342330933</v>
      </c>
      <c r="BK63" s="51">
        <v>0.28536137938499451</v>
      </c>
      <c r="BL63" s="51">
        <v>0.28676748275756836</v>
      </c>
      <c r="BM63" s="51">
        <v>0.30169901251792908</v>
      </c>
    </row>
    <row r="64" spans="1:65" x14ac:dyDescent="0.2">
      <c r="A64" s="21" t="s">
        <v>194</v>
      </c>
      <c r="B64" s="22" t="s">
        <v>90</v>
      </c>
      <c r="C64" s="51">
        <v>0.81506294012069702</v>
      </c>
      <c r="D64" s="51">
        <v>0.75307226181030273</v>
      </c>
      <c r="E64" s="51">
        <v>0.98357373476028442</v>
      </c>
      <c r="F64" s="51">
        <v>0.91191256046295166</v>
      </c>
      <c r="G64" s="51">
        <v>0.98207539319992065</v>
      </c>
      <c r="H64" s="51">
        <v>0.8300355076789856</v>
      </c>
      <c r="I64" s="51">
        <v>0.92721372842788696</v>
      </c>
      <c r="J64" s="51">
        <v>0.8694920539855957</v>
      </c>
      <c r="K64" s="51">
        <v>0.85635876655578613</v>
      </c>
      <c r="L64" s="51">
        <v>0.87164050340652466</v>
      </c>
      <c r="M64" s="51">
        <v>0.94133585691452026</v>
      </c>
      <c r="N64" s="51">
        <v>0.83076900243759155</v>
      </c>
      <c r="O64" s="51">
        <v>0.82626926898956299</v>
      </c>
      <c r="P64" s="51">
        <v>0.94575619697570801</v>
      </c>
      <c r="Q64" s="51">
        <v>0.93801945447921753</v>
      </c>
      <c r="R64" s="51">
        <v>0.87728035449981689</v>
      </c>
      <c r="S64" s="51">
        <v>0.88635677099227905</v>
      </c>
      <c r="T64" s="51">
        <v>0.87235581874847412</v>
      </c>
      <c r="U64" s="51">
        <v>0.87289285659790039</v>
      </c>
      <c r="V64" s="51">
        <v>0.97556692361831665</v>
      </c>
      <c r="W64" s="51">
        <v>0.921103835105896</v>
      </c>
      <c r="X64" s="51">
        <v>0.8011811375617981</v>
      </c>
      <c r="Y64" s="51">
        <v>0.89982825517654419</v>
      </c>
      <c r="Z64" s="51">
        <v>0.94302231073379517</v>
      </c>
      <c r="AA64" s="51">
        <v>0.88541048765182495</v>
      </c>
      <c r="AB64" s="51">
        <v>0.82530331611633301</v>
      </c>
      <c r="AC64" s="51">
        <v>0.89507061243057251</v>
      </c>
      <c r="AD64" s="51">
        <v>0.93312275409698486</v>
      </c>
      <c r="AE64" s="51">
        <v>0.94351732730865479</v>
      </c>
      <c r="AF64" s="51">
        <v>0.90442758798599243</v>
      </c>
      <c r="AG64" s="51">
        <v>0.8868945837020874</v>
      </c>
      <c r="AH64" s="51">
        <v>0.97912406921386719</v>
      </c>
      <c r="AI64" s="51">
        <v>0.96206945180892944</v>
      </c>
      <c r="AJ64" s="51">
        <v>0.80227822065353394</v>
      </c>
      <c r="AK64" s="51">
        <v>0.95002543926239014</v>
      </c>
      <c r="AL64" s="51">
        <v>0.82032346725463867</v>
      </c>
      <c r="AM64" s="51">
        <v>0.83295607566833496</v>
      </c>
      <c r="AN64" s="51">
        <v>0.95120751857757568</v>
      </c>
      <c r="AO64" s="51">
        <v>0.94830536842346191</v>
      </c>
      <c r="AP64" s="51">
        <v>0.94888806343078613</v>
      </c>
      <c r="AQ64" s="51">
        <v>0.87896841764450073</v>
      </c>
      <c r="AR64" s="51">
        <v>0.94494140148162842</v>
      </c>
      <c r="AS64" s="51">
        <v>0.80712234973907471</v>
      </c>
      <c r="AT64" s="51">
        <v>0.94368135929107666</v>
      </c>
      <c r="AU64" s="51">
        <v>0.9174964427947998</v>
      </c>
      <c r="AV64" s="51">
        <v>0.85341078042984009</v>
      </c>
      <c r="AW64" s="51">
        <v>0.9841732382774353</v>
      </c>
      <c r="AX64" s="51">
        <v>0.93602257966995239</v>
      </c>
      <c r="AY64" s="51">
        <v>0.99953842163085938</v>
      </c>
      <c r="AZ64" s="51">
        <v>0.89158320426940918</v>
      </c>
      <c r="BA64" s="51">
        <v>0.90560472011566162</v>
      </c>
      <c r="BB64" s="51">
        <v>0.9608607292175293</v>
      </c>
      <c r="BC64" s="51">
        <v>1</v>
      </c>
      <c r="BD64" s="51">
        <v>0.92983806133270264</v>
      </c>
      <c r="BE64" s="51">
        <v>0.83484113216400146</v>
      </c>
      <c r="BF64" s="51">
        <v>0.96323710680007935</v>
      </c>
      <c r="BG64" s="51">
        <v>0.91057705879211426</v>
      </c>
      <c r="BH64" s="51">
        <v>0.82130986452102661</v>
      </c>
      <c r="BI64" s="51">
        <v>0.92854994535446167</v>
      </c>
      <c r="BJ64" s="51">
        <v>0.87620532512664795</v>
      </c>
      <c r="BK64" s="51">
        <v>0.86927807331085205</v>
      </c>
      <c r="BL64" s="51">
        <v>0.87862712144851685</v>
      </c>
      <c r="BM64" s="51">
        <v>0.89739608764648438</v>
      </c>
    </row>
    <row r="65" spans="1:65" x14ac:dyDescent="0.2">
      <c r="A65" s="21" t="s">
        <v>196</v>
      </c>
      <c r="B65" s="22" t="s">
        <v>90</v>
      </c>
      <c r="C65" s="51">
        <v>8.7831825017929077E-2</v>
      </c>
      <c r="D65" s="51">
        <v>0.21430514752864838</v>
      </c>
      <c r="E65" s="51">
        <v>0.14972589910030365</v>
      </c>
      <c r="F65" s="51">
        <v>0.10399003326892853</v>
      </c>
      <c r="G65" s="51">
        <v>0.12926329672336578</v>
      </c>
      <c r="H65" s="51">
        <v>9.0820170938968658E-2</v>
      </c>
      <c r="I65" s="51">
        <v>0.12346336990594864</v>
      </c>
      <c r="J65" s="51">
        <v>0.12006566673517227</v>
      </c>
      <c r="K65" s="51">
        <v>0.13361568748950958</v>
      </c>
      <c r="L65" s="51">
        <v>0.13185669481754303</v>
      </c>
      <c r="M65" s="51">
        <v>0.1802704781293869</v>
      </c>
      <c r="N65" s="51">
        <v>0.14209339022636414</v>
      </c>
      <c r="O65" s="51">
        <v>9.4697847962379456E-2</v>
      </c>
      <c r="P65" s="51">
        <v>0.16778895258903503</v>
      </c>
      <c r="Q65" s="51">
        <v>0.13409984111785889</v>
      </c>
      <c r="R65" s="51">
        <v>0.11466231197118759</v>
      </c>
      <c r="S65" s="51">
        <v>9.1339454054832458E-2</v>
      </c>
      <c r="T65" s="51">
        <v>0.10443353652954102</v>
      </c>
      <c r="U65" s="51">
        <v>8.7710365653038025E-2</v>
      </c>
      <c r="V65" s="51">
        <v>0.1272592693567276</v>
      </c>
      <c r="W65" s="51">
        <v>0.11297331750392914</v>
      </c>
      <c r="X65" s="51">
        <v>0.1435248851776123</v>
      </c>
      <c r="Y65" s="51">
        <v>0.13981595635414124</v>
      </c>
      <c r="Z65" s="51">
        <v>0.17292709648609161</v>
      </c>
      <c r="AA65" s="51">
        <v>0.14116884768009186</v>
      </c>
      <c r="AB65" s="51">
        <v>0.14108242094516754</v>
      </c>
      <c r="AC65" s="51">
        <v>0.13250990211963654</v>
      </c>
      <c r="AD65" s="51">
        <v>0.16655205190181732</v>
      </c>
      <c r="AE65" s="51">
        <v>0.18552747368812561</v>
      </c>
      <c r="AF65" s="51">
        <v>0.19192045927047729</v>
      </c>
      <c r="AG65" s="51">
        <v>0.2284858375787735</v>
      </c>
      <c r="AH65" s="51">
        <v>0.23022188246250153</v>
      </c>
      <c r="AI65" s="51">
        <v>0.13593265414237976</v>
      </c>
      <c r="AJ65" s="51">
        <v>0.11417081207036972</v>
      </c>
      <c r="AK65" s="51">
        <v>0.17628338932991028</v>
      </c>
      <c r="AL65" s="51">
        <v>0.21302084624767303</v>
      </c>
      <c r="AM65" s="51">
        <v>0.22443036735057831</v>
      </c>
      <c r="AN65" s="51">
        <v>9.9557414650917053E-2</v>
      </c>
      <c r="AO65" s="51">
        <v>0.13305743038654327</v>
      </c>
      <c r="AP65" s="51">
        <v>0.15403686463832855</v>
      </c>
      <c r="AQ65" s="51">
        <v>0.11867854744195938</v>
      </c>
      <c r="AR65" s="51">
        <v>0.12165258079767227</v>
      </c>
      <c r="AS65" s="51">
        <v>0.26773962378501892</v>
      </c>
      <c r="AT65" s="51">
        <v>0.27212715148925781</v>
      </c>
      <c r="AU65" s="51">
        <v>0.19937929511070251</v>
      </c>
      <c r="AV65" s="51">
        <v>0.22568957507610321</v>
      </c>
      <c r="AW65" s="51">
        <v>0.11716528236865997</v>
      </c>
      <c r="AX65" s="51">
        <v>0.18779423832893372</v>
      </c>
      <c r="AY65" s="51">
        <v>0.23154057562351227</v>
      </c>
      <c r="AZ65" s="51">
        <v>0.25391033291816711</v>
      </c>
      <c r="BA65" s="51">
        <v>0.20380432903766632</v>
      </c>
      <c r="BB65" s="51">
        <v>0.13253884017467499</v>
      </c>
      <c r="BC65" s="51">
        <v>0.29031860828399658</v>
      </c>
      <c r="BD65" s="51">
        <v>0.16160814464092255</v>
      </c>
      <c r="BE65" s="51">
        <v>0.10180509090423584</v>
      </c>
      <c r="BF65" s="51">
        <v>0.17902597784996033</v>
      </c>
      <c r="BG65" s="51">
        <v>0.16753372550010681</v>
      </c>
      <c r="BH65" s="51">
        <v>0.1773233562707901</v>
      </c>
      <c r="BI65" s="51">
        <v>0.21690811216831207</v>
      </c>
      <c r="BJ65" s="51">
        <v>0.21106134355068207</v>
      </c>
      <c r="BK65" s="51">
        <v>0.16487337648868561</v>
      </c>
      <c r="BL65" s="51">
        <v>0.18408776819705963</v>
      </c>
      <c r="BM65" s="51">
        <v>0.20748318731784821</v>
      </c>
    </row>
    <row r="66" spans="1:65" x14ac:dyDescent="0.2">
      <c r="A66" s="21" t="s">
        <v>198</v>
      </c>
      <c r="B66" s="22" t="s">
        <v>90</v>
      </c>
      <c r="C66" s="51">
        <v>0.77318382263183594</v>
      </c>
      <c r="D66" s="51">
        <v>0.86665785312652588</v>
      </c>
      <c r="E66" s="51">
        <v>0.98415839672088623</v>
      </c>
      <c r="F66" s="51">
        <v>0.79129809141159058</v>
      </c>
      <c r="G66" s="51">
        <v>0.95297092199325562</v>
      </c>
      <c r="H66" s="51">
        <v>0.70868468284606934</v>
      </c>
      <c r="I66" s="51">
        <v>0.78067970275878906</v>
      </c>
      <c r="J66" s="51">
        <v>0.81957507133483887</v>
      </c>
      <c r="K66" s="51">
        <v>0.86092567443847656</v>
      </c>
      <c r="L66" s="51">
        <v>0.73836559057235718</v>
      </c>
      <c r="M66" s="51">
        <v>0.88119733333587646</v>
      </c>
      <c r="N66" s="51">
        <v>0.80629634857177734</v>
      </c>
      <c r="O66" s="51">
        <v>0.76323342323303223</v>
      </c>
      <c r="P66" s="51">
        <v>0.89775478839874268</v>
      </c>
      <c r="Q66" s="51">
        <v>0.67793953418731689</v>
      </c>
      <c r="R66" s="51">
        <v>0.90706431865692139</v>
      </c>
      <c r="S66" s="51">
        <v>0.65917456150054932</v>
      </c>
      <c r="T66" s="51">
        <v>0.72510248422622681</v>
      </c>
      <c r="U66" s="51">
        <v>1</v>
      </c>
      <c r="V66" s="51">
        <v>0.86745667457580566</v>
      </c>
      <c r="W66" s="51">
        <v>0.66690802574157715</v>
      </c>
      <c r="X66" s="51">
        <v>0.79129248857498169</v>
      </c>
      <c r="Y66" s="51">
        <v>0.65105181932449341</v>
      </c>
      <c r="Z66" s="51">
        <v>0.89363867044448853</v>
      </c>
      <c r="AA66" s="51">
        <v>0.99058115482330322</v>
      </c>
      <c r="AB66" s="51">
        <v>0.81847751140594482</v>
      </c>
      <c r="AC66" s="51">
        <v>0.83210951089859009</v>
      </c>
      <c r="AD66" s="51">
        <v>0.91460275650024414</v>
      </c>
      <c r="AE66" s="51">
        <v>0.82774674892425537</v>
      </c>
      <c r="AF66" s="51">
        <v>0.92488956451416016</v>
      </c>
      <c r="AG66" s="51">
        <v>0.95059686899185181</v>
      </c>
      <c r="AH66" s="51">
        <v>0.9567941427230835</v>
      </c>
      <c r="AI66" s="51">
        <v>0.95977318286895752</v>
      </c>
      <c r="AJ66" s="51">
        <v>0.86069357395172119</v>
      </c>
      <c r="AK66" s="51">
        <v>1</v>
      </c>
      <c r="AL66" s="51">
        <v>0.78604686260223389</v>
      </c>
      <c r="AM66" s="51">
        <v>0.89900970458984375</v>
      </c>
      <c r="AN66" s="51">
        <v>0.91178697347640991</v>
      </c>
      <c r="AO66" s="51">
        <v>0.94501286745071411</v>
      </c>
      <c r="AP66" s="51">
        <v>0.8129088282585144</v>
      </c>
      <c r="AQ66" s="51">
        <v>0.81881117820739746</v>
      </c>
      <c r="AR66" s="51">
        <v>0.9456360936164856</v>
      </c>
      <c r="AS66" s="51">
        <v>0.88020527362823486</v>
      </c>
      <c r="AT66" s="51">
        <v>0.89885252714157104</v>
      </c>
      <c r="AU66" s="51">
        <v>0.74733304977416992</v>
      </c>
      <c r="AV66" s="51">
        <v>0.84708172082901001</v>
      </c>
      <c r="AW66" s="51">
        <v>0.88894671201705933</v>
      </c>
      <c r="AX66" s="51">
        <v>0.92935711145401001</v>
      </c>
      <c r="AY66" s="51">
        <v>0.97261416912078857</v>
      </c>
      <c r="AZ66" s="51">
        <v>0.91864413022994995</v>
      </c>
      <c r="BA66" s="51">
        <v>0.86891478300094604</v>
      </c>
      <c r="BB66" s="51">
        <v>0.89727652072906494</v>
      </c>
      <c r="BC66" s="51">
        <v>0.97321182489395142</v>
      </c>
      <c r="BD66" s="51">
        <v>0.86545306444168091</v>
      </c>
      <c r="BE66" s="51">
        <v>0.79754495620727539</v>
      </c>
      <c r="BF66" s="51">
        <v>0.90620428323745728</v>
      </c>
      <c r="BG66" s="51">
        <v>0.92685747146606445</v>
      </c>
      <c r="BH66" s="51">
        <v>0.71267187595367432</v>
      </c>
      <c r="BI66" s="51">
        <v>0.89540266990661621</v>
      </c>
      <c r="BJ66" s="51">
        <v>0.87605774402618408</v>
      </c>
      <c r="BK66" s="51">
        <v>0.75096625089645386</v>
      </c>
      <c r="BL66" s="51">
        <v>0.95307159423828125</v>
      </c>
      <c r="BM66" s="51">
        <v>0.98904997110366821</v>
      </c>
    </row>
    <row r="67" spans="1:65" x14ac:dyDescent="0.2">
      <c r="A67" s="21" t="s">
        <v>200</v>
      </c>
      <c r="B67" s="22" t="s">
        <v>90</v>
      </c>
      <c r="C67" s="51">
        <v>5.484921857714653E-2</v>
      </c>
      <c r="D67" s="51">
        <v>0.12060219794511795</v>
      </c>
      <c r="E67" s="51">
        <v>8.5558801889419556E-2</v>
      </c>
      <c r="F67" s="51">
        <v>7.7155530452728271E-2</v>
      </c>
      <c r="G67" s="51">
        <v>7.4203483760356903E-2</v>
      </c>
      <c r="H67" s="51">
        <v>6.5087310969829559E-2</v>
      </c>
      <c r="I67" s="51">
        <v>7.455984503030777E-2</v>
      </c>
      <c r="J67" s="51">
        <v>7.5232110917568207E-2</v>
      </c>
      <c r="K67" s="51">
        <v>0.14486825466156006</v>
      </c>
      <c r="L67" s="51">
        <v>9.4585426151752472E-2</v>
      </c>
      <c r="M67" s="51">
        <v>0.14644812047481537</v>
      </c>
      <c r="N67" s="51">
        <v>5.760834738612175E-2</v>
      </c>
      <c r="O67" s="51">
        <v>9.431757777929306E-2</v>
      </c>
      <c r="P67" s="51">
        <v>9.5805592834949493E-2</v>
      </c>
      <c r="Q67" s="51">
        <v>7.374851405620575E-2</v>
      </c>
      <c r="R67" s="51">
        <v>9.1022789478302002E-2</v>
      </c>
      <c r="S67" s="51">
        <v>0.15502718091011047</v>
      </c>
      <c r="T67" s="51">
        <v>4.8167921602725983E-2</v>
      </c>
      <c r="U67" s="51">
        <v>9.048750251531601E-2</v>
      </c>
      <c r="V67" s="51">
        <v>5.0606470555067062E-2</v>
      </c>
      <c r="W67" s="51">
        <v>4.9834176898002625E-2</v>
      </c>
      <c r="X67" s="51">
        <v>9.989079087972641E-2</v>
      </c>
      <c r="Y67" s="51">
        <v>8.0823659896850586E-2</v>
      </c>
      <c r="Z67" s="51">
        <v>0.17997527122497559</v>
      </c>
      <c r="AA67" s="51">
        <v>0.10894307494163513</v>
      </c>
      <c r="AB67" s="51">
        <v>7.6281994581222534E-2</v>
      </c>
      <c r="AC67" s="51">
        <v>9.5004215836524963E-2</v>
      </c>
      <c r="AD67" s="51">
        <v>0.14498186111450195</v>
      </c>
      <c r="AE67" s="51">
        <v>0.1430782675743103</v>
      </c>
      <c r="AF67" s="51">
        <v>0.13784097135066986</v>
      </c>
      <c r="AG67" s="51">
        <v>0.14478094875812531</v>
      </c>
      <c r="AH67" s="51">
        <v>0.15214164555072784</v>
      </c>
      <c r="AI67" s="51">
        <v>6.7335516214370728E-2</v>
      </c>
      <c r="AJ67" s="51">
        <v>0.19484986364841461</v>
      </c>
      <c r="AK67" s="51">
        <v>0.12223494797945023</v>
      </c>
      <c r="AL67" s="51">
        <v>8.3329305052757263E-2</v>
      </c>
      <c r="AM67" s="51">
        <v>0.15311051905155182</v>
      </c>
      <c r="AN67" s="51">
        <v>5.2294038236141205E-2</v>
      </c>
      <c r="AO67" s="51">
        <v>6.1107419431209564E-2</v>
      </c>
      <c r="AP67" s="51">
        <v>0.10559837520122528</v>
      </c>
      <c r="AQ67" s="51">
        <v>6.4942017197608948E-2</v>
      </c>
      <c r="AR67" s="51">
        <v>0.10347191989421844</v>
      </c>
      <c r="AS67" s="51">
        <v>0.15794076025485992</v>
      </c>
      <c r="AT67" s="51">
        <v>0.24718551337718964</v>
      </c>
      <c r="AU67" s="51">
        <v>0.11351790279150009</v>
      </c>
      <c r="AV67" s="51">
        <v>0.12891237437725067</v>
      </c>
      <c r="AW67" s="51">
        <v>7.7602580189704895E-2</v>
      </c>
      <c r="AX67" s="51">
        <v>0.13253210484981537</v>
      </c>
      <c r="AY67" s="51">
        <v>0.1614624559879303</v>
      </c>
      <c r="AZ67" s="51">
        <v>0.14225611090660095</v>
      </c>
      <c r="BA67" s="51">
        <v>0.11238503456115723</v>
      </c>
      <c r="BB67" s="51">
        <v>0.14066767692565918</v>
      </c>
      <c r="BC67" s="51">
        <v>0.19025477766990662</v>
      </c>
      <c r="BD67" s="51">
        <v>9.9482595920562744E-2</v>
      </c>
      <c r="BE67" s="51">
        <v>5.0615303218364716E-2</v>
      </c>
      <c r="BF67" s="51">
        <v>0.15204498171806335</v>
      </c>
      <c r="BG67" s="51">
        <v>0.10965068638324738</v>
      </c>
      <c r="BH67" s="51">
        <v>0.10012978315353394</v>
      </c>
      <c r="BI67" s="51">
        <v>0.14341238141059875</v>
      </c>
      <c r="BJ67" s="51">
        <v>0.15064293146133423</v>
      </c>
      <c r="BK67" s="51">
        <v>5.7920560240745544E-2</v>
      </c>
      <c r="BL67" s="51">
        <v>7.7577605843544006E-2</v>
      </c>
      <c r="BM67" s="51">
        <v>0.16299973428249359</v>
      </c>
    </row>
    <row r="68" spans="1:65" x14ac:dyDescent="0.2">
      <c r="A68" s="21" t="s">
        <v>202</v>
      </c>
      <c r="B68" s="22" t="s">
        <v>90</v>
      </c>
      <c r="C68" s="51">
        <v>0.79408144950866699</v>
      </c>
      <c r="D68" s="51">
        <v>0.57557398080825806</v>
      </c>
      <c r="E68" s="51">
        <v>1</v>
      </c>
      <c r="F68" s="51">
        <v>1</v>
      </c>
      <c r="G68" s="51">
        <v>0.86759442090988159</v>
      </c>
      <c r="H68" s="51">
        <v>1</v>
      </c>
      <c r="I68" s="51">
        <v>1</v>
      </c>
      <c r="J68" s="51">
        <v>0.80790054798126221</v>
      </c>
      <c r="K68" s="51">
        <v>1</v>
      </c>
      <c r="L68" s="51">
        <v>0.94619321823120117</v>
      </c>
      <c r="M68" s="51">
        <v>1</v>
      </c>
      <c r="N68" s="51">
        <v>0.94708353281021118</v>
      </c>
      <c r="O68" s="51">
        <v>0.8606293797492981</v>
      </c>
      <c r="P68" s="51">
        <v>0.94353944063186646</v>
      </c>
      <c r="Q68" s="51">
        <v>0.99306648969650269</v>
      </c>
      <c r="R68" s="51">
        <v>1</v>
      </c>
      <c r="S68" s="51">
        <v>0.77527660131454468</v>
      </c>
      <c r="T68" s="51">
        <v>0.84765082597732544</v>
      </c>
      <c r="U68" s="51">
        <v>0.91785812377929688</v>
      </c>
      <c r="V68" s="51">
        <v>1</v>
      </c>
      <c r="W68" s="51">
        <v>1</v>
      </c>
      <c r="X68" s="51">
        <v>1</v>
      </c>
      <c r="Y68" s="51">
        <v>0.92826777696609497</v>
      </c>
      <c r="Z68" s="51">
        <v>0.96025872230529785</v>
      </c>
      <c r="AA68" s="51">
        <v>1</v>
      </c>
      <c r="AB68" s="51">
        <v>0.89640718698501587</v>
      </c>
      <c r="AC68" s="51">
        <v>0.82985109090805054</v>
      </c>
      <c r="AD68" s="51">
        <v>1</v>
      </c>
      <c r="AE68" s="51">
        <v>0.90284460783004761</v>
      </c>
      <c r="AF68" s="51">
        <v>0.99133872985839844</v>
      </c>
      <c r="AG68" s="51">
        <v>1</v>
      </c>
      <c r="AH68" s="51">
        <v>0.93307375907897949</v>
      </c>
      <c r="AI68" s="51">
        <v>0.98280107975006104</v>
      </c>
      <c r="AJ68" s="51">
        <v>0.98771673440933228</v>
      </c>
      <c r="AK68" s="51">
        <v>0.9212496280670166</v>
      </c>
      <c r="AL68" s="51">
        <v>0.92741799354553223</v>
      </c>
      <c r="AM68" s="51">
        <v>0.87370467185974121</v>
      </c>
      <c r="AN68" s="51">
        <v>0.83672988414764404</v>
      </c>
      <c r="AO68" s="51">
        <v>1</v>
      </c>
      <c r="AP68" s="51">
        <v>1</v>
      </c>
      <c r="AQ68" s="51">
        <v>1</v>
      </c>
      <c r="AR68" s="51">
        <v>0.80792510509490967</v>
      </c>
      <c r="AS68" s="51">
        <v>0.82519656419754028</v>
      </c>
      <c r="AT68" s="51">
        <v>0.95709657669067383</v>
      </c>
      <c r="AU68" s="51">
        <v>0.75618064403533936</v>
      </c>
      <c r="AV68" s="51">
        <v>0.99789714813232422</v>
      </c>
      <c r="AW68" s="51">
        <v>0.96427690982818604</v>
      </c>
      <c r="AX68" s="51">
        <v>0.91991955041885376</v>
      </c>
      <c r="AY68" s="51">
        <v>0.98351824283599854</v>
      </c>
      <c r="AZ68" s="51">
        <v>0.96002781391143799</v>
      </c>
      <c r="BA68" s="51">
        <v>1</v>
      </c>
      <c r="BB68" s="51">
        <v>0.99358564615249634</v>
      </c>
      <c r="BC68" s="51">
        <v>0.88755416870117188</v>
      </c>
      <c r="BD68" s="51">
        <v>0.98129379749298096</v>
      </c>
      <c r="BE68" s="51">
        <v>0.93754136562347412</v>
      </c>
      <c r="BF68" s="51">
        <v>0.85439848899841309</v>
      </c>
      <c r="BG68" s="51">
        <v>0.90105849504470825</v>
      </c>
      <c r="BH68" s="51">
        <v>0.85507738590240479</v>
      </c>
      <c r="BI68" s="51">
        <v>0.95770162343978882</v>
      </c>
      <c r="BJ68" s="51">
        <v>0.88140934705734253</v>
      </c>
      <c r="BK68" s="51">
        <v>1</v>
      </c>
      <c r="BL68" s="51">
        <v>1</v>
      </c>
      <c r="BM68" s="51">
        <v>1</v>
      </c>
    </row>
    <row r="69" spans="1:65" x14ac:dyDescent="0.2">
      <c r="A69" s="21" t="s">
        <v>204</v>
      </c>
      <c r="B69" s="22" t="s">
        <v>90</v>
      </c>
      <c r="C69" s="51">
        <v>1.4483924955129623E-2</v>
      </c>
      <c r="D69" s="51">
        <v>4.8909898847341537E-2</v>
      </c>
      <c r="E69" s="51">
        <v>5.0827488303184509E-2</v>
      </c>
      <c r="F69" s="51">
        <v>6.2495868653059006E-2</v>
      </c>
      <c r="G69" s="51">
        <v>3.707268089056015E-2</v>
      </c>
      <c r="H69" s="51">
        <v>2.9639264568686485E-2</v>
      </c>
      <c r="I69" s="51">
        <v>3.1049983575940132E-2</v>
      </c>
      <c r="J69" s="51">
        <v>3.0283393338322639E-2</v>
      </c>
      <c r="K69" s="51">
        <v>4.7943077981472015E-2</v>
      </c>
      <c r="L69" s="51">
        <v>4.7390252351760864E-2</v>
      </c>
      <c r="M69" s="51">
        <v>4.0578823536634445E-2</v>
      </c>
      <c r="N69" s="51">
        <v>1.7411224544048309E-2</v>
      </c>
      <c r="O69" s="51">
        <v>4.0741633623838425E-2</v>
      </c>
      <c r="P69" s="51">
        <v>1.1029085144400597E-2</v>
      </c>
      <c r="Q69" s="51">
        <v>7.1150869131088257E-2</v>
      </c>
      <c r="R69" s="51">
        <v>5.7920534163713455E-2</v>
      </c>
      <c r="S69" s="51">
        <v>5.0455231219530106E-2</v>
      </c>
      <c r="T69" s="51">
        <v>2.3820597678422928E-2</v>
      </c>
      <c r="U69" s="51">
        <v>5.3916372358798981E-2</v>
      </c>
      <c r="V69" s="51">
        <v>6.3843508251011372E-3</v>
      </c>
      <c r="W69" s="51">
        <v>2.2443860769271851E-2</v>
      </c>
      <c r="X69" s="51">
        <v>8.2452617585659027E-2</v>
      </c>
      <c r="Y69" s="51">
        <v>6.7984886467456818E-2</v>
      </c>
      <c r="Z69" s="51">
        <v>9.6307098865509033E-2</v>
      </c>
      <c r="AA69" s="51">
        <v>4.3694794178009033E-2</v>
      </c>
      <c r="AB69" s="51">
        <v>5.2774131298065186E-2</v>
      </c>
      <c r="AC69" s="51">
        <v>6.0379382222890854E-2</v>
      </c>
      <c r="AD69" s="51">
        <v>9.2119388282299042E-2</v>
      </c>
      <c r="AE69" s="51">
        <v>6.5167710185050964E-2</v>
      </c>
      <c r="AF69" s="51">
        <v>0.10328473895788193</v>
      </c>
      <c r="AG69" s="51">
        <v>7.1934588253498077E-2</v>
      </c>
      <c r="AH69" s="51">
        <v>5.6777384132146835E-2</v>
      </c>
      <c r="AI69" s="51">
        <v>8.6788855493068695E-2</v>
      </c>
      <c r="AJ69" s="51">
        <v>3.889528289437294E-2</v>
      </c>
      <c r="AK69" s="51">
        <v>3.1419727951288223E-2</v>
      </c>
      <c r="AL69" s="51">
        <v>3.2597597688436508E-2</v>
      </c>
      <c r="AM69" s="51">
        <v>6.4331665635108948E-2</v>
      </c>
      <c r="AN69" s="51">
        <v>3.0324170365929604E-2</v>
      </c>
      <c r="AO69" s="51">
        <v>3.6004494875669479E-2</v>
      </c>
      <c r="AP69" s="51">
        <v>1.5157384797930717E-2</v>
      </c>
      <c r="AQ69" s="51">
        <v>4.107179120182991E-2</v>
      </c>
      <c r="AR69" s="51">
        <v>5.5030379444360733E-2</v>
      </c>
      <c r="AS69" s="51">
        <v>6.7305147647857666E-2</v>
      </c>
      <c r="AT69" s="51">
        <v>5.4570920765399933E-2</v>
      </c>
      <c r="AU69" s="51">
        <v>6.9364443421363831E-2</v>
      </c>
      <c r="AV69" s="51">
        <v>6.2987931072711945E-2</v>
      </c>
      <c r="AW69" s="51">
        <v>2.3882854729890823E-2</v>
      </c>
      <c r="AX69" s="51">
        <v>5.7485677301883698E-2</v>
      </c>
      <c r="AY69" s="51">
        <v>7.6756492257118225E-2</v>
      </c>
      <c r="AZ69" s="51">
        <v>5.7679090648889542E-2</v>
      </c>
      <c r="BA69" s="51">
        <v>5.560418963432312E-2</v>
      </c>
      <c r="BB69" s="51">
        <v>6.2935046851634979E-2</v>
      </c>
      <c r="BC69" s="51">
        <v>0.10821950435638428</v>
      </c>
      <c r="BD69" s="51">
        <v>5.6802906095981598E-2</v>
      </c>
      <c r="BE69" s="51">
        <v>4.595547541975975E-2</v>
      </c>
      <c r="BF69" s="51">
        <v>3.9541043341159821E-2</v>
      </c>
      <c r="BG69" s="51">
        <v>2.7558475732803345E-2</v>
      </c>
      <c r="BH69" s="51">
        <v>6.5602310001850128E-2</v>
      </c>
      <c r="BI69" s="51">
        <v>4.6085633337497711E-2</v>
      </c>
      <c r="BJ69" s="51">
        <v>8.9527182281017303E-2</v>
      </c>
      <c r="BK69" s="51">
        <v>4.7825302928686142E-2</v>
      </c>
      <c r="BL69" s="51">
        <v>2.6974193751811981E-2</v>
      </c>
      <c r="BM69" s="51">
        <v>3.1468376517295837E-2</v>
      </c>
    </row>
    <row r="70" spans="1:65" x14ac:dyDescent="0.2">
      <c r="A70" s="21" t="s">
        <v>206</v>
      </c>
      <c r="B70" s="22" t="s">
        <v>90</v>
      </c>
      <c r="C70" s="51">
        <v>0.81725543737411499</v>
      </c>
      <c r="D70" s="51">
        <v>0.85280066728591919</v>
      </c>
      <c r="E70" s="51">
        <v>1</v>
      </c>
      <c r="F70" s="51">
        <v>0.56190162897109985</v>
      </c>
      <c r="G70" s="51">
        <v>1</v>
      </c>
      <c r="H70" s="51">
        <v>1</v>
      </c>
      <c r="I70" s="51">
        <v>1</v>
      </c>
      <c r="J70" s="51">
        <v>0.77763807773590088</v>
      </c>
      <c r="K70" s="51">
        <v>0.67342114448547363</v>
      </c>
      <c r="L70" s="51">
        <v>0.90325868129730225</v>
      </c>
      <c r="M70" s="51">
        <v>0.93621999025344849</v>
      </c>
      <c r="N70" s="51">
        <v>1</v>
      </c>
      <c r="O70" s="51">
        <v>0.68038743734359741</v>
      </c>
      <c r="P70" s="51">
        <v>0.93997442722320557</v>
      </c>
      <c r="Q70" s="51">
        <v>0.71816480159759521</v>
      </c>
      <c r="R70" s="51">
        <v>0.946136474609375</v>
      </c>
      <c r="S70" s="51">
        <v>0.86297070980072021</v>
      </c>
      <c r="T70" s="51">
        <v>1</v>
      </c>
      <c r="U70" s="51">
        <v>1</v>
      </c>
      <c r="V70" s="51">
        <v>1</v>
      </c>
      <c r="W70" s="51">
        <v>0.8168070912361145</v>
      </c>
      <c r="X70" s="51">
        <v>0.8700634241104126</v>
      </c>
      <c r="Y70" s="51">
        <v>0.92043650150299072</v>
      </c>
      <c r="Z70" s="51">
        <v>0.94707787036895752</v>
      </c>
      <c r="AA70" s="51">
        <v>0.66712498664855957</v>
      </c>
      <c r="AB70" s="51">
        <v>0.8965458869934082</v>
      </c>
      <c r="AC70" s="51">
        <v>0.90447896718978882</v>
      </c>
      <c r="AD70" s="51">
        <v>0.89706772565841675</v>
      </c>
      <c r="AE70" s="51">
        <v>0.8424798846244812</v>
      </c>
      <c r="AF70" s="51">
        <v>0.76572763919830322</v>
      </c>
      <c r="AG70" s="51">
        <v>0.83297628164291382</v>
      </c>
      <c r="AH70" s="51">
        <v>1</v>
      </c>
      <c r="AI70" s="51">
        <v>0.8812374472618103</v>
      </c>
      <c r="AJ70" s="51">
        <v>1</v>
      </c>
      <c r="AK70" s="51">
        <v>1</v>
      </c>
      <c r="AL70" s="51">
        <v>0.9784543514251709</v>
      </c>
      <c r="AM70" s="51">
        <v>1</v>
      </c>
      <c r="AN70" s="51">
        <v>0.7732616662979126</v>
      </c>
      <c r="AO70" s="51">
        <v>1</v>
      </c>
      <c r="AP70" s="51">
        <v>1</v>
      </c>
      <c r="AQ70" s="51">
        <v>0.85410618782043457</v>
      </c>
      <c r="AR70" s="51">
        <v>0.90198159217834473</v>
      </c>
      <c r="AS70" s="51">
        <v>0.73727363348007202</v>
      </c>
      <c r="AT70" s="51">
        <v>0.85187798738479614</v>
      </c>
      <c r="AU70" s="51">
        <v>0.94916433095932007</v>
      </c>
      <c r="AV70" s="51">
        <v>0.99096423387527466</v>
      </c>
      <c r="AW70" s="51">
        <v>1</v>
      </c>
      <c r="AX70" s="51">
        <v>0.91751259565353394</v>
      </c>
      <c r="AY70" s="51">
        <v>1</v>
      </c>
      <c r="AZ70" s="51">
        <v>0.94235891103744507</v>
      </c>
      <c r="BA70" s="51">
        <v>1</v>
      </c>
      <c r="BB70" s="51">
        <v>1</v>
      </c>
      <c r="BC70" s="51">
        <v>0.96254700422286987</v>
      </c>
      <c r="BD70" s="51">
        <v>0.94745588302612305</v>
      </c>
      <c r="BE70" s="51">
        <v>0.9760395884513855</v>
      </c>
      <c r="BF70" s="51">
        <v>1</v>
      </c>
      <c r="BG70" s="51">
        <v>1</v>
      </c>
      <c r="BH70" s="51">
        <v>0.6817813515663147</v>
      </c>
      <c r="BI70" s="51">
        <v>1</v>
      </c>
      <c r="BJ70" s="51">
        <v>1</v>
      </c>
      <c r="BK70" s="51">
        <v>0.86517047882080078</v>
      </c>
      <c r="BL70" s="51">
        <v>1</v>
      </c>
      <c r="BM70" s="51">
        <v>0.92780238389968872</v>
      </c>
    </row>
    <row r="71" spans="1:65" x14ac:dyDescent="0.2">
      <c r="A71" s="18" t="s">
        <v>208</v>
      </c>
      <c r="B71" s="19" t="s">
        <v>190</v>
      </c>
      <c r="C71" s="52">
        <v>0.84140390157699585</v>
      </c>
      <c r="D71" s="52">
        <v>0.96714901924133301</v>
      </c>
      <c r="E71" s="52">
        <v>1.227802038192749</v>
      </c>
      <c r="F71" s="52">
        <v>1.1616748571395874</v>
      </c>
      <c r="G71" s="52">
        <v>1.1924489736557007</v>
      </c>
      <c r="H71" s="52">
        <v>1.0484433174133301</v>
      </c>
      <c r="I71" s="52">
        <v>1.0124615430831909</v>
      </c>
      <c r="J71" s="52">
        <v>0.90949970483779907</v>
      </c>
      <c r="K71" s="52">
        <v>1.4171555042266846</v>
      </c>
      <c r="L71" s="52">
        <v>1.1958999633789062</v>
      </c>
      <c r="M71" s="52">
        <v>1.4578677415847778</v>
      </c>
      <c r="N71" s="52">
        <v>1.2718340158462524</v>
      </c>
      <c r="O71" s="52">
        <v>0.76962602138519287</v>
      </c>
      <c r="P71" s="52">
        <v>1.0090373754501343</v>
      </c>
      <c r="Q71" s="52">
        <v>1.2329586744308472</v>
      </c>
      <c r="R71" s="52">
        <v>1.2212398052215576</v>
      </c>
      <c r="S71" s="52">
        <v>1.1505975723266602</v>
      </c>
      <c r="T71" s="52">
        <v>1.226704478263855</v>
      </c>
      <c r="U71" s="52">
        <v>0.99580931663513184</v>
      </c>
      <c r="V71" s="52">
        <v>0.53339749574661255</v>
      </c>
      <c r="W71" s="52">
        <v>1.0155835151672363</v>
      </c>
      <c r="X71" s="52">
        <v>1.3846464157104492</v>
      </c>
      <c r="Y71" s="52">
        <v>1.1608675718307495</v>
      </c>
      <c r="Z71" s="52">
        <v>1.10221266746521</v>
      </c>
      <c r="AA71" s="52">
        <v>1.1725790500640869</v>
      </c>
      <c r="AB71" s="52">
        <v>1.1420707702636719</v>
      </c>
      <c r="AC71" s="52">
        <v>1.3885759115219116</v>
      </c>
      <c r="AD71" s="52">
        <v>1.2444372177124023</v>
      </c>
      <c r="AE71" s="52">
        <v>1.4660906791687012</v>
      </c>
      <c r="AF71" s="52">
        <v>1.5105340480804443</v>
      </c>
      <c r="AG71" s="52">
        <v>1.3611917495727539</v>
      </c>
      <c r="AH71" s="52">
        <v>0.86025410890579224</v>
      </c>
      <c r="AI71" s="52">
        <v>1.0990248918533325</v>
      </c>
      <c r="AJ71" s="52">
        <v>1.5617069005966187</v>
      </c>
      <c r="AK71" s="52">
        <v>1.0552922487258911</v>
      </c>
      <c r="AL71" s="52">
        <v>1.0171141624450684</v>
      </c>
      <c r="AM71" s="52">
        <v>0.82813543081283569</v>
      </c>
      <c r="AN71" s="52">
        <v>0.76944035291671753</v>
      </c>
      <c r="AO71" s="52">
        <v>0.72269898653030396</v>
      </c>
      <c r="AP71" s="52">
        <v>1.1116037368774414</v>
      </c>
      <c r="AQ71" s="52">
        <v>0.95321226119995117</v>
      </c>
      <c r="AR71" s="52">
        <v>1.0360171794891357</v>
      </c>
      <c r="AS71" s="52">
        <v>1.3345093727111816</v>
      </c>
      <c r="AT71" s="52">
        <v>0.93269062042236328</v>
      </c>
      <c r="AU71" s="52">
        <v>1.2025011777877808</v>
      </c>
      <c r="AV71" s="52">
        <v>0.7957424521446228</v>
      </c>
      <c r="AW71" s="52">
        <v>0.74750703573226929</v>
      </c>
      <c r="AX71" s="52">
        <v>1.0768094062805176</v>
      </c>
      <c r="AY71" s="52">
        <v>0.88460379838943481</v>
      </c>
      <c r="AZ71" s="52">
        <v>0.99885189533233643</v>
      </c>
      <c r="BA71" s="52">
        <v>0.65912139415740967</v>
      </c>
      <c r="BB71" s="52">
        <v>0.72495251893997192</v>
      </c>
      <c r="BC71" s="52">
        <v>1.0392903089523315</v>
      </c>
      <c r="BD71" s="52">
        <v>0.89651679992675781</v>
      </c>
      <c r="BE71" s="52">
        <v>0.72107917070388794</v>
      </c>
      <c r="BF71" s="52">
        <v>0.91932559013366699</v>
      </c>
      <c r="BG71" s="52">
        <v>0.68134814500808716</v>
      </c>
      <c r="BH71" s="52">
        <v>0.86683142185211182</v>
      </c>
      <c r="BI71" s="52">
        <v>1.1540733575820923</v>
      </c>
      <c r="BJ71" s="52">
        <v>1.1792247295379639</v>
      </c>
      <c r="BK71" s="52">
        <v>0.8990483283996582</v>
      </c>
      <c r="BL71" s="52">
        <v>0.81029188632965088</v>
      </c>
      <c r="BM71" s="52">
        <v>1.1296460628509521</v>
      </c>
    </row>
    <row r="72" spans="1:65" x14ac:dyDescent="0.2">
      <c r="A72" s="21" t="s">
        <v>210</v>
      </c>
      <c r="B72" s="22" t="s">
        <v>90</v>
      </c>
      <c r="C72" s="51">
        <v>0.19025416672229767</v>
      </c>
      <c r="D72" s="51">
        <v>0.24789229035377502</v>
      </c>
      <c r="E72" s="51">
        <v>0.3339499831199646</v>
      </c>
      <c r="F72" s="51">
        <v>0.30156633257865906</v>
      </c>
      <c r="G72" s="51">
        <v>0.30074721574783325</v>
      </c>
      <c r="H72" s="51">
        <v>0.26537540555000305</v>
      </c>
      <c r="I72" s="51">
        <v>0.2351655513048172</v>
      </c>
      <c r="J72" s="51">
        <v>0.20839898288249969</v>
      </c>
      <c r="K72" s="51">
        <v>0.37615805864334106</v>
      </c>
      <c r="L72" s="51">
        <v>0.30933582782745361</v>
      </c>
      <c r="M72" s="51">
        <v>0.3874242901802063</v>
      </c>
      <c r="N72" s="51">
        <v>0.32736462354660034</v>
      </c>
      <c r="O72" s="51">
        <v>0.15707950294017792</v>
      </c>
      <c r="P72" s="51">
        <v>0.23366494476795197</v>
      </c>
      <c r="Q72" s="51">
        <v>0.33875265717506409</v>
      </c>
      <c r="R72" s="51">
        <v>0.32104200124740601</v>
      </c>
      <c r="S72" s="51">
        <v>0.29295355081558228</v>
      </c>
      <c r="T72" s="51">
        <v>0.34490969777107239</v>
      </c>
      <c r="U72" s="51">
        <v>0.23808565735816956</v>
      </c>
      <c r="V72" s="51">
        <v>7.1103781461715698E-2</v>
      </c>
      <c r="W72" s="51">
        <v>0.25518316030502319</v>
      </c>
      <c r="X72" s="51">
        <v>0.37714070081710815</v>
      </c>
      <c r="Y72" s="51">
        <v>0.29352733492851257</v>
      </c>
      <c r="Z72" s="51">
        <v>0.30050423741340637</v>
      </c>
      <c r="AA72" s="51">
        <v>0.30016297101974487</v>
      </c>
      <c r="AB72" s="51">
        <v>0.28874421119689941</v>
      </c>
      <c r="AC72" s="51">
        <v>0.40410196781158447</v>
      </c>
      <c r="AD72" s="51">
        <v>0.32535311579704285</v>
      </c>
      <c r="AE72" s="51">
        <v>0.40492120385169983</v>
      </c>
      <c r="AF72" s="51">
        <v>0.43723520636558533</v>
      </c>
      <c r="AG72" s="51">
        <v>0.39796924591064453</v>
      </c>
      <c r="AH72" s="51">
        <v>0.19581235945224762</v>
      </c>
      <c r="AI72" s="51">
        <v>0.27412956953048706</v>
      </c>
      <c r="AJ72" s="51">
        <v>0.42146149277687073</v>
      </c>
      <c r="AK72" s="51">
        <v>0.2781861424446106</v>
      </c>
      <c r="AL72" s="51">
        <v>0.25989252328872681</v>
      </c>
      <c r="AM72" s="51">
        <v>0.17862486839294434</v>
      </c>
      <c r="AN72" s="51">
        <v>0.16313154995441437</v>
      </c>
      <c r="AO72" s="51">
        <v>0.15557466447353363</v>
      </c>
      <c r="AP72" s="51">
        <v>0.27606287598609924</v>
      </c>
      <c r="AQ72" s="51">
        <v>0.25210615992546082</v>
      </c>
      <c r="AR72" s="51">
        <v>0.25979140400886536</v>
      </c>
      <c r="AS72" s="51">
        <v>0.38201048970222473</v>
      </c>
      <c r="AT72" s="51">
        <v>0.22797848284244537</v>
      </c>
      <c r="AU72" s="51">
        <v>0.3217778205871582</v>
      </c>
      <c r="AV72" s="51">
        <v>0.18038110435009003</v>
      </c>
      <c r="AW72" s="51">
        <v>0.14324937760829926</v>
      </c>
      <c r="AX72" s="51">
        <v>0.27120661735534668</v>
      </c>
      <c r="AY72" s="51">
        <v>0.20765961706638336</v>
      </c>
      <c r="AZ72" s="51">
        <v>0.240407794713974</v>
      </c>
      <c r="BA72" s="51">
        <v>0.12579739093780518</v>
      </c>
      <c r="BB72" s="51">
        <v>0.150625079870224</v>
      </c>
      <c r="BC72" s="51">
        <v>0.25689494609832764</v>
      </c>
      <c r="BD72" s="51">
        <v>0.21209485828876495</v>
      </c>
      <c r="BE72" s="51">
        <v>0.14926682412624359</v>
      </c>
      <c r="BF72" s="51">
        <v>0.22127830982208252</v>
      </c>
      <c r="BG72" s="51">
        <v>0.12203264236450195</v>
      </c>
      <c r="BH72" s="51">
        <v>0.21875092387199402</v>
      </c>
      <c r="BI72" s="51">
        <v>0.28215447068214417</v>
      </c>
      <c r="BJ72" s="51">
        <v>0.33276316523551941</v>
      </c>
      <c r="BK72" s="51">
        <v>0.20578944683074951</v>
      </c>
      <c r="BL72" s="51">
        <v>0.17248055338859558</v>
      </c>
      <c r="BM72" s="51">
        <v>0.27434524893760681</v>
      </c>
    </row>
    <row r="73" spans="1:65" x14ac:dyDescent="0.2">
      <c r="A73" s="21" t="s">
        <v>212</v>
      </c>
      <c r="B73" s="22" t="s">
        <v>90</v>
      </c>
      <c r="C73" s="51">
        <v>0.15412557125091553</v>
      </c>
      <c r="D73" s="51">
        <v>0.18116429448127747</v>
      </c>
      <c r="E73" s="51">
        <v>0.27063050866127014</v>
      </c>
      <c r="F73" s="51">
        <v>0.25848403573036194</v>
      </c>
      <c r="G73" s="51">
        <v>0.28002655506134033</v>
      </c>
      <c r="H73" s="51">
        <v>0.21842481195926666</v>
      </c>
      <c r="I73" s="51">
        <v>0.22440452873706818</v>
      </c>
      <c r="J73" s="51">
        <v>0.18183650076389313</v>
      </c>
      <c r="K73" s="51">
        <v>0.35593318939208984</v>
      </c>
      <c r="L73" s="51">
        <v>0.2737618088722229</v>
      </c>
      <c r="M73" s="51">
        <v>0.37208259105682373</v>
      </c>
      <c r="N73" s="51">
        <v>0.3068670928478241</v>
      </c>
      <c r="O73" s="51">
        <v>0.13896496593952179</v>
      </c>
      <c r="P73" s="51">
        <v>0.22359925508499146</v>
      </c>
      <c r="Q73" s="51">
        <v>0.26930028200149536</v>
      </c>
      <c r="R73" s="51">
        <v>0.27911946177482605</v>
      </c>
      <c r="S73" s="51">
        <v>0.25963741540908813</v>
      </c>
      <c r="T73" s="51">
        <v>0.25893175601959229</v>
      </c>
      <c r="U73" s="51">
        <v>0.21027077734470367</v>
      </c>
      <c r="V73" s="51">
        <v>6.5864235162734985E-2</v>
      </c>
      <c r="W73" s="51">
        <v>0.20648925006389618</v>
      </c>
      <c r="X73" s="51">
        <v>0.3330589234828949</v>
      </c>
      <c r="Y73" s="51">
        <v>0.26597943902015686</v>
      </c>
      <c r="Z73" s="51">
        <v>0.21950428187847137</v>
      </c>
      <c r="AA73" s="51">
        <v>0.26723030209541321</v>
      </c>
      <c r="AB73" s="51">
        <v>0.2581048309803009</v>
      </c>
      <c r="AC73" s="51">
        <v>0.30874380469322205</v>
      </c>
      <c r="AD73" s="51">
        <v>0.29042953252792358</v>
      </c>
      <c r="AE73" s="51">
        <v>0.36012303829193115</v>
      </c>
      <c r="AF73" s="51">
        <v>0.35773724317550659</v>
      </c>
      <c r="AG73" s="51">
        <v>0.29643595218658447</v>
      </c>
      <c r="AH73" s="51">
        <v>0.16126109659671783</v>
      </c>
      <c r="AI73" s="51">
        <v>0.24373230338096619</v>
      </c>
      <c r="AJ73" s="51">
        <v>0.40797078609466553</v>
      </c>
      <c r="AK73" s="51">
        <v>0.21022611856460571</v>
      </c>
      <c r="AL73" s="51">
        <v>0.20281064510345459</v>
      </c>
      <c r="AM73" s="51">
        <v>0.15681985020637512</v>
      </c>
      <c r="AN73" s="51">
        <v>0.13278786838054657</v>
      </c>
      <c r="AO73" s="51">
        <v>0.10886907577514648</v>
      </c>
      <c r="AP73" s="51">
        <v>0.25026959180831909</v>
      </c>
      <c r="AQ73" s="51">
        <v>0.16756539046764374</v>
      </c>
      <c r="AR73" s="51">
        <v>0.21564102172851563</v>
      </c>
      <c r="AS73" s="51">
        <v>0.29442676901817322</v>
      </c>
      <c r="AT73" s="51">
        <v>0.17787377536296844</v>
      </c>
      <c r="AU73" s="51">
        <v>0.26576504111289978</v>
      </c>
      <c r="AV73" s="51">
        <v>0.13325019180774689</v>
      </c>
      <c r="AW73" s="51">
        <v>0.13790015876293182</v>
      </c>
      <c r="AX73" s="51">
        <v>0.23169530928134918</v>
      </c>
      <c r="AY73" s="51">
        <v>0.1658109724521637</v>
      </c>
      <c r="AZ73" s="51">
        <v>0.2099975049495697</v>
      </c>
      <c r="BA73" s="51">
        <v>9.5833152532577515E-2</v>
      </c>
      <c r="BB73" s="51">
        <v>0.11533618718385696</v>
      </c>
      <c r="BC73" s="51">
        <v>0.22074161469936371</v>
      </c>
      <c r="BD73" s="51">
        <v>0.16939795017242432</v>
      </c>
      <c r="BE73" s="51">
        <v>0.11408615857362747</v>
      </c>
      <c r="BF73" s="51">
        <v>0.17557393014431</v>
      </c>
      <c r="BG73" s="51">
        <v>0.11456543207168579</v>
      </c>
      <c r="BH73" s="51">
        <v>0.14275169372558594</v>
      </c>
      <c r="BI73" s="51">
        <v>0.27277705073356628</v>
      </c>
      <c r="BJ73" s="51">
        <v>0.23910538852214813</v>
      </c>
      <c r="BK73" s="51">
        <v>0.17740805447101593</v>
      </c>
      <c r="BL73" s="51">
        <v>0.15094833076000214</v>
      </c>
      <c r="BM73" s="51">
        <v>0.26413694024085999</v>
      </c>
    </row>
    <row r="74" spans="1:65" x14ac:dyDescent="0.2">
      <c r="A74" s="18" t="s">
        <v>214</v>
      </c>
      <c r="B74" s="19" t="s">
        <v>190</v>
      </c>
      <c r="C74" s="52">
        <v>1.961866021156311</v>
      </c>
      <c r="D74" s="52">
        <v>2.0182456970214844</v>
      </c>
      <c r="E74" s="52">
        <v>1.8976947069168091</v>
      </c>
      <c r="F74" s="52">
        <v>1.9375172853469849</v>
      </c>
      <c r="G74" s="52">
        <v>1.8911885023117065</v>
      </c>
      <c r="H74" s="52">
        <v>2.0365922451019287</v>
      </c>
      <c r="I74" s="52">
        <v>1.9069869518280029</v>
      </c>
      <c r="J74" s="52">
        <v>1.7419456243515015</v>
      </c>
      <c r="K74" s="52">
        <v>1.9241471290588379</v>
      </c>
      <c r="L74" s="52">
        <v>1.8458547592163086</v>
      </c>
      <c r="M74" s="52">
        <v>1.9930518865585327</v>
      </c>
      <c r="N74" s="52">
        <v>1.8888376951217651</v>
      </c>
      <c r="O74" s="52">
        <v>1.9942911863327026</v>
      </c>
      <c r="P74" s="52">
        <v>2.0106415748596191</v>
      </c>
      <c r="Q74" s="52">
        <v>1.9592554569244385</v>
      </c>
      <c r="R74" s="52">
        <v>2.0013079643249512</v>
      </c>
      <c r="S74" s="52">
        <v>1.9676239490509033</v>
      </c>
      <c r="T74" s="52">
        <v>1.9932494163513184</v>
      </c>
      <c r="U74" s="52">
        <v>2.038144588470459</v>
      </c>
      <c r="V74" s="52">
        <v>1.9434539079666138</v>
      </c>
      <c r="W74" s="52">
        <v>1.7458107471466064</v>
      </c>
      <c r="X74" s="52">
        <v>1.8151984214782715</v>
      </c>
      <c r="Y74" s="52">
        <v>1.8625885248184204</v>
      </c>
      <c r="Z74" s="52">
        <v>1.9224406480789185</v>
      </c>
      <c r="AA74" s="52">
        <v>2.0572724342346191</v>
      </c>
      <c r="AB74" s="52">
        <v>2.0093111991882324</v>
      </c>
      <c r="AC74" s="52">
        <v>1.999846339225769</v>
      </c>
      <c r="AD74" s="52">
        <v>1.9676709175109863</v>
      </c>
      <c r="AE74" s="52">
        <v>1.9611724615097046</v>
      </c>
      <c r="AF74" s="52">
        <v>1.7853851318359375</v>
      </c>
      <c r="AG74" s="52">
        <v>2.0448298454284668</v>
      </c>
      <c r="AH74" s="52">
        <v>1.8516279458999634</v>
      </c>
      <c r="AI74" s="52">
        <v>2.0386855602264404</v>
      </c>
      <c r="AJ74" s="52">
        <v>2.0433750152587891</v>
      </c>
      <c r="AK74" s="52">
        <v>1.8650720119476318</v>
      </c>
      <c r="AL74" s="52">
        <v>1.8352596759796143</v>
      </c>
      <c r="AM74" s="52">
        <v>1.9627412557601929</v>
      </c>
      <c r="AN74" s="52">
        <v>1.9401029348373413</v>
      </c>
      <c r="AO74" s="52">
        <v>1.9303616285324097</v>
      </c>
      <c r="AP74" s="52">
        <v>1.9607241153717041</v>
      </c>
      <c r="AQ74" s="52">
        <v>2.0418932437896729</v>
      </c>
      <c r="AR74" s="52">
        <v>1.9555004835128784</v>
      </c>
      <c r="AS74" s="52">
        <v>1.9048651456832886</v>
      </c>
      <c r="AT74" s="52">
        <v>1.8737436532974243</v>
      </c>
      <c r="AU74" s="52">
        <v>1.9569822549819946</v>
      </c>
      <c r="AV74" s="52">
        <v>1.8606784343719482</v>
      </c>
      <c r="AW74" s="52">
        <v>1.9124482870101929</v>
      </c>
      <c r="AX74" s="52">
        <v>2.0646164417266846</v>
      </c>
      <c r="AY74" s="52">
        <v>2.0145285129547119</v>
      </c>
      <c r="AZ74" s="52">
        <v>2.0036215782165527</v>
      </c>
      <c r="BA74" s="52">
        <v>1.6888130903244019</v>
      </c>
      <c r="BB74" s="52">
        <v>1.790833592414856</v>
      </c>
      <c r="BC74" s="52">
        <v>1.9205513000488281</v>
      </c>
      <c r="BD74" s="52">
        <v>1.9347852468490601</v>
      </c>
      <c r="BE74" s="52">
        <v>1.8180450201034546</v>
      </c>
      <c r="BF74" s="52">
        <v>1.8338017463684082</v>
      </c>
      <c r="BG74" s="52">
        <v>1.9885287284851074</v>
      </c>
      <c r="BH74" s="52">
        <v>1.988437294960022</v>
      </c>
      <c r="BI74" s="52">
        <v>1.8488849401473999</v>
      </c>
      <c r="BJ74" s="52">
        <v>1.8614169359207153</v>
      </c>
      <c r="BK74" s="52">
        <v>2.0304422378540039</v>
      </c>
      <c r="BL74" s="52">
        <v>2.0178840160369873</v>
      </c>
      <c r="BM74" s="52">
        <v>2.0843446254730225</v>
      </c>
    </row>
    <row r="75" spans="1:65" x14ac:dyDescent="0.2">
      <c r="A75" s="21" t="s">
        <v>216</v>
      </c>
      <c r="B75" s="22" t="s">
        <v>90</v>
      </c>
      <c r="C75" s="51">
        <v>0.87625110149383545</v>
      </c>
      <c r="D75" s="51">
        <v>0.90852153301239014</v>
      </c>
      <c r="E75" s="51">
        <v>0.81820082664489746</v>
      </c>
      <c r="F75" s="51">
        <v>0.88921189308166504</v>
      </c>
      <c r="G75" s="51">
        <v>0.94196498394012451</v>
      </c>
      <c r="H75" s="51">
        <v>0.91403555870056152</v>
      </c>
      <c r="I75" s="51">
        <v>0.87812215089797974</v>
      </c>
      <c r="J75" s="51">
        <v>0.83802437782287598</v>
      </c>
      <c r="K75" s="51">
        <v>0.90026098489761353</v>
      </c>
      <c r="L75" s="51">
        <v>0.88419204950332642</v>
      </c>
      <c r="M75" s="51">
        <v>0.86301684379577637</v>
      </c>
      <c r="N75" s="51">
        <v>0.87045872211456299</v>
      </c>
      <c r="O75" s="51">
        <v>0.8921210765838623</v>
      </c>
      <c r="P75" s="51">
        <v>0.91357094049453735</v>
      </c>
      <c r="Q75" s="51">
        <v>0.94523042440414429</v>
      </c>
      <c r="R75" s="51">
        <v>0.9297451376914978</v>
      </c>
      <c r="S75" s="51">
        <v>0.92324924468994141</v>
      </c>
      <c r="T75" s="51">
        <v>0.89112025499343872</v>
      </c>
      <c r="U75" s="51">
        <v>0.91608566045761108</v>
      </c>
      <c r="V75" s="51">
        <v>0.89917451143264771</v>
      </c>
      <c r="W75" s="51">
        <v>0.81372708082199097</v>
      </c>
      <c r="X75" s="51">
        <v>0.86774122714996338</v>
      </c>
      <c r="Y75" s="51">
        <v>0.90047913789749146</v>
      </c>
      <c r="Z75" s="51">
        <v>0.92361760139465332</v>
      </c>
      <c r="AA75" s="51">
        <v>0.94577318429946899</v>
      </c>
      <c r="AB75" s="51">
        <v>0.89116978645324707</v>
      </c>
      <c r="AC75" s="51">
        <v>0.93820565938949585</v>
      </c>
      <c r="AD75" s="51">
        <v>0.91536235809326172</v>
      </c>
      <c r="AE75" s="51">
        <v>0.9096483588218689</v>
      </c>
      <c r="AF75" s="51">
        <v>0.86328065395355225</v>
      </c>
      <c r="AG75" s="51">
        <v>0.9049568772315979</v>
      </c>
      <c r="AH75" s="51">
        <v>0.85286009311676025</v>
      </c>
      <c r="AI75" s="51">
        <v>0.9234997034072876</v>
      </c>
      <c r="AJ75" s="51">
        <v>0.88091593980789185</v>
      </c>
      <c r="AK75" s="51">
        <v>0.89565867185592651</v>
      </c>
      <c r="AL75" s="51">
        <v>0.87760144472122192</v>
      </c>
      <c r="AM75" s="51">
        <v>0.8451462984085083</v>
      </c>
      <c r="AN75" s="51">
        <v>0.90739667415618896</v>
      </c>
      <c r="AO75" s="51">
        <v>0.83930760622024536</v>
      </c>
      <c r="AP75" s="51">
        <v>0.85045099258422852</v>
      </c>
      <c r="AQ75" s="51">
        <v>0.88850831985473633</v>
      </c>
      <c r="AR75" s="51">
        <v>0.84990930557250977</v>
      </c>
      <c r="AS75" s="51">
        <v>0.83276748657226563</v>
      </c>
      <c r="AT75" s="51">
        <v>0.84729123115539551</v>
      </c>
      <c r="AU75" s="51">
        <v>0.86225473880767822</v>
      </c>
      <c r="AV75" s="51">
        <v>0.82680493593215942</v>
      </c>
      <c r="AW75" s="51">
        <v>0.88041430711746216</v>
      </c>
      <c r="AX75" s="51">
        <v>0.90599304437637329</v>
      </c>
      <c r="AY75" s="51">
        <v>0.89338892698287964</v>
      </c>
      <c r="AZ75" s="51">
        <v>0.86990660429000854</v>
      </c>
      <c r="BA75" s="51">
        <v>0.80016767978668213</v>
      </c>
      <c r="BB75" s="51">
        <v>0.89125949144363403</v>
      </c>
      <c r="BC75" s="51">
        <v>0.94284111261367798</v>
      </c>
      <c r="BD75" s="51">
        <v>0.90622901916503906</v>
      </c>
      <c r="BE75" s="51">
        <v>0.87154603004455566</v>
      </c>
      <c r="BF75" s="51">
        <v>0.90765523910522461</v>
      </c>
      <c r="BG75" s="51">
        <v>0.87094646692276001</v>
      </c>
      <c r="BH75" s="51">
        <v>0.87042748928070068</v>
      </c>
      <c r="BI75" s="51">
        <v>0.8861650824546814</v>
      </c>
      <c r="BJ75" s="51">
        <v>0.89834874868392944</v>
      </c>
      <c r="BK75" s="51">
        <v>0.9263458251953125</v>
      </c>
      <c r="BL75" s="51">
        <v>0.90878790616989136</v>
      </c>
      <c r="BM75" s="51">
        <v>0.93004602193832397</v>
      </c>
    </row>
    <row r="76" spans="1:65" x14ac:dyDescent="0.2">
      <c r="A76" s="21" t="s">
        <v>218</v>
      </c>
      <c r="B76" s="22" t="s">
        <v>90</v>
      </c>
      <c r="C76" s="51">
        <v>0.88320952653884888</v>
      </c>
      <c r="D76" s="51">
        <v>0.90788811445236206</v>
      </c>
      <c r="E76" s="51">
        <v>0.87644022703170776</v>
      </c>
      <c r="F76" s="51">
        <v>0.84565401077270508</v>
      </c>
      <c r="G76" s="51">
        <v>0.74610418081283569</v>
      </c>
      <c r="H76" s="51">
        <v>0.9209059476852417</v>
      </c>
      <c r="I76" s="51">
        <v>0.8259049654006958</v>
      </c>
      <c r="J76" s="51">
        <v>0.69929438829421997</v>
      </c>
      <c r="K76" s="51">
        <v>0.82109975814819336</v>
      </c>
      <c r="L76" s="51">
        <v>0.75808548927307129</v>
      </c>
      <c r="M76" s="51">
        <v>0.92794466018676758</v>
      </c>
      <c r="N76" s="51">
        <v>0.81523597240447998</v>
      </c>
      <c r="O76" s="51">
        <v>0.90009218454360962</v>
      </c>
      <c r="P76" s="51">
        <v>0.89515799283981323</v>
      </c>
      <c r="Q76" s="51">
        <v>0.81159317493438721</v>
      </c>
      <c r="R76" s="51">
        <v>0.86955583095550537</v>
      </c>
      <c r="S76" s="51">
        <v>0.84202736616134644</v>
      </c>
      <c r="T76" s="51">
        <v>0.90004074573516846</v>
      </c>
      <c r="U76" s="51">
        <v>0.92042404413223267</v>
      </c>
      <c r="V76" s="51">
        <v>0.84168797731399536</v>
      </c>
      <c r="W76" s="51">
        <v>0.72749578952789307</v>
      </c>
      <c r="X76" s="51">
        <v>0.74357032775878906</v>
      </c>
      <c r="Y76" s="51">
        <v>0.75870108604431152</v>
      </c>
      <c r="Z76" s="51">
        <v>0.79601931571960449</v>
      </c>
      <c r="AA76" s="51">
        <v>0.91005748510360718</v>
      </c>
      <c r="AB76" s="51">
        <v>0.91621512174606323</v>
      </c>
      <c r="AC76" s="51">
        <v>0.85961878299713135</v>
      </c>
      <c r="AD76" s="51">
        <v>0.84996175765991211</v>
      </c>
      <c r="AE76" s="51">
        <v>0.84911161661148071</v>
      </c>
      <c r="AF76" s="51">
        <v>0.71791636943817139</v>
      </c>
      <c r="AG76" s="51">
        <v>0.9383055567741394</v>
      </c>
      <c r="AH76" s="51">
        <v>0.79524898529052734</v>
      </c>
      <c r="AI76" s="51">
        <v>0.91355627775192261</v>
      </c>
      <c r="AJ76" s="51">
        <v>0.96087682247161865</v>
      </c>
      <c r="AK76" s="51">
        <v>0.76603019237518311</v>
      </c>
      <c r="AL76" s="51">
        <v>0.75397396087646484</v>
      </c>
      <c r="AM76" s="51">
        <v>0.91519832611083984</v>
      </c>
      <c r="AN76" s="51">
        <v>0.83008104562759399</v>
      </c>
      <c r="AO76" s="51">
        <v>0.88833028078079224</v>
      </c>
      <c r="AP76" s="51">
        <v>0.90785616636276245</v>
      </c>
      <c r="AQ76" s="51">
        <v>0.95178782939910889</v>
      </c>
      <c r="AR76" s="51">
        <v>0.90312141180038452</v>
      </c>
      <c r="AS76" s="51">
        <v>0.86911642551422119</v>
      </c>
      <c r="AT76" s="51">
        <v>0.82315683364868164</v>
      </c>
      <c r="AU76" s="51">
        <v>0.89227277040481567</v>
      </c>
      <c r="AV76" s="51">
        <v>0.83044594526290894</v>
      </c>
      <c r="AW76" s="51">
        <v>0.82912927865982056</v>
      </c>
      <c r="AX76" s="51">
        <v>0.95725589990615845</v>
      </c>
      <c r="AY76" s="51">
        <v>0.91926616430282593</v>
      </c>
      <c r="AZ76" s="51">
        <v>0.93173128366470337</v>
      </c>
      <c r="BA76" s="51">
        <v>0.68348187208175659</v>
      </c>
      <c r="BB76" s="51">
        <v>0.69544106721878052</v>
      </c>
      <c r="BC76" s="51">
        <v>0.77488738298416138</v>
      </c>
      <c r="BD76" s="51">
        <v>0.82587724924087524</v>
      </c>
      <c r="BE76" s="51">
        <v>0.74264085292816162</v>
      </c>
      <c r="BF76" s="51">
        <v>0.72244751453399658</v>
      </c>
      <c r="BG76" s="51">
        <v>0.91544610261917114</v>
      </c>
      <c r="BH76" s="51">
        <v>0.91587275266647339</v>
      </c>
      <c r="BI76" s="51">
        <v>0.75917315483093262</v>
      </c>
      <c r="BJ76" s="51">
        <v>0.75964808464050293</v>
      </c>
      <c r="BK76" s="51">
        <v>0.90238356590270996</v>
      </c>
      <c r="BL76" s="51">
        <v>0.9072566032409668</v>
      </c>
      <c r="BM76" s="51">
        <v>0.95313036441802979</v>
      </c>
    </row>
    <row r="77" spans="1:65" x14ac:dyDescent="0.2">
      <c r="A77" s="21" t="s">
        <v>220</v>
      </c>
      <c r="B77" s="22" t="s">
        <v>90</v>
      </c>
      <c r="C77" s="51">
        <v>6.1093591153621674E-2</v>
      </c>
      <c r="D77" s="51">
        <v>3.4719865769147873E-2</v>
      </c>
      <c r="E77" s="51">
        <v>3.3835157752037048E-2</v>
      </c>
      <c r="F77" s="51">
        <v>7.0656172931194305E-2</v>
      </c>
      <c r="G77" s="51">
        <v>8.1340931355953217E-2</v>
      </c>
      <c r="H77" s="51">
        <v>2.8190387412905693E-2</v>
      </c>
      <c r="I77" s="51">
        <v>4.4139433652162552E-2</v>
      </c>
      <c r="J77" s="51">
        <v>5.9740733355283737E-2</v>
      </c>
      <c r="K77" s="51">
        <v>7.4868328869342804E-2</v>
      </c>
      <c r="L77" s="51">
        <v>7.4748404324054718E-2</v>
      </c>
      <c r="M77" s="51">
        <v>1.4290854334831238E-2</v>
      </c>
      <c r="N77" s="51">
        <v>6.9393925368785858E-2</v>
      </c>
      <c r="O77" s="51">
        <v>2.494385838508606E-2</v>
      </c>
      <c r="P77" s="51">
        <v>1.8368581309914589E-2</v>
      </c>
      <c r="Q77" s="51">
        <v>5.2135646343231201E-2</v>
      </c>
      <c r="R77" s="51">
        <v>4.193149134516716E-2</v>
      </c>
      <c r="S77" s="51">
        <v>7.0931047201156616E-2</v>
      </c>
      <c r="T77" s="51">
        <v>5.0103653222322464E-2</v>
      </c>
      <c r="U77" s="51">
        <v>3.4874629229307175E-2</v>
      </c>
      <c r="V77" s="51">
        <v>7.7783823013305664E-2</v>
      </c>
      <c r="W77" s="51">
        <v>8.6074419319629669E-2</v>
      </c>
      <c r="X77" s="51">
        <v>8.4422186017036438E-2</v>
      </c>
      <c r="Y77" s="51">
        <v>0.14551530778408051</v>
      </c>
      <c r="Z77" s="51">
        <v>1.3031087815761566E-2</v>
      </c>
      <c r="AA77" s="51">
        <v>3.436008095741272E-2</v>
      </c>
      <c r="AB77" s="51">
        <v>3.4761633723974228E-2</v>
      </c>
      <c r="AC77" s="51">
        <v>4.5991010963916779E-2</v>
      </c>
      <c r="AD77" s="51">
        <v>3.0506312847137451E-2</v>
      </c>
      <c r="AE77" s="51">
        <v>4.2885903269052505E-2</v>
      </c>
      <c r="AF77" s="51">
        <v>6.896074116230011E-2</v>
      </c>
      <c r="AG77" s="51">
        <v>2.111312560737133E-2</v>
      </c>
      <c r="AH77" s="51">
        <v>0.11215456575155258</v>
      </c>
      <c r="AI77" s="51">
        <v>3.8234401494264603E-2</v>
      </c>
      <c r="AJ77" s="51">
        <v>2.4824665859341621E-2</v>
      </c>
      <c r="AK77" s="51">
        <v>0.10190325975418091</v>
      </c>
      <c r="AL77" s="51">
        <v>0.12654836475849152</v>
      </c>
      <c r="AM77" s="51">
        <v>3.39779332280159E-2</v>
      </c>
      <c r="AN77" s="51">
        <v>3.8546342402696609E-2</v>
      </c>
      <c r="AO77" s="51">
        <v>2.0072013139724731E-2</v>
      </c>
      <c r="AP77" s="51">
        <v>4.725373163819313E-2</v>
      </c>
      <c r="AQ77" s="51">
        <v>1.0599537752568722E-2</v>
      </c>
      <c r="AR77" s="51">
        <v>2.9916409403085709E-2</v>
      </c>
      <c r="AS77" s="51">
        <v>6.0245033353567123E-2</v>
      </c>
      <c r="AT77" s="51">
        <v>3.8094021379947662E-2</v>
      </c>
      <c r="AU77" s="51">
        <v>4.6095840632915497E-2</v>
      </c>
      <c r="AV77" s="51">
        <v>7.5821876525878906E-2</v>
      </c>
      <c r="AW77" s="51">
        <v>0.11762723326683044</v>
      </c>
      <c r="AX77" s="51">
        <v>9.5077157020568848E-3</v>
      </c>
      <c r="AY77" s="51">
        <v>3.2126434147357941E-2</v>
      </c>
      <c r="AZ77" s="51">
        <v>2.0958146080374718E-2</v>
      </c>
      <c r="BA77" s="51">
        <v>3.7381209433078766E-2</v>
      </c>
      <c r="BB77" s="51">
        <v>8.3227917551994324E-2</v>
      </c>
      <c r="BC77" s="51">
        <v>7.959989458322525E-2</v>
      </c>
      <c r="BD77" s="51">
        <v>5.5678144097328186E-2</v>
      </c>
      <c r="BE77" s="51">
        <v>3.596540167927742E-2</v>
      </c>
      <c r="BF77" s="51">
        <v>0.13126865029335022</v>
      </c>
      <c r="BG77" s="51">
        <v>5.1014155149459839E-2</v>
      </c>
      <c r="BH77" s="51">
        <v>3.4813083708286285E-2</v>
      </c>
      <c r="BI77" s="51">
        <v>7.9628460109233856E-2</v>
      </c>
      <c r="BJ77" s="51">
        <v>4.9020294100046158E-2</v>
      </c>
      <c r="BK77" s="51">
        <v>5.8933131396770477E-2</v>
      </c>
      <c r="BL77" s="51">
        <v>3.4147936850786209E-2</v>
      </c>
      <c r="BM77" s="51">
        <v>1.5143970027565956E-2</v>
      </c>
    </row>
    <row r="78" spans="1:65" x14ac:dyDescent="0.2">
      <c r="A78" s="48" t="s">
        <v>222</v>
      </c>
      <c r="B78" s="49" t="s">
        <v>85</v>
      </c>
      <c r="C78" s="50">
        <v>6.1266903877258301</v>
      </c>
      <c r="D78" s="50">
        <v>6.0508589744567871</v>
      </c>
      <c r="E78" s="50">
        <v>6.5753402709960937</v>
      </c>
      <c r="F78" s="50">
        <v>6.8000373840332031</v>
      </c>
      <c r="G78" s="50">
        <v>6.4186811447143555</v>
      </c>
      <c r="H78" s="50">
        <v>6.7648186683654785</v>
      </c>
      <c r="I78" s="50">
        <v>6.5904178619384766</v>
      </c>
      <c r="J78" s="50">
        <v>6.1755619049072266</v>
      </c>
      <c r="K78" s="50">
        <v>6.8825368881225586</v>
      </c>
      <c r="L78" s="50">
        <v>6.0435457229614258</v>
      </c>
      <c r="M78" s="50">
        <v>6.3308796882629395</v>
      </c>
      <c r="N78" s="50">
        <v>6.363410472869873</v>
      </c>
      <c r="O78" s="50">
        <v>6.9709467887878418</v>
      </c>
      <c r="P78" s="50">
        <v>7.6381192207336426</v>
      </c>
      <c r="Q78" s="50">
        <v>7.0147137641906738</v>
      </c>
      <c r="R78" s="50">
        <v>6.8047499656677246</v>
      </c>
      <c r="S78" s="50">
        <v>6.9089155197143555</v>
      </c>
      <c r="T78" s="50">
        <v>6.0696201324462891</v>
      </c>
      <c r="U78" s="50">
        <v>6.8777222633361816</v>
      </c>
      <c r="V78" s="50">
        <v>5.5390353202819824</v>
      </c>
      <c r="W78" s="50">
        <v>6.6354928016662598</v>
      </c>
      <c r="X78" s="50">
        <v>6.5113377571105957</v>
      </c>
      <c r="Y78" s="50">
        <v>7.1465559005737305</v>
      </c>
      <c r="Z78" s="50">
        <v>6.8330564498901367</v>
      </c>
      <c r="AA78" s="50">
        <v>6.9131779670715332</v>
      </c>
      <c r="AB78" s="50">
        <v>6.8895163536071777</v>
      </c>
      <c r="AC78" s="50">
        <v>6.6414484977722168</v>
      </c>
      <c r="AD78" s="50">
        <v>7.2905235290527344</v>
      </c>
      <c r="AE78" s="50">
        <v>6.9971127510070801</v>
      </c>
      <c r="AF78" s="50">
        <v>7.0458745956420898</v>
      </c>
      <c r="AG78" s="50">
        <v>6.7158479690551758</v>
      </c>
      <c r="AH78" s="50">
        <v>6.6162571907043457</v>
      </c>
      <c r="AI78" s="50">
        <v>7.4958691596984863</v>
      </c>
      <c r="AJ78" s="50">
        <v>6.7214016914367676</v>
      </c>
      <c r="AK78" s="50">
        <v>6.8286299705505371</v>
      </c>
      <c r="AL78" s="50">
        <v>6.4636836051940918</v>
      </c>
      <c r="AM78" s="50">
        <v>6.5083165168762207</v>
      </c>
      <c r="AN78" s="50">
        <v>7.1795210838317871</v>
      </c>
      <c r="AO78" s="50">
        <v>6.5242547988891602</v>
      </c>
      <c r="AP78" s="50">
        <v>6.0295052528381348</v>
      </c>
      <c r="AQ78" s="50">
        <v>6.4551758766174316</v>
      </c>
      <c r="AR78" s="50">
        <v>6.1690549850463867</v>
      </c>
      <c r="AS78" s="50">
        <v>6.3413410186767578</v>
      </c>
      <c r="AT78" s="50">
        <v>6.0165548324584961</v>
      </c>
      <c r="AU78" s="50">
        <v>6.2842822074890137</v>
      </c>
      <c r="AV78" s="50">
        <v>6.8760180473327637</v>
      </c>
      <c r="AW78" s="50">
        <v>6.8950085639953613</v>
      </c>
      <c r="AX78" s="50">
        <v>7.0796947479248047</v>
      </c>
      <c r="AY78" s="50">
        <v>6.8851809501647949</v>
      </c>
      <c r="AZ78" s="50">
        <v>6.3733596801757812</v>
      </c>
      <c r="BA78" s="50">
        <v>7.0962772369384766</v>
      </c>
      <c r="BB78" s="50">
        <v>7.0705986022949219</v>
      </c>
      <c r="BC78" s="50">
        <v>8.1902399063110352</v>
      </c>
      <c r="BD78" s="50">
        <v>7.0627293586730957</v>
      </c>
      <c r="BE78" s="50">
        <v>7.3965301513671875</v>
      </c>
      <c r="BF78" s="50">
        <v>7.7126903533935547</v>
      </c>
      <c r="BG78" s="50">
        <v>6.786074161529541</v>
      </c>
      <c r="BH78" s="50">
        <v>7.2383828163146973</v>
      </c>
      <c r="BI78" s="50">
        <v>7.5405335426330566</v>
      </c>
      <c r="BJ78" s="50">
        <v>7.1464323997497559</v>
      </c>
      <c r="BK78" s="50">
        <v>7.1949753761291504</v>
      </c>
      <c r="BL78" s="50">
        <v>7.1711297035217285</v>
      </c>
      <c r="BM78" s="50">
        <v>7.4235591888427734</v>
      </c>
    </row>
    <row r="79" spans="1:65" x14ac:dyDescent="0.2">
      <c r="A79" s="18" t="s">
        <v>224</v>
      </c>
      <c r="B79" s="19" t="s">
        <v>88</v>
      </c>
      <c r="C79" s="52">
        <v>1.4806712865829468</v>
      </c>
      <c r="D79" s="52">
        <v>1.554577112197876</v>
      </c>
      <c r="E79" s="52">
        <v>1.685132622718811</v>
      </c>
      <c r="F79" s="52">
        <v>1.7930507659912109</v>
      </c>
      <c r="G79" s="52">
        <v>1.6142244338989258</v>
      </c>
      <c r="H79" s="52">
        <v>1.6403061151504517</v>
      </c>
      <c r="I79" s="52">
        <v>1.6754871606826782</v>
      </c>
      <c r="J79" s="52">
        <v>1.5783265829086304</v>
      </c>
      <c r="K79" s="52">
        <v>1.7232106924057007</v>
      </c>
      <c r="L79" s="52">
        <v>1.4586702585220337</v>
      </c>
      <c r="M79" s="52">
        <v>1.6115195751190186</v>
      </c>
      <c r="N79" s="52">
        <v>1.589785099029541</v>
      </c>
      <c r="O79" s="52">
        <v>1.7835322618484497</v>
      </c>
      <c r="P79" s="52">
        <v>1.9484001398086548</v>
      </c>
      <c r="Q79" s="52">
        <v>1.7415341138839722</v>
      </c>
      <c r="R79" s="52">
        <v>1.7320806980133057</v>
      </c>
      <c r="S79" s="52">
        <v>1.7280830144882202</v>
      </c>
      <c r="T79" s="52">
        <v>1.5182579755783081</v>
      </c>
      <c r="U79" s="52">
        <v>1.9258478879928589</v>
      </c>
      <c r="V79" s="52">
        <v>1.1693165302276611</v>
      </c>
      <c r="W79" s="52">
        <v>1.7283015251159668</v>
      </c>
      <c r="X79" s="52">
        <v>1.7418279647827148</v>
      </c>
      <c r="Y79" s="52">
        <v>1.9277105331420898</v>
      </c>
      <c r="Z79" s="52">
        <v>1.887198805809021</v>
      </c>
      <c r="AA79" s="52">
        <v>1.8483847379684448</v>
      </c>
      <c r="AB79" s="52">
        <v>1.7817164659500122</v>
      </c>
      <c r="AC79" s="52">
        <v>1.7871278524398804</v>
      </c>
      <c r="AD79" s="52">
        <v>1.9347569942474365</v>
      </c>
      <c r="AE79" s="52">
        <v>1.9468470811843872</v>
      </c>
      <c r="AF79" s="52">
        <v>1.9071114063262939</v>
      </c>
      <c r="AG79" s="52">
        <v>1.6575205326080322</v>
      </c>
      <c r="AH79" s="52">
        <v>1.5010404586791992</v>
      </c>
      <c r="AI79" s="52">
        <v>1.9030691385269165</v>
      </c>
      <c r="AJ79" s="52">
        <v>1.7547702789306641</v>
      </c>
      <c r="AK79" s="52">
        <v>1.8193261623382568</v>
      </c>
      <c r="AL79" s="52">
        <v>1.6655923128128052</v>
      </c>
      <c r="AM79" s="52">
        <v>1.6633328199386597</v>
      </c>
      <c r="AN79" s="52">
        <v>1.8970942497253418</v>
      </c>
      <c r="AO79" s="52">
        <v>1.5895514488220215</v>
      </c>
      <c r="AP79" s="52">
        <v>1.4977066516876221</v>
      </c>
      <c r="AQ79" s="52">
        <v>1.5294378995895386</v>
      </c>
      <c r="AR79" s="52">
        <v>1.5451645851135254</v>
      </c>
      <c r="AS79" s="52">
        <v>1.5976275205612183</v>
      </c>
      <c r="AT79" s="52">
        <v>1.4902726411819458</v>
      </c>
      <c r="AU79" s="52">
        <v>1.668434739112854</v>
      </c>
      <c r="AV79" s="52">
        <v>1.6543195247650146</v>
      </c>
      <c r="AW79" s="52">
        <v>1.7269661426544189</v>
      </c>
      <c r="AX79" s="52">
        <v>1.7502467632293701</v>
      </c>
      <c r="AY79" s="52">
        <v>1.6729367971420288</v>
      </c>
      <c r="AZ79" s="52">
        <v>1.429302453994751</v>
      </c>
      <c r="BA79" s="52">
        <v>1.8257573843002319</v>
      </c>
      <c r="BB79" s="52">
        <v>1.904229998588562</v>
      </c>
      <c r="BC79" s="52">
        <v>2.1993443965911865</v>
      </c>
      <c r="BD79" s="52">
        <v>1.7764205932617187</v>
      </c>
      <c r="BE79" s="52">
        <v>1.9645423889160156</v>
      </c>
      <c r="BF79" s="52">
        <v>1.9373015165328979</v>
      </c>
      <c r="BG79" s="52">
        <v>1.7633010149002075</v>
      </c>
      <c r="BH79" s="52">
        <v>1.8809769153594971</v>
      </c>
      <c r="BI79" s="52">
        <v>1.9522418975830078</v>
      </c>
      <c r="BJ79" s="52">
        <v>1.8025333881378174</v>
      </c>
      <c r="BK79" s="52">
        <v>1.8228068351745605</v>
      </c>
      <c r="BL79" s="52">
        <v>1.8346759080886841</v>
      </c>
      <c r="BM79" s="52">
        <v>1.9352011680603027</v>
      </c>
    </row>
    <row r="80" spans="1:65" x14ac:dyDescent="0.2">
      <c r="A80" s="21" t="s">
        <v>226</v>
      </c>
      <c r="B80" s="22" t="s">
        <v>90</v>
      </c>
      <c r="C80" s="51">
        <v>0.60498559474945068</v>
      </c>
      <c r="D80" s="51">
        <v>0.56538486480712891</v>
      </c>
      <c r="E80" s="51">
        <v>0.66729193925857544</v>
      </c>
      <c r="F80" s="51">
        <v>0.72980606555938721</v>
      </c>
      <c r="G80" s="51">
        <v>0.70625627040863037</v>
      </c>
      <c r="H80" s="51">
        <v>0.64218699932098389</v>
      </c>
      <c r="I80" s="51">
        <v>0.6309618353843689</v>
      </c>
      <c r="J80" s="51">
        <v>0.61437499523162842</v>
      </c>
      <c r="K80" s="51">
        <v>0.68940627574920654</v>
      </c>
      <c r="L80" s="51">
        <v>0.535300612449646</v>
      </c>
      <c r="M80" s="51">
        <v>0.75281256437301636</v>
      </c>
      <c r="N80" s="51">
        <v>0.72949707508087158</v>
      </c>
      <c r="O80" s="51">
        <v>0.71873724460601807</v>
      </c>
      <c r="P80" s="51">
        <v>0.75193250179290771</v>
      </c>
      <c r="Q80" s="51">
        <v>0.67360556125640869</v>
      </c>
      <c r="R80" s="51">
        <v>0.70931971073150635</v>
      </c>
      <c r="S80" s="51">
        <v>0.66123121976852417</v>
      </c>
      <c r="T80" s="51">
        <v>0.59069758653640747</v>
      </c>
      <c r="U80" s="51">
        <v>0.84314435720443726</v>
      </c>
      <c r="V80" s="51">
        <v>0.49782419204711914</v>
      </c>
      <c r="W80" s="51">
        <v>0.69745737314224243</v>
      </c>
      <c r="X80" s="51">
        <v>0.71894824504852295</v>
      </c>
      <c r="Y80" s="51">
        <v>0.78019684553146362</v>
      </c>
      <c r="Z80" s="51">
        <v>0.76684093475341797</v>
      </c>
      <c r="AA80" s="51">
        <v>0.78598439693450928</v>
      </c>
      <c r="AB80" s="51">
        <v>0.70853936672210693</v>
      </c>
      <c r="AC80" s="51">
        <v>0.73618471622467041</v>
      </c>
      <c r="AD80" s="51">
        <v>0.75951492786407471</v>
      </c>
      <c r="AE80" s="51">
        <v>0.85361015796661377</v>
      </c>
      <c r="AF80" s="51">
        <v>0.80235689878463745</v>
      </c>
      <c r="AG80" s="51">
        <v>0.66838353872299194</v>
      </c>
      <c r="AH80" s="51">
        <v>0.58614146709442139</v>
      </c>
      <c r="AI80" s="51">
        <v>0.74125820398330688</v>
      </c>
      <c r="AJ80" s="51">
        <v>0.73009926080703735</v>
      </c>
      <c r="AK80" s="51">
        <v>0.77749383449554443</v>
      </c>
      <c r="AL80" s="51">
        <v>0.69768184423446655</v>
      </c>
      <c r="AM80" s="51">
        <v>0.67133188247680664</v>
      </c>
      <c r="AN80" s="51">
        <v>0.73988771438598633</v>
      </c>
      <c r="AO80" s="51">
        <v>0.64675450325012207</v>
      </c>
      <c r="AP80" s="51">
        <v>0.64536088705062866</v>
      </c>
      <c r="AQ80" s="51">
        <v>0.62577915191650391</v>
      </c>
      <c r="AR80" s="51">
        <v>0.66985654830932617</v>
      </c>
      <c r="AS80" s="51">
        <v>0.64983689785003662</v>
      </c>
      <c r="AT80" s="51">
        <v>0.61680126190185547</v>
      </c>
      <c r="AU80" s="51">
        <v>0.73017066717147827</v>
      </c>
      <c r="AV80" s="51">
        <v>0.69834762811660767</v>
      </c>
      <c r="AW80" s="51">
        <v>0.72460645437240601</v>
      </c>
      <c r="AX80" s="51">
        <v>0.70630097389221191</v>
      </c>
      <c r="AY80" s="51">
        <v>0.6468471884727478</v>
      </c>
      <c r="AZ80" s="51">
        <v>0.6023750901222229</v>
      </c>
      <c r="BA80" s="51">
        <v>0.79467451572418213</v>
      </c>
      <c r="BB80" s="51">
        <v>0.73305296897888184</v>
      </c>
      <c r="BC80" s="51">
        <v>0.9111255407333374</v>
      </c>
      <c r="BD80" s="51">
        <v>0.63756591081619263</v>
      </c>
      <c r="BE80" s="51">
        <v>0.77245450019836426</v>
      </c>
      <c r="BF80" s="51">
        <v>0.72568857669830322</v>
      </c>
      <c r="BG80" s="51">
        <v>0.69729238748550415</v>
      </c>
      <c r="BH80" s="51">
        <v>0.71675258874893188</v>
      </c>
      <c r="BI80" s="51">
        <v>0.80018323659896851</v>
      </c>
      <c r="BJ80" s="51">
        <v>0.69207489490509033</v>
      </c>
      <c r="BK80" s="51">
        <v>0.69815373420715332</v>
      </c>
      <c r="BL80" s="51">
        <v>0.7566298246383667</v>
      </c>
      <c r="BM80" s="51">
        <v>0.74926090240478516</v>
      </c>
    </row>
    <row r="81" spans="1:65" x14ac:dyDescent="0.2">
      <c r="A81" s="21" t="s">
        <v>228</v>
      </c>
      <c r="B81" s="22" t="s">
        <v>90</v>
      </c>
      <c r="C81" s="51">
        <v>0.51902961730957031</v>
      </c>
      <c r="D81" s="51">
        <v>0.56837683916091919</v>
      </c>
      <c r="E81" s="51">
        <v>0.62519699335098267</v>
      </c>
      <c r="F81" s="51">
        <v>0.66114646196365356</v>
      </c>
      <c r="G81" s="51">
        <v>0.50175714492797852</v>
      </c>
      <c r="H81" s="51">
        <v>0.58455544710159302</v>
      </c>
      <c r="I81" s="51">
        <v>0.5958753228187561</v>
      </c>
      <c r="J81" s="51">
        <v>0.59625649452209473</v>
      </c>
      <c r="K81" s="51">
        <v>0.59984147548675537</v>
      </c>
      <c r="L81" s="51">
        <v>0.48892086744308472</v>
      </c>
      <c r="M81" s="51">
        <v>0.57490265369415283</v>
      </c>
      <c r="N81" s="51">
        <v>0.50752454996109009</v>
      </c>
      <c r="O81" s="51">
        <v>0.68430626392364502</v>
      </c>
      <c r="P81" s="51">
        <v>0.73893582820892334</v>
      </c>
      <c r="Q81" s="51">
        <v>0.56523984670639038</v>
      </c>
      <c r="R81" s="51">
        <v>0.59239715337753296</v>
      </c>
      <c r="S81" s="51">
        <v>0.63302898406982422</v>
      </c>
      <c r="T81" s="51">
        <v>0.51264506578445435</v>
      </c>
      <c r="U81" s="51">
        <v>0.61843496561050415</v>
      </c>
      <c r="V81" s="51">
        <v>0.39333948493003845</v>
      </c>
      <c r="W81" s="51">
        <v>0.60382342338562012</v>
      </c>
      <c r="X81" s="51">
        <v>0.61344397068023682</v>
      </c>
      <c r="Y81" s="51">
        <v>0.79674214124679565</v>
      </c>
      <c r="Z81" s="51">
        <v>0.69534873962402344</v>
      </c>
      <c r="AA81" s="51">
        <v>0.63388991355895996</v>
      </c>
      <c r="AB81" s="51">
        <v>0.69423246383666992</v>
      </c>
      <c r="AC81" s="51">
        <v>0.6487693190574646</v>
      </c>
      <c r="AD81" s="51">
        <v>0.6955646276473999</v>
      </c>
      <c r="AE81" s="51">
        <v>0.74362969398498535</v>
      </c>
      <c r="AF81" s="51">
        <v>0.68457120656967163</v>
      </c>
      <c r="AG81" s="51">
        <v>0.56416857242584229</v>
      </c>
      <c r="AH81" s="51">
        <v>0.5377051830291748</v>
      </c>
      <c r="AI81" s="51">
        <v>0.72428607940673828</v>
      </c>
      <c r="AJ81" s="51">
        <v>0.68966072797775269</v>
      </c>
      <c r="AK81" s="51">
        <v>0.7127302885055542</v>
      </c>
      <c r="AL81" s="51">
        <v>0.54958486557006836</v>
      </c>
      <c r="AM81" s="51">
        <v>0.57777547836303711</v>
      </c>
      <c r="AN81" s="51">
        <v>0.69682174921035767</v>
      </c>
      <c r="AO81" s="51">
        <v>0.56282389163970947</v>
      </c>
      <c r="AP81" s="51">
        <v>0.48251143097877502</v>
      </c>
      <c r="AQ81" s="51">
        <v>0.50559622049331665</v>
      </c>
      <c r="AR81" s="51">
        <v>0.54502326250076294</v>
      </c>
      <c r="AS81" s="51">
        <v>0.50374406576156616</v>
      </c>
      <c r="AT81" s="51">
        <v>0.48957949876785278</v>
      </c>
      <c r="AU81" s="51">
        <v>0.59610956907272339</v>
      </c>
      <c r="AV81" s="51">
        <v>0.59831345081329346</v>
      </c>
      <c r="AW81" s="51">
        <v>0.68666154146194458</v>
      </c>
      <c r="AX81" s="51">
        <v>0.64029073715209961</v>
      </c>
      <c r="AY81" s="51">
        <v>0.59992891550064087</v>
      </c>
      <c r="AZ81" s="51">
        <v>0.50256252288818359</v>
      </c>
      <c r="BA81" s="51">
        <v>0.65775662660598755</v>
      </c>
      <c r="BB81" s="51">
        <v>0.76008111238479614</v>
      </c>
      <c r="BC81" s="51">
        <v>0.85423684120178223</v>
      </c>
      <c r="BD81" s="51">
        <v>0.70201897621154785</v>
      </c>
      <c r="BE81" s="51">
        <v>0.77210867404937744</v>
      </c>
      <c r="BF81" s="51">
        <v>0.7815936803817749</v>
      </c>
      <c r="BG81" s="51">
        <v>0.68333941698074341</v>
      </c>
      <c r="BH81" s="51">
        <v>0.71927851438522339</v>
      </c>
      <c r="BI81" s="51">
        <v>0.75339370965957642</v>
      </c>
      <c r="BJ81" s="51">
        <v>0.67727726697921753</v>
      </c>
      <c r="BK81" s="51">
        <v>0.71593916416168213</v>
      </c>
      <c r="BL81" s="51">
        <v>0.67365634441375732</v>
      </c>
      <c r="BM81" s="51">
        <v>0.72740650177001953</v>
      </c>
    </row>
    <row r="82" spans="1:65" x14ac:dyDescent="0.2">
      <c r="A82" s="21" t="s">
        <v>237</v>
      </c>
      <c r="B82" s="22" t="s">
        <v>90</v>
      </c>
      <c r="C82" s="51">
        <v>0.5168798565864563</v>
      </c>
      <c r="D82" s="51">
        <v>0.6056743860244751</v>
      </c>
      <c r="E82" s="51">
        <v>0.62102121114730835</v>
      </c>
      <c r="F82" s="51">
        <v>0.66644841432571411</v>
      </c>
      <c r="G82" s="51">
        <v>0.61095237731933594</v>
      </c>
      <c r="H82" s="51">
        <v>0.62699908018112183</v>
      </c>
      <c r="I82" s="51">
        <v>0.6738123893737793</v>
      </c>
      <c r="J82" s="51">
        <v>0.56047070026397705</v>
      </c>
      <c r="K82" s="51">
        <v>0.67503315210342407</v>
      </c>
      <c r="L82" s="51">
        <v>0.58733880519866943</v>
      </c>
      <c r="M82" s="51">
        <v>0.48764422535896301</v>
      </c>
      <c r="N82" s="51">
        <v>0.54935842752456665</v>
      </c>
      <c r="O82" s="51">
        <v>0.64166617393493652</v>
      </c>
      <c r="P82" s="51">
        <v>0.77366518974304199</v>
      </c>
      <c r="Q82" s="51">
        <v>0.749866783618927</v>
      </c>
      <c r="R82" s="51">
        <v>0.67439073324203491</v>
      </c>
      <c r="S82" s="51">
        <v>0.6765170693397522</v>
      </c>
      <c r="T82" s="51">
        <v>0.58766794204711914</v>
      </c>
      <c r="U82" s="51">
        <v>0.77288460731506348</v>
      </c>
      <c r="V82" s="51">
        <v>0.33459168672561646</v>
      </c>
      <c r="W82" s="51">
        <v>0.6697879433631897</v>
      </c>
      <c r="X82" s="51">
        <v>0.65671181678771973</v>
      </c>
      <c r="Y82" s="51">
        <v>0.66000843048095703</v>
      </c>
      <c r="Z82" s="51">
        <v>0.72074204683303833</v>
      </c>
      <c r="AA82" s="51">
        <v>0.71130537986755371</v>
      </c>
      <c r="AB82" s="51">
        <v>0.63951677083969116</v>
      </c>
      <c r="AC82" s="51">
        <v>0.66454976797103882</v>
      </c>
      <c r="AD82" s="51">
        <v>0.79126304388046265</v>
      </c>
      <c r="AE82" s="51">
        <v>0.66522294282913208</v>
      </c>
      <c r="AF82" s="51">
        <v>0.7225537896156311</v>
      </c>
      <c r="AG82" s="51">
        <v>0.64414185285568237</v>
      </c>
      <c r="AH82" s="51">
        <v>0.54420721530914307</v>
      </c>
      <c r="AI82" s="51">
        <v>0.73854786157608032</v>
      </c>
      <c r="AJ82" s="51">
        <v>0.58660042285919189</v>
      </c>
      <c r="AK82" s="51">
        <v>0.60221076011657715</v>
      </c>
      <c r="AL82" s="51">
        <v>0.64018970727920532</v>
      </c>
      <c r="AM82" s="51">
        <v>0.63533639907836914</v>
      </c>
      <c r="AN82" s="51">
        <v>0.75941628217697144</v>
      </c>
      <c r="AO82" s="51">
        <v>0.57649022340774536</v>
      </c>
      <c r="AP82" s="51">
        <v>0.5357365608215332</v>
      </c>
      <c r="AQ82" s="51">
        <v>0.57454180717468262</v>
      </c>
      <c r="AR82" s="51">
        <v>0.51200622320175171</v>
      </c>
      <c r="AS82" s="51">
        <v>0.64325577020645142</v>
      </c>
      <c r="AT82" s="51">
        <v>0.54731607437133789</v>
      </c>
      <c r="AU82" s="51">
        <v>0.56496602296829224</v>
      </c>
      <c r="AV82" s="51">
        <v>0.57576489448547363</v>
      </c>
      <c r="AW82" s="51">
        <v>0.55802017450332642</v>
      </c>
      <c r="AX82" s="51">
        <v>0.65373736619949341</v>
      </c>
      <c r="AY82" s="51">
        <v>0.65047305822372437</v>
      </c>
      <c r="AZ82" s="51">
        <v>0.46746566891670227</v>
      </c>
      <c r="BA82" s="51">
        <v>0.6485787034034729</v>
      </c>
      <c r="BB82" s="51">
        <v>0.7125059962272644</v>
      </c>
      <c r="BC82" s="51">
        <v>0.83376336097717285</v>
      </c>
      <c r="BD82" s="51">
        <v>0.69564265012741089</v>
      </c>
      <c r="BE82" s="51">
        <v>0.7414933443069458</v>
      </c>
      <c r="BF82" s="51">
        <v>0.74245303869247437</v>
      </c>
      <c r="BG82" s="51">
        <v>0.63710296154022217</v>
      </c>
      <c r="BH82" s="51">
        <v>0.7386048436164856</v>
      </c>
      <c r="BI82" s="51">
        <v>0.71607881784439087</v>
      </c>
      <c r="BJ82" s="51">
        <v>0.70069235563278198</v>
      </c>
      <c r="BK82" s="51">
        <v>0.68298274278640747</v>
      </c>
      <c r="BL82" s="51">
        <v>0.68261504173278809</v>
      </c>
      <c r="BM82" s="51">
        <v>0.77026736736297607</v>
      </c>
    </row>
    <row r="83" spans="1:65" x14ac:dyDescent="0.2">
      <c r="A83" s="21" t="s">
        <v>232</v>
      </c>
      <c r="B83" s="22" t="s">
        <v>90</v>
      </c>
      <c r="C83" s="51">
        <v>0.26928326487541199</v>
      </c>
      <c r="D83" s="51">
        <v>0.45807832479476929</v>
      </c>
      <c r="E83" s="51">
        <v>0.37427496910095215</v>
      </c>
      <c r="F83" s="51">
        <v>0.44755181670188904</v>
      </c>
      <c r="G83" s="51">
        <v>0.453605055809021</v>
      </c>
      <c r="H83" s="51">
        <v>0.47481831908226013</v>
      </c>
      <c r="I83" s="51">
        <v>0.33341372013092041</v>
      </c>
      <c r="J83" s="51">
        <v>0.44401717185974121</v>
      </c>
      <c r="K83" s="51">
        <v>0.36613959074020386</v>
      </c>
      <c r="L83" s="51">
        <v>0.46706745028495789</v>
      </c>
      <c r="M83" s="51">
        <v>0.3383752703666687</v>
      </c>
      <c r="N83" s="51">
        <v>0.4507470428943634</v>
      </c>
      <c r="O83" s="51">
        <v>0.42902356386184692</v>
      </c>
      <c r="P83" s="51">
        <v>0.22220027446746826</v>
      </c>
      <c r="Q83" s="51">
        <v>0.40326792001724243</v>
      </c>
      <c r="R83" s="51">
        <v>0.42301759123802185</v>
      </c>
      <c r="S83" s="51">
        <v>0.42917472124099731</v>
      </c>
      <c r="T83" s="51">
        <v>0.27076700329780579</v>
      </c>
      <c r="U83" s="51">
        <v>0.25229889154434204</v>
      </c>
      <c r="V83" s="51">
        <v>0.23350116610527039</v>
      </c>
      <c r="W83" s="51">
        <v>0.25271663069725037</v>
      </c>
      <c r="X83" s="51">
        <v>0.3877214789390564</v>
      </c>
      <c r="Y83" s="51">
        <v>0.30412128567695618</v>
      </c>
      <c r="Z83" s="51">
        <v>0.39915791153907776</v>
      </c>
      <c r="AA83" s="51">
        <v>0.33825653791427612</v>
      </c>
      <c r="AB83" s="51">
        <v>0.20983535051345825</v>
      </c>
      <c r="AC83" s="51">
        <v>0.43962147831916809</v>
      </c>
      <c r="AD83" s="51">
        <v>0.46549218893051147</v>
      </c>
      <c r="AE83" s="51">
        <v>0.42257547378540039</v>
      </c>
      <c r="AF83" s="51">
        <v>0.30926904082298279</v>
      </c>
      <c r="AG83" s="51">
        <v>0.33514994382858276</v>
      </c>
      <c r="AH83" s="51">
        <v>0.43338295817375183</v>
      </c>
      <c r="AI83" s="51">
        <v>0.26546147465705872</v>
      </c>
      <c r="AJ83" s="51">
        <v>9.1449685394763947E-2</v>
      </c>
      <c r="AK83" s="51">
        <v>0.13213914632797241</v>
      </c>
      <c r="AL83" s="51">
        <v>0.2186996191740036</v>
      </c>
      <c r="AM83" s="51">
        <v>0.17829310894012451</v>
      </c>
      <c r="AN83" s="51">
        <v>0.15279531478881836</v>
      </c>
      <c r="AO83" s="51">
        <v>0.21279467642307281</v>
      </c>
      <c r="AP83" s="51">
        <v>0.36088496446609497</v>
      </c>
      <c r="AQ83" s="51">
        <v>0.21673613786697388</v>
      </c>
      <c r="AR83" s="51">
        <v>0.18162909150123596</v>
      </c>
      <c r="AS83" s="51">
        <v>0.29946056008338928</v>
      </c>
      <c r="AT83" s="51">
        <v>0.28966569900512695</v>
      </c>
      <c r="AU83" s="51">
        <v>0.39619535207748413</v>
      </c>
      <c r="AV83" s="51">
        <v>0.23067818582057953</v>
      </c>
      <c r="AW83" s="51">
        <v>0.33019313216209412</v>
      </c>
      <c r="AX83" s="51">
        <v>0.36845570802688599</v>
      </c>
      <c r="AY83" s="51">
        <v>0.27700638771057129</v>
      </c>
      <c r="AZ83" s="51">
        <v>0.4039018452167511</v>
      </c>
      <c r="BA83" s="51">
        <v>0.33632504940032959</v>
      </c>
      <c r="BB83" s="51">
        <v>0.23339724540710449</v>
      </c>
      <c r="BC83" s="51">
        <v>0.33128422498703003</v>
      </c>
      <c r="BD83" s="51">
        <v>0.12198436260223389</v>
      </c>
      <c r="BE83" s="51">
        <v>0.23022803664207458</v>
      </c>
      <c r="BF83" s="51">
        <v>0.19285869598388672</v>
      </c>
      <c r="BG83" s="51">
        <v>0.25135880708694458</v>
      </c>
      <c r="BH83" s="51">
        <v>0.14225412905216217</v>
      </c>
      <c r="BI83" s="51">
        <v>0.25496929883956909</v>
      </c>
      <c r="BJ83" s="51">
        <v>0.19311407208442688</v>
      </c>
      <c r="BK83" s="51">
        <v>0.18396252393722534</v>
      </c>
      <c r="BL83" s="51">
        <v>0.1629648357629776</v>
      </c>
      <c r="BM83" s="51">
        <v>0.12687498331069946</v>
      </c>
    </row>
    <row r="84" spans="1:65" x14ac:dyDescent="0.2">
      <c r="A84" s="21" t="s">
        <v>230</v>
      </c>
      <c r="B84" s="22" t="s">
        <v>90</v>
      </c>
      <c r="C84" s="51">
        <v>0.19607104361057281</v>
      </c>
      <c r="D84" s="51">
        <v>0.20533770322799683</v>
      </c>
      <c r="E84" s="51">
        <v>0.361318439245224</v>
      </c>
      <c r="F84" s="51">
        <v>0.26959720253944397</v>
      </c>
      <c r="G84" s="51">
        <v>0.21308676898479462</v>
      </c>
      <c r="H84" s="51">
        <v>0.3321082592010498</v>
      </c>
      <c r="I84" s="51">
        <v>0.21256665885448456</v>
      </c>
      <c r="J84" s="51">
        <v>0.24404343962669373</v>
      </c>
      <c r="K84" s="51">
        <v>0.27744299173355103</v>
      </c>
      <c r="L84" s="51">
        <v>0.32217743992805481</v>
      </c>
      <c r="M84" s="51">
        <v>0.19680507481098175</v>
      </c>
      <c r="N84" s="51">
        <v>0.26623186469078064</v>
      </c>
      <c r="O84" s="51">
        <v>0.20144292712211609</v>
      </c>
      <c r="P84" s="51">
        <v>0.14376331865787506</v>
      </c>
      <c r="Q84" s="51">
        <v>0.28278881311416626</v>
      </c>
      <c r="R84" s="51">
        <v>0.32734417915344238</v>
      </c>
      <c r="S84" s="51">
        <v>0.24804767966270447</v>
      </c>
      <c r="T84" s="51">
        <v>0.22174422442913055</v>
      </c>
      <c r="U84" s="51">
        <v>0.30405279994010925</v>
      </c>
      <c r="V84" s="51">
        <v>0.168282151222229</v>
      </c>
      <c r="W84" s="51">
        <v>0.28935882449150085</v>
      </c>
      <c r="X84" s="51">
        <v>0.28702396154403687</v>
      </c>
      <c r="Y84" s="51">
        <v>0.27410876750946045</v>
      </c>
      <c r="Z84" s="51">
        <v>0.34285873174667358</v>
      </c>
      <c r="AA84" s="51">
        <v>0.39866563677787781</v>
      </c>
      <c r="AB84" s="51">
        <v>0.27428805828094482</v>
      </c>
      <c r="AC84" s="51">
        <v>0.26695036888122559</v>
      </c>
      <c r="AD84" s="51">
        <v>0.29389858245849609</v>
      </c>
      <c r="AE84" s="51">
        <v>0.36333301663398743</v>
      </c>
      <c r="AF84" s="51">
        <v>0.39062440395355225</v>
      </c>
      <c r="AG84" s="51">
        <v>0.3241753876209259</v>
      </c>
      <c r="AH84" s="51">
        <v>0.28154703974723816</v>
      </c>
      <c r="AI84" s="51">
        <v>0.35517168045043945</v>
      </c>
      <c r="AJ84" s="51">
        <v>0.36153396964073181</v>
      </c>
      <c r="AK84" s="51">
        <v>0.26070100069046021</v>
      </c>
      <c r="AL84" s="51">
        <v>0.36453971266746521</v>
      </c>
      <c r="AM84" s="51">
        <v>0.24208231270313263</v>
      </c>
      <c r="AN84" s="51">
        <v>0.2308150976896286</v>
      </c>
      <c r="AO84" s="51">
        <v>0.23851260542869568</v>
      </c>
      <c r="AP84" s="51">
        <v>0.28983494639396667</v>
      </c>
      <c r="AQ84" s="51">
        <v>0.35831785202026367</v>
      </c>
      <c r="AR84" s="51">
        <v>0.33218702673912048</v>
      </c>
      <c r="AS84" s="51">
        <v>0.26626718044281006</v>
      </c>
      <c r="AT84" s="51">
        <v>0.28983992338180542</v>
      </c>
      <c r="AU84" s="51">
        <v>0.29240468144416809</v>
      </c>
      <c r="AV84" s="51">
        <v>0.26312759518623352</v>
      </c>
      <c r="AW84" s="51">
        <v>0.27144837379455566</v>
      </c>
      <c r="AX84" s="51">
        <v>0.2844720184803009</v>
      </c>
      <c r="AY84" s="51">
        <v>0.2646675705909729</v>
      </c>
      <c r="AZ84" s="51">
        <v>0.25520148873329163</v>
      </c>
      <c r="BA84" s="51">
        <v>0.38768133521080017</v>
      </c>
      <c r="BB84" s="51">
        <v>0.31108519434928894</v>
      </c>
      <c r="BC84" s="51">
        <v>0.28739067912101746</v>
      </c>
      <c r="BD84" s="51">
        <v>0.30292883515357971</v>
      </c>
      <c r="BE84" s="51">
        <v>0.23374471068382263</v>
      </c>
      <c r="BF84" s="51">
        <v>0.25104188919067383</v>
      </c>
      <c r="BG84" s="51">
        <v>0.21904020011425018</v>
      </c>
      <c r="BH84" s="51">
        <v>0.27197325229644775</v>
      </c>
      <c r="BI84" s="51">
        <v>0.38653722405433655</v>
      </c>
      <c r="BJ84" s="51">
        <v>0.35509595274925232</v>
      </c>
      <c r="BK84" s="51">
        <v>0.30594968795776367</v>
      </c>
      <c r="BL84" s="51">
        <v>0.24245133996009827</v>
      </c>
      <c r="BM84" s="51">
        <v>0.33925795555114746</v>
      </c>
    </row>
    <row r="85" spans="1:65" x14ac:dyDescent="0.2">
      <c r="A85" s="18" t="s">
        <v>235</v>
      </c>
      <c r="B85" s="19" t="s">
        <v>88</v>
      </c>
      <c r="C85" s="52">
        <v>1.8307341337203979</v>
      </c>
      <c r="D85" s="52">
        <v>1.9863972663879395</v>
      </c>
      <c r="E85" s="52">
        <v>2.0676655769348145</v>
      </c>
      <c r="F85" s="52">
        <v>2.1196897029876709</v>
      </c>
      <c r="G85" s="52">
        <v>1.8004301786422729</v>
      </c>
      <c r="H85" s="52">
        <v>2.0928411483764648</v>
      </c>
      <c r="I85" s="52">
        <v>2.0662496089935303</v>
      </c>
      <c r="J85" s="52">
        <v>1.8501362800598145</v>
      </c>
      <c r="K85" s="52">
        <v>2.001866340637207</v>
      </c>
      <c r="L85" s="52">
        <v>1.8915383815765381</v>
      </c>
      <c r="M85" s="52">
        <v>1.9709513187408447</v>
      </c>
      <c r="N85" s="52">
        <v>1.8741774559020996</v>
      </c>
      <c r="O85" s="52">
        <v>2.1365008354187012</v>
      </c>
      <c r="P85" s="52">
        <v>2.1783077716827393</v>
      </c>
      <c r="Q85" s="52">
        <v>2.0718073844909668</v>
      </c>
      <c r="R85" s="52">
        <v>2.0569031238555908</v>
      </c>
      <c r="S85" s="52">
        <v>2.0226876735687256</v>
      </c>
      <c r="T85" s="52">
        <v>1.7954343557357788</v>
      </c>
      <c r="U85" s="52">
        <v>1.9643539190292358</v>
      </c>
      <c r="V85" s="52">
        <v>1.7024487257003784</v>
      </c>
      <c r="W85" s="52">
        <v>1.8896785974502563</v>
      </c>
      <c r="X85" s="52">
        <v>1.9162722826004028</v>
      </c>
      <c r="Y85" s="52">
        <v>2.0227718353271484</v>
      </c>
      <c r="Z85" s="52">
        <v>1.8735160827636719</v>
      </c>
      <c r="AA85" s="52">
        <v>2.086021900177002</v>
      </c>
      <c r="AB85" s="52">
        <v>1.9958691596984863</v>
      </c>
      <c r="AC85" s="52">
        <v>1.9991554021835327</v>
      </c>
      <c r="AD85" s="52">
        <v>2.1557977199554443</v>
      </c>
      <c r="AE85" s="52">
        <v>2.0533287525177002</v>
      </c>
      <c r="AF85" s="52">
        <v>2.1624119281768799</v>
      </c>
      <c r="AG85" s="52">
        <v>2.1260530948638916</v>
      </c>
      <c r="AH85" s="52">
        <v>1.9881057739257813</v>
      </c>
      <c r="AI85" s="52">
        <v>2.2172482013702393</v>
      </c>
      <c r="AJ85" s="52">
        <v>2.0269503593444824</v>
      </c>
      <c r="AK85" s="52">
        <v>2.0359375476837158</v>
      </c>
      <c r="AL85" s="52">
        <v>1.9361350536346436</v>
      </c>
      <c r="AM85" s="52">
        <v>1.9174344539642334</v>
      </c>
      <c r="AN85" s="52">
        <v>2.14579176902771</v>
      </c>
      <c r="AO85" s="52">
        <v>1.9863724708557129</v>
      </c>
      <c r="AP85" s="52">
        <v>1.8466446399688721</v>
      </c>
      <c r="AQ85" s="52">
        <v>1.9768341779708862</v>
      </c>
      <c r="AR85" s="52">
        <v>1.9896466732025146</v>
      </c>
      <c r="AS85" s="52">
        <v>1.9447871446609497</v>
      </c>
      <c r="AT85" s="52">
        <v>1.8763043880462646</v>
      </c>
      <c r="AU85" s="52">
        <v>2.0074632167816162</v>
      </c>
      <c r="AV85" s="52">
        <v>2.068695068359375</v>
      </c>
      <c r="AW85" s="52">
        <v>2.0433502197265625</v>
      </c>
      <c r="AX85" s="52">
        <v>2.0704817771911621</v>
      </c>
      <c r="AY85" s="52">
        <v>2.0198326110839844</v>
      </c>
      <c r="AZ85" s="52">
        <v>1.9337998628616333</v>
      </c>
      <c r="BA85" s="52">
        <v>2.0864853858947754</v>
      </c>
      <c r="BB85" s="52">
        <v>2.102226734161377</v>
      </c>
      <c r="BC85" s="52">
        <v>2.3049306869506836</v>
      </c>
      <c r="BD85" s="52">
        <v>2.1523449420928955</v>
      </c>
      <c r="BE85" s="52">
        <v>2.1262691020965576</v>
      </c>
      <c r="BF85" s="52">
        <v>2.1651873588562012</v>
      </c>
      <c r="BG85" s="52">
        <v>2.0947492122650146</v>
      </c>
      <c r="BH85" s="52">
        <v>2.0781664848327637</v>
      </c>
      <c r="BI85" s="52">
        <v>2.2051022052764893</v>
      </c>
      <c r="BJ85" s="52">
        <v>2.0852549076080322</v>
      </c>
      <c r="BK85" s="52">
        <v>2.126983642578125</v>
      </c>
      <c r="BL85" s="52">
        <v>2.0792980194091797</v>
      </c>
      <c r="BM85" s="52">
        <v>2.1751763820648193</v>
      </c>
    </row>
    <row r="86" spans="1:65" x14ac:dyDescent="0.2">
      <c r="A86" s="21" t="s">
        <v>423</v>
      </c>
      <c r="B86" s="22" t="s">
        <v>90</v>
      </c>
      <c r="C86" s="51">
        <v>0.55261695384979248</v>
      </c>
      <c r="D86" s="51">
        <v>0.63335585594177246</v>
      </c>
      <c r="E86" s="51">
        <v>0.67545652389526367</v>
      </c>
      <c r="F86" s="51">
        <v>0.71478468179702759</v>
      </c>
      <c r="G86" s="51">
        <v>0.51911574602127075</v>
      </c>
      <c r="H86" s="51">
        <v>0.67430382966995239</v>
      </c>
      <c r="I86" s="51">
        <v>0.66981333494186401</v>
      </c>
      <c r="J86" s="51">
        <v>0.58215689659118652</v>
      </c>
      <c r="K86" s="51">
        <v>0.59631282091140747</v>
      </c>
      <c r="L86" s="51">
        <v>0.53618854284286499</v>
      </c>
      <c r="M86" s="51">
        <v>0.60032379627227783</v>
      </c>
      <c r="N86" s="51">
        <v>0.5246242880821228</v>
      </c>
      <c r="O86" s="51">
        <v>0.71356165409088135</v>
      </c>
      <c r="P86" s="51">
        <v>0.77934551239013672</v>
      </c>
      <c r="Q86" s="51">
        <v>0.65733891725540161</v>
      </c>
      <c r="R86" s="51">
        <v>0.62494456768035889</v>
      </c>
      <c r="S86" s="51">
        <v>0.63977879285812378</v>
      </c>
      <c r="T86" s="51">
        <v>0.54591852426528931</v>
      </c>
      <c r="U86" s="51">
        <v>0.57605594396591187</v>
      </c>
      <c r="V86" s="51">
        <v>0.55837613344192505</v>
      </c>
      <c r="W86" s="51">
        <v>0.58601808547973633</v>
      </c>
      <c r="X86" s="51">
        <v>0.59419131278991699</v>
      </c>
      <c r="Y86" s="51">
        <v>0.68829411268234253</v>
      </c>
      <c r="Z86" s="51">
        <v>0.54942405223846436</v>
      </c>
      <c r="AA86" s="51">
        <v>0.69472134113311768</v>
      </c>
      <c r="AB86" s="51">
        <v>0.63302081823348999</v>
      </c>
      <c r="AC86" s="51">
        <v>0.63248646259307861</v>
      </c>
      <c r="AD86" s="51">
        <v>0.79439979791641235</v>
      </c>
      <c r="AE86" s="51">
        <v>0.68454170227050781</v>
      </c>
      <c r="AF86" s="51">
        <v>0.76509445905685425</v>
      </c>
      <c r="AG86" s="51">
        <v>0.7326892614364624</v>
      </c>
      <c r="AH86" s="51">
        <v>0.70011317729949951</v>
      </c>
      <c r="AI86" s="51">
        <v>0.77041167020797729</v>
      </c>
      <c r="AJ86" s="51">
        <v>0.69245588779449463</v>
      </c>
      <c r="AK86" s="51">
        <v>0.63564467430114746</v>
      </c>
      <c r="AL86" s="51">
        <v>0.59616971015930176</v>
      </c>
      <c r="AM86" s="51">
        <v>0.61845153570175171</v>
      </c>
      <c r="AN86" s="51">
        <v>0.74455046653747559</v>
      </c>
      <c r="AO86" s="51">
        <v>0.65185606479644775</v>
      </c>
      <c r="AP86" s="51">
        <v>0.5883941650390625</v>
      </c>
      <c r="AQ86" s="51">
        <v>0.62479370832443237</v>
      </c>
      <c r="AR86" s="51">
        <v>0.67535114288330078</v>
      </c>
      <c r="AS86" s="51">
        <v>0.66888809204101563</v>
      </c>
      <c r="AT86" s="51">
        <v>0.55751967430114746</v>
      </c>
      <c r="AU86" s="51">
        <v>0.67525029182434082</v>
      </c>
      <c r="AV86" s="51">
        <v>0.70751833915710449</v>
      </c>
      <c r="AW86" s="51">
        <v>0.76246827840805054</v>
      </c>
      <c r="AX86" s="51">
        <v>0.75972461700439453</v>
      </c>
      <c r="AY86" s="51">
        <v>0.72657853364944458</v>
      </c>
      <c r="AZ86" s="51">
        <v>0.69365257024765015</v>
      </c>
      <c r="BA86" s="51">
        <v>0.73312008380889893</v>
      </c>
      <c r="BB86" s="51">
        <v>0.75882261991500854</v>
      </c>
      <c r="BC86" s="51">
        <v>0.86891835927963257</v>
      </c>
      <c r="BD86" s="51">
        <v>0.80134379863739014</v>
      </c>
      <c r="BE86" s="51">
        <v>0.76733475923538208</v>
      </c>
      <c r="BF86" s="51">
        <v>0.78262299299240112</v>
      </c>
      <c r="BG86" s="51">
        <v>0.72275930643081665</v>
      </c>
      <c r="BH86" s="51">
        <v>0.69956767559051514</v>
      </c>
      <c r="BI86" s="51">
        <v>0.79749995470046997</v>
      </c>
      <c r="BJ86" s="51">
        <v>0.71995878219604492</v>
      </c>
      <c r="BK86" s="51">
        <v>0.75698113441467285</v>
      </c>
      <c r="BL86" s="51">
        <v>0.78349405527114868</v>
      </c>
      <c r="BM86" s="51">
        <v>0.78956723213195801</v>
      </c>
    </row>
    <row r="87" spans="1:65" x14ac:dyDescent="0.2">
      <c r="A87" s="21" t="s">
        <v>424</v>
      </c>
      <c r="B87" s="22" t="s">
        <v>90</v>
      </c>
      <c r="C87" s="51">
        <v>0.63970845937728882</v>
      </c>
      <c r="D87" s="51">
        <v>0.72767353057861328</v>
      </c>
      <c r="E87" s="51">
        <v>0.80105918645858765</v>
      </c>
      <c r="F87" s="51">
        <v>0.81827342510223389</v>
      </c>
      <c r="G87" s="51">
        <v>0.66361629962921143</v>
      </c>
      <c r="H87" s="51">
        <v>0.81417995691299438</v>
      </c>
      <c r="I87" s="51">
        <v>0.79149407148361206</v>
      </c>
      <c r="J87" s="51">
        <v>0.67072290182113647</v>
      </c>
      <c r="K87" s="51">
        <v>0.79597687721252441</v>
      </c>
      <c r="L87" s="51">
        <v>0.69874632358551025</v>
      </c>
      <c r="M87" s="51">
        <v>0.7379189133644104</v>
      </c>
      <c r="N87" s="51">
        <v>0.71592038869857788</v>
      </c>
      <c r="O87" s="51">
        <v>0.82524251937866211</v>
      </c>
      <c r="P87" s="51">
        <v>0.81308728456497192</v>
      </c>
      <c r="Q87" s="51">
        <v>0.81591367721557617</v>
      </c>
      <c r="R87" s="51">
        <v>0.79956471920013428</v>
      </c>
      <c r="S87" s="51">
        <v>0.781524658203125</v>
      </c>
      <c r="T87" s="51">
        <v>0.55864793062210083</v>
      </c>
      <c r="U87" s="51">
        <v>0.76609450578689575</v>
      </c>
      <c r="V87" s="51">
        <v>0.44335344433784485</v>
      </c>
      <c r="W87" s="51">
        <v>0.68824964761734009</v>
      </c>
      <c r="X87" s="51">
        <v>0.69471198320388794</v>
      </c>
      <c r="Y87" s="51">
        <v>0.72492009401321411</v>
      </c>
      <c r="Z87" s="51">
        <v>0.67766427993774414</v>
      </c>
      <c r="AA87" s="51">
        <v>0.77338045835494995</v>
      </c>
      <c r="AB87" s="51">
        <v>0.74409317970275879</v>
      </c>
      <c r="AC87" s="51">
        <v>0.7417372465133667</v>
      </c>
      <c r="AD87" s="51">
        <v>0.78744679689407349</v>
      </c>
      <c r="AE87" s="51">
        <v>0.76377809047698975</v>
      </c>
      <c r="AF87" s="51">
        <v>0.82636815309524536</v>
      </c>
      <c r="AG87" s="51">
        <v>0.78059172630310059</v>
      </c>
      <c r="AH87" s="51">
        <v>0.66312664747238159</v>
      </c>
      <c r="AI87" s="51">
        <v>0.85573780536651611</v>
      </c>
      <c r="AJ87" s="51">
        <v>0.72860550880432129</v>
      </c>
      <c r="AK87" s="51">
        <v>0.75504988431930542</v>
      </c>
      <c r="AL87" s="51">
        <v>0.68979030847549438</v>
      </c>
      <c r="AM87" s="51">
        <v>0.64278733730316162</v>
      </c>
      <c r="AN87" s="51">
        <v>0.79656392335891724</v>
      </c>
      <c r="AO87" s="51">
        <v>0.69786548614501953</v>
      </c>
      <c r="AP87" s="51">
        <v>0.58918493986129761</v>
      </c>
      <c r="AQ87" s="51">
        <v>0.72932565212249756</v>
      </c>
      <c r="AR87" s="51">
        <v>0.68489682674407959</v>
      </c>
      <c r="AS87" s="51">
        <v>0.65689504146575928</v>
      </c>
      <c r="AT87" s="51">
        <v>0.69040375947952271</v>
      </c>
      <c r="AU87" s="51">
        <v>0.6966167688369751</v>
      </c>
      <c r="AV87" s="51">
        <v>0.73031312227249146</v>
      </c>
      <c r="AW87" s="51">
        <v>0.66865009069442749</v>
      </c>
      <c r="AX87" s="51">
        <v>0.70760136842727661</v>
      </c>
      <c r="AY87" s="51">
        <v>0.65355092287063599</v>
      </c>
      <c r="AZ87" s="51">
        <v>0.58198773860931396</v>
      </c>
      <c r="BA87" s="51">
        <v>0.74609416723251343</v>
      </c>
      <c r="BB87" s="51">
        <v>0.72962802648544312</v>
      </c>
      <c r="BC87" s="51">
        <v>0.88391792774200439</v>
      </c>
      <c r="BD87" s="51">
        <v>0.7465328574180603</v>
      </c>
      <c r="BE87" s="51">
        <v>0.75174826383590698</v>
      </c>
      <c r="BF87" s="51">
        <v>0.7807464599609375</v>
      </c>
      <c r="BG87" s="51">
        <v>0.73690634965896606</v>
      </c>
      <c r="BH87" s="51">
        <v>0.74397903680801392</v>
      </c>
      <c r="BI87" s="51">
        <v>0.81191182136535645</v>
      </c>
      <c r="BJ87" s="51">
        <v>0.73613601922988892</v>
      </c>
      <c r="BK87" s="51">
        <v>0.75433743000030518</v>
      </c>
      <c r="BL87" s="51">
        <v>0.66718268394470215</v>
      </c>
      <c r="BM87" s="51">
        <v>0.78378164768218994</v>
      </c>
    </row>
    <row r="88" spans="1:65" x14ac:dyDescent="0.2">
      <c r="A88" s="18" t="s">
        <v>240</v>
      </c>
      <c r="B88" s="19" t="s">
        <v>88</v>
      </c>
      <c r="C88" s="52">
        <v>0.87148690223693848</v>
      </c>
      <c r="D88" s="52">
        <v>0.81671839952468872</v>
      </c>
      <c r="E88" s="52">
        <v>1.0569946765899658</v>
      </c>
      <c r="F88" s="52">
        <v>1.1103549003601074</v>
      </c>
      <c r="G88" s="52">
        <v>1.0751570463180542</v>
      </c>
      <c r="H88" s="52">
        <v>1.0704324245452881</v>
      </c>
      <c r="I88" s="52">
        <v>0.89852267503738403</v>
      </c>
      <c r="J88" s="52">
        <v>0.91782236099243164</v>
      </c>
      <c r="K88" s="52">
        <v>1.1157879829406738</v>
      </c>
      <c r="L88" s="52">
        <v>0.88701564073562622</v>
      </c>
      <c r="M88" s="52">
        <v>1.0039304494857788</v>
      </c>
      <c r="N88" s="52">
        <v>0.99042969942092896</v>
      </c>
      <c r="O88" s="52">
        <v>1.1335318088531494</v>
      </c>
      <c r="P88" s="52">
        <v>1.5077661275863647</v>
      </c>
      <c r="Q88" s="52">
        <v>1.1938842535018921</v>
      </c>
      <c r="R88" s="52">
        <v>1.0440905094146729</v>
      </c>
      <c r="S88" s="52">
        <v>1.2349073886871338</v>
      </c>
      <c r="T88" s="52">
        <v>0.80845040082931519</v>
      </c>
      <c r="U88" s="52">
        <v>1.1526483297348022</v>
      </c>
      <c r="V88" s="52">
        <v>0.73928898572921753</v>
      </c>
      <c r="W88" s="52">
        <v>1.1574254035949707</v>
      </c>
      <c r="X88" s="52">
        <v>1.0692704916000366</v>
      </c>
      <c r="Y88" s="52">
        <v>1.2372891902923584</v>
      </c>
      <c r="Z88" s="52">
        <v>1.0900461673736572</v>
      </c>
      <c r="AA88" s="52">
        <v>1.0473681688308716</v>
      </c>
      <c r="AB88" s="52">
        <v>1.1221100091934204</v>
      </c>
      <c r="AC88" s="52">
        <v>1.0856012105941772</v>
      </c>
      <c r="AD88" s="52">
        <v>1.2756909132003784</v>
      </c>
      <c r="AE88" s="52">
        <v>1.1681979894638062</v>
      </c>
      <c r="AF88" s="52">
        <v>1.1053788661956787</v>
      </c>
      <c r="AG88" s="52">
        <v>1.0103250741958618</v>
      </c>
      <c r="AH88" s="52">
        <v>1.1024383306503296</v>
      </c>
      <c r="AI88" s="52">
        <v>1.3276546001434326</v>
      </c>
      <c r="AJ88" s="52">
        <v>1.1114013195037842</v>
      </c>
      <c r="AK88" s="52">
        <v>1.0823582410812378</v>
      </c>
      <c r="AL88" s="52">
        <v>1.0548561811447144</v>
      </c>
      <c r="AM88" s="52">
        <v>1.1277332305908203</v>
      </c>
      <c r="AN88" s="52">
        <v>1.2386583089828491</v>
      </c>
      <c r="AO88" s="52">
        <v>1.1443977355957031</v>
      </c>
      <c r="AP88" s="52">
        <v>0.83516794443130493</v>
      </c>
      <c r="AQ88" s="52">
        <v>1.0686244964599609</v>
      </c>
      <c r="AR88" s="52">
        <v>0.86502951383590698</v>
      </c>
      <c r="AS88" s="52">
        <v>0.87060332298278809</v>
      </c>
      <c r="AT88" s="52">
        <v>0.83703571557998657</v>
      </c>
      <c r="AU88" s="52">
        <v>0.9349554181098938</v>
      </c>
      <c r="AV88" s="52">
        <v>1.2714583873748779</v>
      </c>
      <c r="AW88" s="52">
        <v>1.1659524440765381</v>
      </c>
      <c r="AX88" s="52">
        <v>1.3032864332199097</v>
      </c>
      <c r="AY88" s="52">
        <v>1.234201192855835</v>
      </c>
      <c r="AZ88" s="52">
        <v>1.0492503643035889</v>
      </c>
      <c r="BA88" s="52">
        <v>1.3104438781738281</v>
      </c>
      <c r="BB88" s="52">
        <v>1.3185348510742187</v>
      </c>
      <c r="BC88" s="52">
        <v>1.7189813852310181</v>
      </c>
      <c r="BD88" s="52">
        <v>1.2585713863372803</v>
      </c>
      <c r="BE88" s="52">
        <v>1.4518449306488037</v>
      </c>
      <c r="BF88" s="52">
        <v>1.5503729581832886</v>
      </c>
      <c r="BG88" s="52">
        <v>1.3310773372650146</v>
      </c>
      <c r="BH88" s="52">
        <v>1.3377313613891602</v>
      </c>
      <c r="BI88" s="52">
        <v>1.3281023502349854</v>
      </c>
      <c r="BJ88" s="52">
        <v>1.3384358882904053</v>
      </c>
      <c r="BK88" s="52">
        <v>1.2835928201675415</v>
      </c>
      <c r="BL88" s="52">
        <v>1.2789340019226074</v>
      </c>
      <c r="BM88" s="52">
        <v>1.311603307723999</v>
      </c>
    </row>
    <row r="89" spans="1:65" x14ac:dyDescent="0.2">
      <c r="A89" s="21" t="s">
        <v>242</v>
      </c>
      <c r="B89" s="22" t="s">
        <v>90</v>
      </c>
      <c r="C89" s="51">
        <v>0.30329605937004089</v>
      </c>
      <c r="D89" s="51">
        <v>0.27716144919395447</v>
      </c>
      <c r="E89" s="51">
        <v>0.40216913819313049</v>
      </c>
      <c r="F89" s="51">
        <v>0.42439228296279907</v>
      </c>
      <c r="G89" s="51">
        <v>0.3862098753452301</v>
      </c>
      <c r="H89" s="51">
        <v>0.43112888932228088</v>
      </c>
      <c r="I89" s="51">
        <v>0.41347849369049072</v>
      </c>
      <c r="J89" s="51">
        <v>0.32660305500030518</v>
      </c>
      <c r="K89" s="51">
        <v>0.49660474061965942</v>
      </c>
      <c r="L89" s="51">
        <v>0.29848161339759827</v>
      </c>
      <c r="M89" s="51">
        <v>0.33997124433517456</v>
      </c>
      <c r="N89" s="51">
        <v>0.35811945796012878</v>
      </c>
      <c r="O89" s="51">
        <v>0.43115061521530151</v>
      </c>
      <c r="P89" s="51">
        <v>0.62215471267700195</v>
      </c>
      <c r="Q89" s="51">
        <v>0.41498199105262756</v>
      </c>
      <c r="R89" s="51">
        <v>0.40754535794258118</v>
      </c>
      <c r="S89" s="51">
        <v>0.51518136262893677</v>
      </c>
      <c r="T89" s="51">
        <v>0.2474328875541687</v>
      </c>
      <c r="U89" s="51">
        <v>0.39290738105773926</v>
      </c>
      <c r="V89" s="51">
        <v>0.22078853845596313</v>
      </c>
      <c r="W89" s="51">
        <v>0.49969443678855896</v>
      </c>
      <c r="X89" s="51">
        <v>0.39856740832328796</v>
      </c>
      <c r="Y89" s="51">
        <v>0.50479972362518311</v>
      </c>
      <c r="Z89" s="51">
        <v>0.43799886107444763</v>
      </c>
      <c r="AA89" s="51">
        <v>0.46130967140197754</v>
      </c>
      <c r="AB89" s="51">
        <v>0.47212105989456177</v>
      </c>
      <c r="AC89" s="51">
        <v>0.43581694364547729</v>
      </c>
      <c r="AD89" s="51">
        <v>0.6115574836730957</v>
      </c>
      <c r="AE89" s="51">
        <v>0.55988091230392456</v>
      </c>
      <c r="AF89" s="51">
        <v>0.53113609552383423</v>
      </c>
      <c r="AG89" s="51">
        <v>0.43363645672798157</v>
      </c>
      <c r="AH89" s="51">
        <v>0.4239756166934967</v>
      </c>
      <c r="AI89" s="51">
        <v>0.60172861814498901</v>
      </c>
      <c r="AJ89" s="51">
        <v>0.5138213038444519</v>
      </c>
      <c r="AK89" s="51">
        <v>0.49975705146789551</v>
      </c>
      <c r="AL89" s="51">
        <v>0.45629942417144775</v>
      </c>
      <c r="AM89" s="51">
        <v>0.56887179613113403</v>
      </c>
      <c r="AN89" s="51">
        <v>0.55404984951019287</v>
      </c>
      <c r="AO89" s="51">
        <v>0.54824304580688477</v>
      </c>
      <c r="AP89" s="51">
        <v>0.35944670438766479</v>
      </c>
      <c r="AQ89" s="51">
        <v>0.44056108593940735</v>
      </c>
      <c r="AR89" s="51">
        <v>0.3351685106754303</v>
      </c>
      <c r="AS89" s="51">
        <v>0.32287877798080444</v>
      </c>
      <c r="AT89" s="51">
        <v>0.31294766068458557</v>
      </c>
      <c r="AU89" s="51">
        <v>0.29576247930526733</v>
      </c>
      <c r="AV89" s="51">
        <v>0.57772940397262573</v>
      </c>
      <c r="AW89" s="51">
        <v>0.47303232550621033</v>
      </c>
      <c r="AX89" s="51">
        <v>0.55892997980117798</v>
      </c>
      <c r="AY89" s="51">
        <v>0.53614211082458496</v>
      </c>
      <c r="AZ89" s="51">
        <v>0.3940565288066864</v>
      </c>
      <c r="BA89" s="51">
        <v>0.64004826545715332</v>
      </c>
      <c r="BB89" s="51">
        <v>0.66431683301925659</v>
      </c>
      <c r="BC89" s="51">
        <v>0.8423505425453186</v>
      </c>
      <c r="BD89" s="51">
        <v>0.62260782718658447</v>
      </c>
      <c r="BE89" s="51">
        <v>0.70265591144561768</v>
      </c>
      <c r="BF89" s="51">
        <v>0.73837292194366455</v>
      </c>
      <c r="BG89" s="51">
        <v>0.63932394981384277</v>
      </c>
      <c r="BH89" s="51">
        <v>0.69749563932418823</v>
      </c>
      <c r="BI89" s="51">
        <v>0.66751164197921753</v>
      </c>
      <c r="BJ89" s="51">
        <v>0.72825378179550171</v>
      </c>
      <c r="BK89" s="51">
        <v>0.59735280275344849</v>
      </c>
      <c r="BL89" s="51">
        <v>0.66542375087738037</v>
      </c>
      <c r="BM89" s="51">
        <v>0.65918177366256714</v>
      </c>
    </row>
    <row r="90" spans="1:65" x14ac:dyDescent="0.2">
      <c r="A90" s="21" t="s">
        <v>244</v>
      </c>
      <c r="B90" s="22" t="s">
        <v>245</v>
      </c>
      <c r="C90" s="44">
        <v>1.2456837892532349</v>
      </c>
      <c r="D90" s="44">
        <v>1.1329413652420044</v>
      </c>
      <c r="E90" s="44">
        <v>1.5757972002029419</v>
      </c>
      <c r="F90" s="44">
        <v>1.7018378973007202</v>
      </c>
      <c r="G90" s="44">
        <v>1.7363154888153076</v>
      </c>
      <c r="H90" s="44">
        <v>1.4907217025756836</v>
      </c>
      <c r="I90" s="44">
        <v>0.81493067741394043</v>
      </c>
      <c r="J90" s="44">
        <v>1.3350843191146851</v>
      </c>
      <c r="K90" s="44">
        <v>1.3649228811264038</v>
      </c>
      <c r="L90" s="44">
        <v>1.3387724161148071</v>
      </c>
      <c r="M90" s="44">
        <v>1.6509459018707275</v>
      </c>
      <c r="N90" s="44">
        <v>1.5002013444900513</v>
      </c>
      <c r="O90" s="44">
        <v>1.7710549831390381</v>
      </c>
      <c r="P90" s="44">
        <v>2.4792978763580322</v>
      </c>
      <c r="Q90" s="44">
        <v>2.1201310157775879</v>
      </c>
      <c r="R90" s="44">
        <v>1.491564154624939</v>
      </c>
      <c r="S90" s="44">
        <v>1.8014590740203857</v>
      </c>
      <c r="T90" s="44">
        <v>1.2448372840881348</v>
      </c>
      <c r="U90" s="44">
        <v>2.0472333431243896</v>
      </c>
      <c r="V90" s="44">
        <v>1.0706750154495239</v>
      </c>
      <c r="W90" s="44">
        <v>1.5345293283462524</v>
      </c>
      <c r="X90" s="44">
        <v>1.6483654975891113</v>
      </c>
      <c r="Y90" s="44">
        <v>1.8639531135559082</v>
      </c>
      <c r="Z90" s="44">
        <v>1.5435442924499512</v>
      </c>
      <c r="AA90" s="44">
        <v>1.2373102903366089</v>
      </c>
      <c r="AB90" s="44">
        <v>1.5154390335083008</v>
      </c>
      <c r="AC90" s="44">
        <v>1.5346982479095459</v>
      </c>
      <c r="AD90" s="44">
        <v>1.5008387565612793</v>
      </c>
      <c r="AE90" s="44">
        <v>1.2814750671386719</v>
      </c>
      <c r="AF90" s="44">
        <v>1.146003246307373</v>
      </c>
      <c r="AG90" s="44">
        <v>1.2110403776168823</v>
      </c>
      <c r="AH90" s="44">
        <v>1.6687370538711548</v>
      </c>
      <c r="AI90" s="44">
        <v>1.7809329032897949</v>
      </c>
      <c r="AJ90" s="44">
        <v>1.2593438625335693</v>
      </c>
      <c r="AK90" s="44">
        <v>1.2005844116210937</v>
      </c>
      <c r="AL90" s="44">
        <v>1.295641303062439</v>
      </c>
      <c r="AM90" s="44">
        <v>1.0566776990890503</v>
      </c>
      <c r="AN90" s="44">
        <v>1.6237876415252686</v>
      </c>
      <c r="AO90" s="44">
        <v>1.2338861227035522</v>
      </c>
      <c r="AP90" s="44">
        <v>0.80351275205612183</v>
      </c>
      <c r="AQ90" s="44">
        <v>1.4355257749557495</v>
      </c>
      <c r="AR90" s="44">
        <v>1.057621955871582</v>
      </c>
      <c r="AS90" s="44">
        <v>1.1438430547714233</v>
      </c>
      <c r="AT90" s="44">
        <v>1.0443094968795776</v>
      </c>
      <c r="AU90" s="44">
        <v>1.5654338598251343</v>
      </c>
      <c r="AV90" s="44">
        <v>1.6511681079864502</v>
      </c>
      <c r="AW90" s="44">
        <v>1.7057381868362427</v>
      </c>
      <c r="AX90" s="44">
        <v>1.8866231441497803</v>
      </c>
      <c r="AY90" s="44">
        <v>1.693516731262207</v>
      </c>
      <c r="AZ90" s="44">
        <v>1.5819413661956787</v>
      </c>
      <c r="BA90" s="44">
        <v>1.5128426551818848</v>
      </c>
      <c r="BB90" s="44">
        <v>1.4274598360061646</v>
      </c>
      <c r="BC90" s="44">
        <v>2.3170533180236816</v>
      </c>
      <c r="BD90" s="44">
        <v>1.3695002794265747</v>
      </c>
      <c r="BE90" s="44">
        <v>1.8282530307769775</v>
      </c>
      <c r="BF90" s="44">
        <v>2.0875706672668457</v>
      </c>
      <c r="BG90" s="44">
        <v>1.6081682443618774</v>
      </c>
      <c r="BH90" s="44">
        <v>1.3468832969665527</v>
      </c>
      <c r="BI90" s="44">
        <v>1.454007625579834</v>
      </c>
      <c r="BJ90" s="44">
        <v>1.1962236166000366</v>
      </c>
      <c r="BK90" s="44">
        <v>1.6069821119308472</v>
      </c>
      <c r="BL90" s="44">
        <v>1.2459208965301514</v>
      </c>
      <c r="BM90" s="44">
        <v>1.4223282337188721</v>
      </c>
    </row>
    <row r="91" spans="1:65" x14ac:dyDescent="0.2">
      <c r="A91" s="18" t="s">
        <v>247</v>
      </c>
      <c r="B91" s="19" t="s">
        <v>88</v>
      </c>
      <c r="C91" s="52">
        <v>1.9437981843948364</v>
      </c>
      <c r="D91" s="52">
        <v>1.6931662559509277</v>
      </c>
      <c r="E91" s="52">
        <v>1.7655473947525024</v>
      </c>
      <c r="F91" s="52">
        <v>1.7769421339035034</v>
      </c>
      <c r="G91" s="52">
        <v>1.9288692474365234</v>
      </c>
      <c r="H91" s="52">
        <v>1.9612390995025635</v>
      </c>
      <c r="I91" s="52">
        <v>1.9501581192016602</v>
      </c>
      <c r="J91" s="52">
        <v>1.8292766809463501</v>
      </c>
      <c r="K91" s="52">
        <v>2.0416719913482666</v>
      </c>
      <c r="L91" s="52">
        <v>1.8063215017318726</v>
      </c>
      <c r="M91" s="52">
        <v>1.7444784641265869</v>
      </c>
      <c r="N91" s="52">
        <v>1.9090182781219482</v>
      </c>
      <c r="O91" s="52">
        <v>1.9173816442489624</v>
      </c>
      <c r="P91" s="52">
        <v>2.0036449432373047</v>
      </c>
      <c r="Q91" s="52">
        <v>2.0074880123138428</v>
      </c>
      <c r="R91" s="52">
        <v>1.9716753959655762</v>
      </c>
      <c r="S91" s="52">
        <v>1.9232373237609863</v>
      </c>
      <c r="T91" s="52">
        <v>1.9474775791168213</v>
      </c>
      <c r="U91" s="52">
        <v>1.8348722457885742</v>
      </c>
      <c r="V91" s="52">
        <v>1.927980899810791</v>
      </c>
      <c r="W91" s="52">
        <v>1.8600871562957764</v>
      </c>
      <c r="X91" s="52">
        <v>1.7839667797088623</v>
      </c>
      <c r="Y91" s="52">
        <v>1.9587844610214233</v>
      </c>
      <c r="Z91" s="52">
        <v>1.9822953939437866</v>
      </c>
      <c r="AA91" s="52">
        <v>1.9314029216766357</v>
      </c>
      <c r="AB91" s="52">
        <v>1.9898208379745483</v>
      </c>
      <c r="AC91" s="52">
        <v>1.769564151763916</v>
      </c>
      <c r="AD91" s="52">
        <v>1.9242781400680542</v>
      </c>
      <c r="AE91" s="52">
        <v>1.8287391662597656</v>
      </c>
      <c r="AF91" s="52">
        <v>1.8709723949432373</v>
      </c>
      <c r="AG91" s="52">
        <v>1.921949028968811</v>
      </c>
      <c r="AH91" s="52">
        <v>2.0246727466583252</v>
      </c>
      <c r="AI91" s="52">
        <v>2.0478973388671875</v>
      </c>
      <c r="AJ91" s="52">
        <v>1.8282797336578369</v>
      </c>
      <c r="AK91" s="52">
        <v>1.8910081386566162</v>
      </c>
      <c r="AL91" s="52">
        <v>1.8070998191833496</v>
      </c>
      <c r="AM91" s="52">
        <v>1.7998161315917969</v>
      </c>
      <c r="AN91" s="52">
        <v>1.8979769945144653</v>
      </c>
      <c r="AO91" s="52">
        <v>1.8039329051971436</v>
      </c>
      <c r="AP91" s="52">
        <v>1.8499859571456909</v>
      </c>
      <c r="AQ91" s="52">
        <v>1.8802793025970459</v>
      </c>
      <c r="AR91" s="52">
        <v>1.7692142724990845</v>
      </c>
      <c r="AS91" s="52">
        <v>1.9283231496810913</v>
      </c>
      <c r="AT91" s="52">
        <v>1.8129423856735229</v>
      </c>
      <c r="AU91" s="52">
        <v>1.6734288930892944</v>
      </c>
      <c r="AV91" s="52">
        <v>1.8815453052520752</v>
      </c>
      <c r="AW91" s="52">
        <v>1.9587396383285522</v>
      </c>
      <c r="AX91" s="52">
        <v>1.9556798934936523</v>
      </c>
      <c r="AY91" s="52">
        <v>1.9582104682922363</v>
      </c>
      <c r="AZ91" s="52">
        <v>1.9610069990158081</v>
      </c>
      <c r="BA91" s="52">
        <v>1.8735905885696411</v>
      </c>
      <c r="BB91" s="52">
        <v>1.7456071376800537</v>
      </c>
      <c r="BC91" s="52">
        <v>1.9669836759567261</v>
      </c>
      <c r="BD91" s="52">
        <v>1.8753921985626221</v>
      </c>
      <c r="BE91" s="52">
        <v>1.8538739681243896</v>
      </c>
      <c r="BF91" s="52">
        <v>2.059828519821167</v>
      </c>
      <c r="BG91" s="52">
        <v>1.5969465970993042</v>
      </c>
      <c r="BH91" s="52">
        <v>1.9415079355239868</v>
      </c>
      <c r="BI91" s="52">
        <v>2.0550873279571533</v>
      </c>
      <c r="BJ91" s="52">
        <v>1.9202083349227905</v>
      </c>
      <c r="BK91" s="52">
        <v>1.9615919589996338</v>
      </c>
      <c r="BL91" s="52">
        <v>1.9782217741012573</v>
      </c>
      <c r="BM91" s="52">
        <v>2.0015783309936523</v>
      </c>
    </row>
    <row r="92" spans="1:65" x14ac:dyDescent="0.2">
      <c r="A92" s="21" t="s">
        <v>249</v>
      </c>
      <c r="B92" s="22" t="s">
        <v>90</v>
      </c>
      <c r="C92" s="51">
        <v>0.91532015800476074</v>
      </c>
      <c r="D92" s="51">
        <v>0.95416700839996338</v>
      </c>
      <c r="E92" s="51">
        <v>0.94703835248947144</v>
      </c>
      <c r="F92" s="51">
        <v>0.95986151695251465</v>
      </c>
      <c r="G92" s="51">
        <v>0.88450825214385986</v>
      </c>
      <c r="H92" s="51">
        <v>0.96863764524459839</v>
      </c>
      <c r="I92" s="51">
        <v>0.96035885810852051</v>
      </c>
      <c r="J92" s="51">
        <v>0.88063520193099976</v>
      </c>
      <c r="K92" s="51">
        <v>0.94353210926055908</v>
      </c>
      <c r="L92" s="51">
        <v>0.95378291606903076</v>
      </c>
      <c r="M92" s="51">
        <v>0.95635908842086792</v>
      </c>
      <c r="N92" s="51">
        <v>0.92502522468566895</v>
      </c>
      <c r="O92" s="51">
        <v>0.97653031349182129</v>
      </c>
      <c r="P92" s="51">
        <v>0.97864425182342529</v>
      </c>
      <c r="Q92" s="51">
        <v>0.95582383871078491</v>
      </c>
      <c r="R92" s="51">
        <v>0.98469483852386475</v>
      </c>
      <c r="S92" s="51">
        <v>0.94228017330169678</v>
      </c>
      <c r="T92" s="51">
        <v>0.95601272583007813</v>
      </c>
      <c r="U92" s="51">
        <v>0.94365477561950684</v>
      </c>
      <c r="V92" s="51">
        <v>0.93486881256103516</v>
      </c>
      <c r="W92" s="51">
        <v>0.91197037696838379</v>
      </c>
      <c r="X92" s="51">
        <v>0.9327930212020874</v>
      </c>
      <c r="Y92" s="51">
        <v>0.95048153400421143</v>
      </c>
      <c r="Z92" s="51">
        <v>0.93759971857070923</v>
      </c>
      <c r="AA92" s="51">
        <v>0.9799274206161499</v>
      </c>
      <c r="AB92" s="51">
        <v>0.95071154832839966</v>
      </c>
      <c r="AC92" s="51">
        <v>0.95798355340957642</v>
      </c>
      <c r="AD92" s="51">
        <v>0.95921701192855835</v>
      </c>
      <c r="AE92" s="51">
        <v>0.95611846446990967</v>
      </c>
      <c r="AF92" s="51">
        <v>0.95841985940933228</v>
      </c>
      <c r="AG92" s="51">
        <v>0.98812329769134521</v>
      </c>
      <c r="AH92" s="51">
        <v>0.95423448085784912</v>
      </c>
      <c r="AI92" s="51">
        <v>0.99684804677963257</v>
      </c>
      <c r="AJ92" s="51">
        <v>0.94820564985275269</v>
      </c>
      <c r="AK92" s="51">
        <v>0.9905555248260498</v>
      </c>
      <c r="AL92" s="51">
        <v>0.96222013235092163</v>
      </c>
      <c r="AM92" s="51">
        <v>0.96200704574584961</v>
      </c>
      <c r="AN92" s="51">
        <v>0.98660790920257568</v>
      </c>
      <c r="AO92" s="51">
        <v>0.96544170379638672</v>
      </c>
      <c r="AP92" s="51">
        <v>0.95128047466278076</v>
      </c>
      <c r="AQ92" s="51">
        <v>0.94832628965377808</v>
      </c>
      <c r="AR92" s="51">
        <v>0.95928090810775757</v>
      </c>
      <c r="AS92" s="51">
        <v>0.93393301963806152</v>
      </c>
      <c r="AT92" s="51">
        <v>0.92048245668411255</v>
      </c>
      <c r="AU92" s="51">
        <v>0.97141724824905396</v>
      </c>
      <c r="AV92" s="51">
        <v>0.98709511756896973</v>
      </c>
      <c r="AW92" s="51">
        <v>0.96001535654067993</v>
      </c>
      <c r="AX92" s="51">
        <v>0.95998305082321167</v>
      </c>
      <c r="AY92" s="51">
        <v>0.97964745759963989</v>
      </c>
      <c r="AZ92" s="51">
        <v>0.96942621469497681</v>
      </c>
      <c r="BA92" s="51">
        <v>0.96943289041519165</v>
      </c>
      <c r="BB92" s="51">
        <v>0.98118489980697632</v>
      </c>
      <c r="BC92" s="51">
        <v>0.98707139492034912</v>
      </c>
      <c r="BD92" s="51">
        <v>0.98858332633972168</v>
      </c>
      <c r="BE92" s="51">
        <v>0.98260903358459473</v>
      </c>
      <c r="BF92" s="51">
        <v>0.99021381139755249</v>
      </c>
      <c r="BG92" s="51">
        <v>1</v>
      </c>
      <c r="BH92" s="51">
        <v>0.99400848150253296</v>
      </c>
      <c r="BI92" s="51">
        <v>0.99739104509353638</v>
      </c>
      <c r="BJ92" s="51">
        <v>0.99091178178787231</v>
      </c>
      <c r="BK92" s="51">
        <v>0.99132645130157471</v>
      </c>
      <c r="BL92" s="51">
        <v>0.98838740587234497</v>
      </c>
      <c r="BM92" s="51">
        <v>0.99355292320251465</v>
      </c>
    </row>
    <row r="93" spans="1:65" x14ac:dyDescent="0.2">
      <c r="A93" s="21" t="s">
        <v>251</v>
      </c>
      <c r="B93" s="22" t="s">
        <v>90</v>
      </c>
      <c r="C93" s="51">
        <v>0.45553943514823914</v>
      </c>
      <c r="D93" s="51">
        <v>0.34784367680549622</v>
      </c>
      <c r="E93" s="51">
        <v>0.27142861485481262</v>
      </c>
      <c r="F93" s="51">
        <v>0.3697948157787323</v>
      </c>
      <c r="G93" s="51">
        <v>0.39765551686286926</v>
      </c>
      <c r="H93" s="51">
        <v>0.4660734236240387</v>
      </c>
      <c r="I93" s="51">
        <v>0.42515122890472412</v>
      </c>
      <c r="J93" s="51">
        <v>0.35487812757492065</v>
      </c>
      <c r="K93" s="51">
        <v>0.50254863500595093</v>
      </c>
      <c r="L93" s="51">
        <v>0.30826142430305481</v>
      </c>
      <c r="M93" s="51">
        <v>0.42283391952514648</v>
      </c>
      <c r="N93" s="51">
        <v>0.33517768979072571</v>
      </c>
      <c r="O93" s="51">
        <v>0.34850072860717773</v>
      </c>
      <c r="P93" s="51">
        <v>0.54515010118484497</v>
      </c>
      <c r="Q93" s="51">
        <v>0.47876805067062378</v>
      </c>
      <c r="R93" s="51">
        <v>0.44375953078269958</v>
      </c>
      <c r="S93" s="51">
        <v>0.46356281638145447</v>
      </c>
      <c r="T93" s="51">
        <v>0.41480755805969238</v>
      </c>
      <c r="U93" s="51">
        <v>0.40331742167472839</v>
      </c>
      <c r="V93" s="51">
        <v>0.33193102478981018</v>
      </c>
      <c r="W93" s="51">
        <v>0.31929543614387512</v>
      </c>
      <c r="X93" s="51">
        <v>0.37695920467376709</v>
      </c>
      <c r="Y93" s="51">
        <v>0.48212102055549622</v>
      </c>
      <c r="Z93" s="51">
        <v>0.56684136390686035</v>
      </c>
      <c r="AA93" s="51">
        <v>0.39957594871520996</v>
      </c>
      <c r="AB93" s="51">
        <v>0.45160946249961853</v>
      </c>
      <c r="AC93" s="51">
        <v>0.38421070575714111</v>
      </c>
      <c r="AD93" s="51">
        <v>0.47523626685142517</v>
      </c>
      <c r="AE93" s="51">
        <v>0.34754633903503418</v>
      </c>
      <c r="AF93" s="51">
        <v>0.40284058451652527</v>
      </c>
      <c r="AG93" s="51">
        <v>0.42724701762199402</v>
      </c>
      <c r="AH93" s="51">
        <v>0.50847560167312622</v>
      </c>
      <c r="AI93" s="51">
        <v>0.54831331968307495</v>
      </c>
      <c r="AJ93" s="51">
        <v>0.24571427702903748</v>
      </c>
      <c r="AK93" s="51">
        <v>0.35780024528503418</v>
      </c>
      <c r="AL93" s="51">
        <v>0.36743322014808655</v>
      </c>
      <c r="AM93" s="51">
        <v>0.32789847254753113</v>
      </c>
      <c r="AN93" s="51">
        <v>0.38992437720298767</v>
      </c>
      <c r="AO93" s="51">
        <v>0.38886916637420654</v>
      </c>
      <c r="AP93" s="51">
        <v>0.27105662226676941</v>
      </c>
      <c r="AQ93" s="51">
        <v>0.28209874033927917</v>
      </c>
      <c r="AR93" s="51">
        <v>0.33104017376899719</v>
      </c>
      <c r="AS93" s="51">
        <v>0.36815688014030457</v>
      </c>
      <c r="AT93" s="51">
        <v>0.29305347800254822</v>
      </c>
      <c r="AU93" s="51">
        <v>0.32480710744857788</v>
      </c>
      <c r="AV93" s="51">
        <v>0.35338389873504639</v>
      </c>
      <c r="AW93" s="51">
        <v>0.45488694310188293</v>
      </c>
      <c r="AX93" s="51">
        <v>0.5170513391494751</v>
      </c>
      <c r="AY93" s="51">
        <v>0.45702889561653137</v>
      </c>
      <c r="AZ93" s="51">
        <v>0.43773621320724487</v>
      </c>
      <c r="BA93" s="51">
        <v>0.30989152193069458</v>
      </c>
      <c r="BB93" s="51">
        <v>0.42539030313491821</v>
      </c>
      <c r="BC93" s="51">
        <v>0.53052783012390137</v>
      </c>
      <c r="BD93" s="51">
        <v>0.33801895380020142</v>
      </c>
      <c r="BE93" s="51">
        <v>0.42230790853500366</v>
      </c>
      <c r="BF93" s="51">
        <v>0.59961622953414917</v>
      </c>
      <c r="BG93" s="51">
        <v>0.37227740883827209</v>
      </c>
      <c r="BH93" s="51">
        <v>0.40962344408035278</v>
      </c>
      <c r="BI93" s="51">
        <v>0.62081801891326904</v>
      </c>
      <c r="BJ93" s="51">
        <v>0.4058244526386261</v>
      </c>
      <c r="BK93" s="51">
        <v>0.42030081152915955</v>
      </c>
      <c r="BL93" s="51">
        <v>0.4399082362651825</v>
      </c>
      <c r="BM93" s="51">
        <v>0.56485229730606079</v>
      </c>
    </row>
    <row r="94" spans="1:65" x14ac:dyDescent="0.2">
      <c r="A94" s="21" t="s">
        <v>253</v>
      </c>
      <c r="B94" s="22" t="s">
        <v>254</v>
      </c>
      <c r="C94" s="44">
        <v>26135.904296875</v>
      </c>
      <c r="D94" s="44">
        <v>24298.98046875</v>
      </c>
      <c r="E94" s="44">
        <v>26961.677734375</v>
      </c>
      <c r="F94" s="44">
        <v>30383.4140625</v>
      </c>
      <c r="G94" s="44">
        <v>24021.408203125</v>
      </c>
      <c r="H94" s="44">
        <v>30179.015625</v>
      </c>
      <c r="I94" s="44">
        <v>26730.5859375</v>
      </c>
      <c r="J94" s="44">
        <v>15434.0341796875</v>
      </c>
      <c r="K94" s="44">
        <v>13849.2861328125</v>
      </c>
      <c r="L94" s="44">
        <v>34398.9453125</v>
      </c>
      <c r="M94" s="44">
        <v>28229.443359375</v>
      </c>
      <c r="N94" s="44">
        <v>16883.603515625</v>
      </c>
      <c r="O94" s="44">
        <v>20738.7890625</v>
      </c>
      <c r="P94" s="44">
        <v>30667.3515625</v>
      </c>
      <c r="Q94" s="44">
        <v>19654.89453125</v>
      </c>
      <c r="R94" s="44">
        <v>21927.478515625</v>
      </c>
      <c r="S94" s="44">
        <v>22844.53125</v>
      </c>
      <c r="T94" s="44">
        <v>20457.05078125</v>
      </c>
      <c r="U94" s="44">
        <v>28900.48828125</v>
      </c>
      <c r="V94" s="44">
        <v>14700.5205078125</v>
      </c>
      <c r="W94" s="44">
        <v>27028.080078125</v>
      </c>
      <c r="X94" s="44">
        <v>28836.16015625</v>
      </c>
      <c r="Y94" s="44">
        <v>30965.19921875</v>
      </c>
      <c r="Z94" s="44">
        <v>26128.16796875</v>
      </c>
      <c r="AA94" s="44">
        <v>19383.921875</v>
      </c>
      <c r="AB94" s="44">
        <v>19625.966796875</v>
      </c>
      <c r="AC94" s="44">
        <v>26336.21875</v>
      </c>
      <c r="AD94" s="44">
        <v>34507.578125</v>
      </c>
      <c r="AE94" s="44">
        <v>13154.6572265625</v>
      </c>
      <c r="AF94" s="44">
        <v>20474.845703125</v>
      </c>
      <c r="AG94" s="44">
        <v>31722.21484375</v>
      </c>
      <c r="AH94" s="44">
        <v>21411.03125</v>
      </c>
      <c r="AI94" s="44">
        <v>18390.61328125</v>
      </c>
      <c r="AJ94" s="44">
        <v>19949.478515625</v>
      </c>
      <c r="AK94" s="44">
        <v>26140.541015625</v>
      </c>
      <c r="AL94" s="44">
        <v>22049.048828125</v>
      </c>
      <c r="AM94" s="44">
        <v>23516.5703125</v>
      </c>
      <c r="AN94" s="44">
        <v>28269.9609375</v>
      </c>
      <c r="AO94" s="44">
        <v>24122.421875</v>
      </c>
      <c r="AP94" s="44">
        <v>18184.451171875</v>
      </c>
      <c r="AQ94" s="44">
        <v>15697.486328125</v>
      </c>
      <c r="AR94" s="44">
        <v>28263.431640625</v>
      </c>
      <c r="AS94" s="44">
        <v>20060.15234375</v>
      </c>
      <c r="AT94" s="44">
        <v>23695.2265625</v>
      </c>
      <c r="AU94" s="44">
        <v>13118.779296875</v>
      </c>
      <c r="AV94" s="44">
        <v>23039.53125</v>
      </c>
      <c r="AW94" s="44">
        <v>27451.130859375</v>
      </c>
      <c r="AX94" s="44">
        <v>26305.447265625</v>
      </c>
      <c r="AY94" s="44">
        <v>27758.80859375</v>
      </c>
      <c r="AZ94" s="44">
        <v>23276.9296875</v>
      </c>
      <c r="BA94" s="44">
        <v>20493.771484375</v>
      </c>
      <c r="BB94" s="44">
        <v>27731.66796875</v>
      </c>
      <c r="BC94" s="44">
        <v>40948.60546875</v>
      </c>
      <c r="BD94" s="44">
        <v>26438.71875</v>
      </c>
      <c r="BE94" s="44">
        <v>44789.5703125</v>
      </c>
      <c r="BF94" s="44">
        <v>27598.22265625</v>
      </c>
      <c r="BG94" s="44">
        <v>25645.296875</v>
      </c>
      <c r="BH94" s="44">
        <v>23913.70703125</v>
      </c>
      <c r="BI94" s="44">
        <v>31650.646484375</v>
      </c>
      <c r="BJ94" s="44">
        <v>28171.3671875</v>
      </c>
      <c r="BK94" s="44">
        <v>20913.0390625</v>
      </c>
      <c r="BL94" s="44">
        <v>21675.888671875</v>
      </c>
      <c r="BM94" s="44">
        <v>35057.171875</v>
      </c>
    </row>
    <row r="95" spans="1:65" x14ac:dyDescent="0.2">
      <c r="A95" s="21" t="s">
        <v>256</v>
      </c>
      <c r="B95" s="22" t="s">
        <v>90</v>
      </c>
      <c r="C95" s="51">
        <v>4.5372322201728821E-2</v>
      </c>
      <c r="D95" s="51">
        <v>0.4982636570930481</v>
      </c>
      <c r="E95" s="51">
        <v>0.17153061926364899</v>
      </c>
      <c r="F95" s="51">
        <v>0.19533835351467133</v>
      </c>
      <c r="G95" s="51">
        <v>0</v>
      </c>
      <c r="H95" s="51">
        <v>0</v>
      </c>
      <c r="I95" s="51">
        <v>0</v>
      </c>
      <c r="J95" s="51">
        <v>0.14506456255912781</v>
      </c>
      <c r="K95" s="51">
        <v>0</v>
      </c>
      <c r="L95" s="51">
        <v>0</v>
      </c>
      <c r="M95" s="51">
        <v>0.34018465876579285</v>
      </c>
      <c r="N95" s="51">
        <v>0</v>
      </c>
      <c r="O95" s="51">
        <v>0</v>
      </c>
      <c r="P95" s="51">
        <v>0</v>
      </c>
      <c r="Q95" s="51">
        <v>0</v>
      </c>
      <c r="R95" s="51">
        <v>0</v>
      </c>
      <c r="S95" s="51">
        <v>8.8021427392959595E-2</v>
      </c>
      <c r="T95" s="51">
        <v>0</v>
      </c>
      <c r="U95" s="51">
        <v>1.3786674477159977E-2</v>
      </c>
      <c r="V95" s="51">
        <v>0</v>
      </c>
      <c r="W95" s="51">
        <v>0</v>
      </c>
      <c r="X95" s="51">
        <v>0.40333503484725952</v>
      </c>
      <c r="Y95" s="51">
        <v>0</v>
      </c>
      <c r="Z95" s="51">
        <v>0.18672163784503937</v>
      </c>
      <c r="AA95" s="51">
        <v>0</v>
      </c>
      <c r="AB95" s="51">
        <v>0</v>
      </c>
      <c r="AC95" s="51">
        <v>0.19595460593700409</v>
      </c>
      <c r="AD95" s="51">
        <v>0</v>
      </c>
      <c r="AE95" s="51">
        <v>0.15668459236621857</v>
      </c>
      <c r="AF95" s="51">
        <v>0.16352762281894684</v>
      </c>
      <c r="AG95" s="51">
        <v>0</v>
      </c>
      <c r="AH95" s="51">
        <v>0</v>
      </c>
      <c r="AI95" s="51">
        <v>0</v>
      </c>
      <c r="AJ95" s="51">
        <v>0</v>
      </c>
      <c r="AK95" s="51">
        <v>0</v>
      </c>
      <c r="AL95" s="51">
        <v>0.18204748630523682</v>
      </c>
      <c r="AM95" s="51">
        <v>0.13069705665111542</v>
      </c>
      <c r="AN95" s="51">
        <v>0</v>
      </c>
      <c r="AO95" s="51">
        <v>4.5366514474153519E-2</v>
      </c>
      <c r="AP95" s="51">
        <v>0</v>
      </c>
      <c r="AQ95" s="51">
        <v>0</v>
      </c>
      <c r="AR95" s="51">
        <v>0.11216672509908676</v>
      </c>
      <c r="AS95" s="51">
        <v>0</v>
      </c>
      <c r="AT95" s="51">
        <v>7.7311061322689056E-2</v>
      </c>
      <c r="AU95" s="51">
        <v>0.22915510833263397</v>
      </c>
      <c r="AV95" s="51">
        <v>0</v>
      </c>
      <c r="AW95" s="51">
        <v>0</v>
      </c>
      <c r="AX95" s="51">
        <v>0.11744306981563568</v>
      </c>
      <c r="AY95" s="51">
        <v>0</v>
      </c>
      <c r="AZ95" s="51">
        <v>0</v>
      </c>
      <c r="BA95" s="51">
        <v>0</v>
      </c>
      <c r="BB95" s="51">
        <v>5.2480641752481461E-2</v>
      </c>
      <c r="BC95" s="51">
        <v>0</v>
      </c>
      <c r="BD95" s="51">
        <v>0</v>
      </c>
      <c r="BE95" s="51">
        <v>0</v>
      </c>
      <c r="BF95" s="51">
        <v>0</v>
      </c>
      <c r="BG95" s="51">
        <v>0</v>
      </c>
      <c r="BH95" s="51">
        <v>0</v>
      </c>
      <c r="BI95" s="51">
        <v>0</v>
      </c>
      <c r="BJ95" s="51">
        <v>0</v>
      </c>
      <c r="BK95" s="51">
        <v>0</v>
      </c>
      <c r="BL95" s="51">
        <v>0</v>
      </c>
      <c r="BM95" s="51"/>
    </row>
    <row r="96" spans="1:65" x14ac:dyDescent="0.2">
      <c r="A96" s="29" t="s">
        <v>258</v>
      </c>
      <c r="B96" s="30" t="s">
        <v>90</v>
      </c>
      <c r="C96" s="53">
        <v>0.45897188782691956</v>
      </c>
      <c r="D96" s="53">
        <v>0.39813202619552612</v>
      </c>
      <c r="E96" s="53">
        <v>0.43371650576591492</v>
      </c>
      <c r="F96" s="53">
        <v>0.24775737524032593</v>
      </c>
      <c r="G96" s="53">
        <v>0.6102251410484314</v>
      </c>
      <c r="H96" s="53">
        <v>0.29768913984298706</v>
      </c>
      <c r="I96" s="53">
        <v>0.34469008445739746</v>
      </c>
      <c r="J96" s="53">
        <v>0.25960969924926758</v>
      </c>
      <c r="K96" s="53">
        <v>0.32633692026138306</v>
      </c>
      <c r="L96" s="53">
        <v>0.27555450797080994</v>
      </c>
      <c r="M96" s="53">
        <v>0.39546045660972595</v>
      </c>
      <c r="N96" s="53">
        <v>0.71003395318984985</v>
      </c>
      <c r="O96" s="53">
        <v>0.60556834936141968</v>
      </c>
      <c r="P96" s="53">
        <v>0.57565277814865112</v>
      </c>
      <c r="Q96" s="53">
        <v>0.35350698232650757</v>
      </c>
      <c r="R96" s="53">
        <v>1.0483496189117432</v>
      </c>
      <c r="S96" s="53">
        <v>0.45496052503585815</v>
      </c>
      <c r="T96" s="53">
        <v>0.16440531611442566</v>
      </c>
      <c r="U96" s="53">
        <v>0.45188146829605103</v>
      </c>
      <c r="V96" s="53">
        <v>0.33833369612693787</v>
      </c>
      <c r="W96" s="53">
        <v>0.31637021899223328</v>
      </c>
      <c r="X96" s="53">
        <v>0.52678710222244263</v>
      </c>
      <c r="Y96" s="53">
        <v>0.48329615592956543</v>
      </c>
      <c r="Z96" s="53">
        <v>0.88673090934753418</v>
      </c>
      <c r="AA96" s="53">
        <v>0.27334398031234741</v>
      </c>
      <c r="AB96" s="53">
        <v>0.34145557880401611</v>
      </c>
      <c r="AC96" s="53">
        <v>0.52689272165298462</v>
      </c>
      <c r="AD96" s="53">
        <v>0.45037275552749634</v>
      </c>
      <c r="AE96" s="53">
        <v>0.44675430655479431</v>
      </c>
      <c r="AF96" s="53">
        <v>0.42372789978981018</v>
      </c>
      <c r="AG96" s="53">
        <v>0.33281505107879639</v>
      </c>
      <c r="AH96" s="53">
        <v>0.53686922788619995</v>
      </c>
      <c r="AI96" s="53">
        <v>0.19518224895000458</v>
      </c>
      <c r="AJ96" s="53">
        <v>9.4726420938968658E-2</v>
      </c>
      <c r="AK96" s="53">
        <v>0.43554249405860901</v>
      </c>
      <c r="AL96" s="53">
        <v>0.38390457630157471</v>
      </c>
      <c r="AM96" s="53">
        <v>0.70144075155258179</v>
      </c>
      <c r="AN96" s="53">
        <v>0.39264622330665588</v>
      </c>
      <c r="AO96" s="53">
        <v>0.36657321453094482</v>
      </c>
      <c r="AP96" s="53">
        <v>0.48708334565162659</v>
      </c>
      <c r="AQ96" s="53">
        <v>0.32391628623008728</v>
      </c>
      <c r="AR96" s="53">
        <v>0.23154844343662262</v>
      </c>
      <c r="AS96" s="53">
        <v>0.65127670764923096</v>
      </c>
      <c r="AT96" s="53">
        <v>0.44988170266151428</v>
      </c>
      <c r="AU96" s="53">
        <v>0.59277796745300293</v>
      </c>
      <c r="AV96" s="53">
        <v>0.38038656115531921</v>
      </c>
      <c r="AW96" s="53">
        <v>0.69961643218994141</v>
      </c>
      <c r="AX96" s="53">
        <v>0.65210628509521484</v>
      </c>
      <c r="AY96" s="53">
        <v>0.65003478527069092</v>
      </c>
      <c r="AZ96" s="53">
        <v>0.75625640153884888</v>
      </c>
      <c r="BA96" s="53">
        <v>0.57561582326889038</v>
      </c>
      <c r="BB96" s="53">
        <v>0.37379148602485657</v>
      </c>
      <c r="BC96" s="53">
        <v>0.49209007620811462</v>
      </c>
      <c r="BD96" s="53">
        <v>0.29951369762420654</v>
      </c>
      <c r="BE96" s="53">
        <v>0.24168823659420013</v>
      </c>
      <c r="BF96" s="53">
        <v>0.31218874454498291</v>
      </c>
      <c r="BG96" s="53">
        <v>0.47767806053161621</v>
      </c>
      <c r="BH96" s="53">
        <v>0.12817087769508362</v>
      </c>
      <c r="BI96" s="53">
        <v>0.52901250123977661</v>
      </c>
      <c r="BJ96" s="53">
        <v>0.52330732345581055</v>
      </c>
      <c r="BK96" s="53">
        <v>0.52781760692596436</v>
      </c>
      <c r="BL96" s="53">
        <v>0.18181510269641876</v>
      </c>
      <c r="BM96" s="53">
        <v>0.52027004957199097</v>
      </c>
    </row>
    <row r="97" spans="1:65" x14ac:dyDescent="0.2">
      <c r="A97" s="29" t="s">
        <v>260</v>
      </c>
      <c r="B97" s="30" t="s">
        <v>90</v>
      </c>
      <c r="C97" s="53">
        <v>0.48419564962387085</v>
      </c>
      <c r="D97" s="53">
        <v>0.46693462133407593</v>
      </c>
      <c r="E97" s="53">
        <v>0.67982542514801025</v>
      </c>
      <c r="F97" s="53">
        <v>0.70917743444442749</v>
      </c>
      <c r="G97" s="53">
        <v>0.58517235517501831</v>
      </c>
      <c r="H97" s="53">
        <v>0.46823045611381531</v>
      </c>
      <c r="I97" s="53">
        <v>0.40801680088043213</v>
      </c>
      <c r="J97" s="53">
        <v>0.5420839786529541</v>
      </c>
      <c r="K97" s="53">
        <v>0.593361496925354</v>
      </c>
      <c r="L97" s="53">
        <v>0.51725995540618896</v>
      </c>
      <c r="M97" s="53">
        <v>0.36226925253868103</v>
      </c>
      <c r="N97" s="53">
        <v>0.90288937091827393</v>
      </c>
      <c r="O97" s="53">
        <v>0.44169703125953674</v>
      </c>
      <c r="P97" s="53">
        <v>0.5346866250038147</v>
      </c>
      <c r="Q97" s="53">
        <v>0.50620007514953613</v>
      </c>
      <c r="R97" s="53">
        <v>0.8870888352394104</v>
      </c>
      <c r="S97" s="53">
        <v>0.41663327813148499</v>
      </c>
      <c r="T97" s="53">
        <v>0.47409829497337341</v>
      </c>
      <c r="U97" s="53">
        <v>0.42218410968780518</v>
      </c>
      <c r="V97" s="53">
        <v>0.67035865783691406</v>
      </c>
      <c r="W97" s="53">
        <v>0.48886799812316895</v>
      </c>
      <c r="X97" s="53">
        <v>0.65322422981262207</v>
      </c>
      <c r="Y97" s="53">
        <v>0.42128294706344604</v>
      </c>
      <c r="Z97" s="53">
        <v>0.52706712484359741</v>
      </c>
      <c r="AA97" s="53">
        <v>0.45678097009658813</v>
      </c>
      <c r="AB97" s="53">
        <v>0.51376461982727051</v>
      </c>
      <c r="AC97" s="53">
        <v>0.71475553512573242</v>
      </c>
      <c r="AD97" s="53">
        <v>0.58664619922637939</v>
      </c>
      <c r="AE97" s="53">
        <v>0.61001938581466675</v>
      </c>
      <c r="AF97" s="53">
        <v>0.52583819627761841</v>
      </c>
      <c r="AG97" s="53">
        <v>0.69276034832000732</v>
      </c>
      <c r="AH97" s="53">
        <v>0.37522616982460022</v>
      </c>
      <c r="AI97" s="53">
        <v>0.58641910552978516</v>
      </c>
      <c r="AJ97" s="53">
        <v>0.58362513780593872</v>
      </c>
      <c r="AK97" s="53">
        <v>0.36672759056091309</v>
      </c>
      <c r="AL97" s="53">
        <v>0.37711408734321594</v>
      </c>
      <c r="AM97" s="53">
        <v>0.4215068519115448</v>
      </c>
      <c r="AN97" s="53">
        <v>0.35695973038673401</v>
      </c>
      <c r="AO97" s="53">
        <v>0.32321956753730774</v>
      </c>
      <c r="AP97" s="53">
        <v>0.42533206939697266</v>
      </c>
      <c r="AQ97" s="53">
        <v>0.34885427355766296</v>
      </c>
      <c r="AR97" s="53">
        <v>0.32112652063369751</v>
      </c>
      <c r="AS97" s="53">
        <v>0.30028548836708069</v>
      </c>
      <c r="AT97" s="53">
        <v>0.67659080028533936</v>
      </c>
      <c r="AU97" s="53">
        <v>0.49552702903747559</v>
      </c>
      <c r="AV97" s="53">
        <v>0.347430020570755</v>
      </c>
      <c r="AW97" s="53">
        <v>0.44951349496841431</v>
      </c>
      <c r="AX97" s="53">
        <v>0.29966768622398376</v>
      </c>
      <c r="AY97" s="53">
        <v>0.26775863766670227</v>
      </c>
      <c r="AZ97" s="53">
        <v>0.38449877500534058</v>
      </c>
      <c r="BA97" s="53">
        <v>0.23882931470870972</v>
      </c>
      <c r="BB97" s="53">
        <v>0.46944990754127502</v>
      </c>
      <c r="BC97" s="53">
        <v>0.29538249969482422</v>
      </c>
      <c r="BD97" s="53">
        <v>0.34975868463516235</v>
      </c>
      <c r="BE97" s="53">
        <v>0.62928807735443115</v>
      </c>
      <c r="BF97" s="53">
        <v>0.18922343850135803</v>
      </c>
      <c r="BG97" s="53">
        <v>0.28306835889816284</v>
      </c>
      <c r="BH97" s="53">
        <v>0.41724583506584167</v>
      </c>
      <c r="BI97" s="53">
        <v>0.47882014513015747</v>
      </c>
      <c r="BJ97" s="53">
        <v>0.46643197536468506</v>
      </c>
      <c r="BK97" s="53">
        <v>0.34193280339241028</v>
      </c>
      <c r="BL97" s="53">
        <v>0.4589042067527771</v>
      </c>
      <c r="BM97" s="53">
        <v>0.52066934108734131</v>
      </c>
    </row>
    <row r="98" spans="1:65" s="1" customFormat="1" x14ac:dyDescent="0.2">
      <c r="A98" s="48" t="s">
        <v>262</v>
      </c>
      <c r="B98" s="49" t="s">
        <v>85</v>
      </c>
      <c r="C98" s="50">
        <v>7.1316862106323242</v>
      </c>
      <c r="D98" s="50">
        <v>7.4015426635742188</v>
      </c>
      <c r="E98" s="50">
        <v>7.2401280403137207</v>
      </c>
      <c r="F98" s="50">
        <v>7.3393502235412598</v>
      </c>
      <c r="G98" s="50">
        <v>7.373692512512207</v>
      </c>
      <c r="H98" s="50">
        <v>7.4607663154602051</v>
      </c>
      <c r="I98" s="50">
        <v>7.0208430290222168</v>
      </c>
      <c r="J98" s="50">
        <v>7.511385440826416</v>
      </c>
      <c r="K98" s="50">
        <v>7.3421497344970703</v>
      </c>
      <c r="L98" s="50">
        <v>7.4984326362609863</v>
      </c>
      <c r="M98" s="50">
        <v>7.2858619689941406</v>
      </c>
      <c r="N98" s="50">
        <v>7.2880401611328125</v>
      </c>
      <c r="O98" s="50">
        <v>7.4816217422485352</v>
      </c>
      <c r="P98" s="50">
        <v>7.3045568466186523</v>
      </c>
      <c r="Q98" s="50">
        <v>7.5341362953186035</v>
      </c>
      <c r="R98" s="50">
        <v>7.6309380531311035</v>
      </c>
      <c r="S98" s="50">
        <v>7.4138040542602539</v>
      </c>
      <c r="T98" s="50">
        <v>7.1949763298034668</v>
      </c>
      <c r="U98" s="50">
        <v>7.3725552558898926</v>
      </c>
      <c r="V98" s="50">
        <v>7.134955883026123</v>
      </c>
      <c r="W98" s="50">
        <v>7.244175910949707</v>
      </c>
      <c r="X98" s="50">
        <v>7.0736880302429199</v>
      </c>
      <c r="Y98" s="50">
        <v>7.6375827789306641</v>
      </c>
      <c r="Z98" s="50">
        <v>7.3772153854370117</v>
      </c>
      <c r="AA98" s="50">
        <v>7.273322582244873</v>
      </c>
      <c r="AB98" s="50">
        <v>7.3885645866394043</v>
      </c>
      <c r="AC98" s="50">
        <v>7.3939752578735352</v>
      </c>
      <c r="AD98" s="50">
        <v>7.6493115425109863</v>
      </c>
      <c r="AE98" s="50">
        <v>7.3128619194030762</v>
      </c>
      <c r="AF98" s="50">
        <v>7.310513973236084</v>
      </c>
      <c r="AG98" s="50">
        <v>7.197577953338623</v>
      </c>
      <c r="AH98" s="50">
        <v>7.5039410591125488</v>
      </c>
      <c r="AI98" s="50">
        <v>7.1612234115600586</v>
      </c>
      <c r="AJ98" s="50">
        <v>6.9715585708618164</v>
      </c>
      <c r="AK98" s="50">
        <v>7.0800418853759766</v>
      </c>
      <c r="AL98" s="50">
        <v>7.1122121810913086</v>
      </c>
      <c r="AM98" s="50">
        <v>6.8429646492004395</v>
      </c>
      <c r="AN98" s="50">
        <v>7.3021306991577148</v>
      </c>
      <c r="AO98" s="50">
        <v>7.0781211853027344</v>
      </c>
      <c r="AP98" s="50">
        <v>7.1325836181640625</v>
      </c>
      <c r="AQ98" s="50">
        <v>7.1275558471679687</v>
      </c>
      <c r="AR98" s="50">
        <v>7.1061205863952637</v>
      </c>
      <c r="AS98" s="50">
        <v>7.3242416381835937</v>
      </c>
      <c r="AT98" s="50">
        <v>7.0765132904052734</v>
      </c>
      <c r="AU98" s="50">
        <v>7.6373753547668457</v>
      </c>
      <c r="AV98" s="50">
        <v>7.3592772483825684</v>
      </c>
      <c r="AW98" s="50">
        <v>7.257533073425293</v>
      </c>
      <c r="AX98" s="50">
        <v>7.4383845329284668</v>
      </c>
      <c r="AY98" s="50">
        <v>7.3662261962890625</v>
      </c>
      <c r="AZ98" s="50">
        <v>7.391232967376709</v>
      </c>
      <c r="BA98" s="50">
        <v>7.4560770988464355</v>
      </c>
      <c r="BB98" s="50">
        <v>7.6192684173583984</v>
      </c>
      <c r="BC98" s="50">
        <v>7.621485710144043</v>
      </c>
      <c r="BD98" s="50">
        <v>7.6668186187744141</v>
      </c>
      <c r="BE98" s="50">
        <v>7.5856437683105469</v>
      </c>
      <c r="BF98" s="50">
        <v>7.351921558380127</v>
      </c>
      <c r="BG98" s="50">
        <v>7.5842642784118652</v>
      </c>
      <c r="BH98" s="50">
        <v>7.4293026924133301</v>
      </c>
      <c r="BI98" s="50">
        <v>7.5868515968322754</v>
      </c>
      <c r="BJ98" s="50">
        <v>7.4057412147521973</v>
      </c>
      <c r="BK98" s="50">
        <v>7.404965877532959</v>
      </c>
      <c r="BL98" s="50">
        <v>7.0766668319702148</v>
      </c>
      <c r="BM98" s="50">
        <v>7.580477237701416</v>
      </c>
    </row>
    <row r="99" spans="1:65" x14ac:dyDescent="0.2">
      <c r="A99" s="18" t="s">
        <v>264</v>
      </c>
      <c r="B99" s="19" t="s">
        <v>88</v>
      </c>
      <c r="C99" s="52">
        <v>1.766487717628479</v>
      </c>
      <c r="D99" s="52">
        <v>1.9095180034637451</v>
      </c>
      <c r="E99" s="52">
        <v>1.842171311378479</v>
      </c>
      <c r="F99" s="52">
        <v>1.8913816213607788</v>
      </c>
      <c r="G99" s="52">
        <v>1.8981839418411255</v>
      </c>
      <c r="H99" s="52">
        <v>1.9348104000091553</v>
      </c>
      <c r="I99" s="52">
        <v>1.7695730924606323</v>
      </c>
      <c r="J99" s="52">
        <v>1.9584687948226929</v>
      </c>
      <c r="K99" s="52">
        <v>1.8168492317199707</v>
      </c>
      <c r="L99" s="52">
        <v>1.934248685836792</v>
      </c>
      <c r="M99" s="52">
        <v>1.8202236890792847</v>
      </c>
      <c r="N99" s="52">
        <v>1.8786032199859619</v>
      </c>
      <c r="O99" s="52">
        <v>1.9131861925125122</v>
      </c>
      <c r="P99" s="52">
        <v>1.7723790407180786</v>
      </c>
      <c r="Q99" s="52">
        <v>1.8977705240249634</v>
      </c>
      <c r="R99" s="52">
        <v>1.9101078510284424</v>
      </c>
      <c r="S99" s="52">
        <v>1.9366550445556641</v>
      </c>
      <c r="T99" s="52">
        <v>1.7065949440002441</v>
      </c>
      <c r="U99" s="52">
        <v>1.6935176849365234</v>
      </c>
      <c r="V99" s="52">
        <v>1.784658670425415</v>
      </c>
      <c r="W99" s="52">
        <v>1.7280572652816772</v>
      </c>
      <c r="X99" s="52">
        <v>1.8619805574417114</v>
      </c>
      <c r="Y99" s="52">
        <v>1.8182446956634521</v>
      </c>
      <c r="Z99" s="52">
        <v>1.9264785051345825</v>
      </c>
      <c r="AA99" s="52">
        <v>1.7663538455963135</v>
      </c>
      <c r="AB99" s="52">
        <v>1.719022274017334</v>
      </c>
      <c r="AC99" s="52">
        <v>1.8542125225067139</v>
      </c>
      <c r="AD99" s="52">
        <v>1.9278318881988525</v>
      </c>
      <c r="AE99" s="52">
        <v>1.8562862873077393</v>
      </c>
      <c r="AF99" s="52">
        <v>1.7875539064407349</v>
      </c>
      <c r="AG99" s="52">
        <v>1.8213889598846436</v>
      </c>
      <c r="AH99" s="52">
        <v>1.8913013935089111</v>
      </c>
      <c r="AI99" s="52">
        <v>1.7979358434677124</v>
      </c>
      <c r="AJ99" s="52">
        <v>1.6399188041687012</v>
      </c>
      <c r="AK99" s="52">
        <v>1.7177826166152954</v>
      </c>
      <c r="AL99" s="52">
        <v>1.7184395790100098</v>
      </c>
      <c r="AM99" s="52">
        <v>1.6407698392868042</v>
      </c>
      <c r="AN99" s="52">
        <v>1.7122431993484497</v>
      </c>
      <c r="AO99" s="52">
        <v>1.7150560617446899</v>
      </c>
      <c r="AP99" s="52">
        <v>1.7755289077758789</v>
      </c>
      <c r="AQ99" s="52">
        <v>1.6321768760681152</v>
      </c>
      <c r="AR99" s="52">
        <v>1.6817576885223389</v>
      </c>
      <c r="AS99" s="52">
        <v>1.8072774410247803</v>
      </c>
      <c r="AT99" s="52">
        <v>1.7707235813140869</v>
      </c>
      <c r="AU99" s="52">
        <v>1.9044889211654663</v>
      </c>
      <c r="AV99" s="52">
        <v>1.7917736768722534</v>
      </c>
      <c r="AW99" s="52">
        <v>1.8180185556411743</v>
      </c>
      <c r="AX99" s="52">
        <v>1.8508200645446777</v>
      </c>
      <c r="AY99" s="52">
        <v>1.7904396057128906</v>
      </c>
      <c r="AZ99" s="52">
        <v>1.8823531866073608</v>
      </c>
      <c r="BA99" s="52">
        <v>1.8180537223815918</v>
      </c>
      <c r="BB99" s="52">
        <v>1.8101673126220703</v>
      </c>
      <c r="BC99" s="52">
        <v>1.9151614904403687</v>
      </c>
      <c r="BD99" s="52">
        <v>1.7657774686813354</v>
      </c>
      <c r="BE99" s="52">
        <v>1.8445737361907959</v>
      </c>
      <c r="BF99" s="52">
        <v>1.7618793249130249</v>
      </c>
      <c r="BG99" s="52">
        <v>1.8163114786148071</v>
      </c>
      <c r="BH99" s="52">
        <v>1.7432725429534912</v>
      </c>
      <c r="BI99" s="52">
        <v>1.807834267616272</v>
      </c>
      <c r="BJ99" s="52">
        <v>1.7693275213241577</v>
      </c>
      <c r="BK99" s="52">
        <v>1.7752339839935303</v>
      </c>
      <c r="BL99" s="52">
        <v>1.6733309030532837</v>
      </c>
      <c r="BM99" s="52">
        <v>1.8155782222747803</v>
      </c>
    </row>
    <row r="100" spans="1:65" x14ac:dyDescent="0.2">
      <c r="A100" s="8" t="s">
        <v>266</v>
      </c>
      <c r="B100" s="22" t="s">
        <v>90</v>
      </c>
      <c r="C100" s="51">
        <v>0.29682835936546326</v>
      </c>
      <c r="D100" s="51">
        <v>0.47213014960289001</v>
      </c>
      <c r="E100" s="51">
        <v>0.40932381153106689</v>
      </c>
      <c r="F100" s="51">
        <v>0.49909090995788574</v>
      </c>
      <c r="G100" s="51">
        <v>0.51929229497909546</v>
      </c>
      <c r="H100" s="51">
        <v>0.51002341508865356</v>
      </c>
      <c r="I100" s="51">
        <v>0.35798916220664978</v>
      </c>
      <c r="J100" s="51">
        <v>0.5540614128112793</v>
      </c>
      <c r="K100" s="51">
        <v>0.40577340126037598</v>
      </c>
      <c r="L100" s="51">
        <v>0.52315413951873779</v>
      </c>
      <c r="M100" s="51">
        <v>0.34561175107955933</v>
      </c>
      <c r="N100" s="51">
        <v>0.4784562885761261</v>
      </c>
      <c r="O100" s="51">
        <v>0.45563441514968872</v>
      </c>
      <c r="P100" s="51">
        <v>0.23099449276924133</v>
      </c>
      <c r="Q100" s="51">
        <v>0.43318614363670349</v>
      </c>
      <c r="R100" s="51">
        <v>0.4428480863571167</v>
      </c>
      <c r="S100" s="51">
        <v>0.45073887705802917</v>
      </c>
      <c r="T100" s="51">
        <v>0.27218636870384216</v>
      </c>
      <c r="U100" s="51">
        <v>0.2694547176361084</v>
      </c>
      <c r="V100" s="51">
        <v>0.27598488330841064</v>
      </c>
      <c r="W100" s="51">
        <v>0.2670195996761322</v>
      </c>
      <c r="X100" s="51">
        <v>0.42538502812385559</v>
      </c>
      <c r="Y100" s="51">
        <v>0.31543844938278198</v>
      </c>
      <c r="Z100" s="51">
        <v>0.43630677461624146</v>
      </c>
      <c r="AA100" s="51">
        <v>0.37574243545532227</v>
      </c>
      <c r="AB100" s="51">
        <v>0.23314444720745087</v>
      </c>
      <c r="AC100" s="51">
        <v>0.49086502194404602</v>
      </c>
      <c r="AD100" s="51">
        <v>0.47457396984100342</v>
      </c>
      <c r="AE100" s="51">
        <v>0.47913670539855957</v>
      </c>
      <c r="AF100" s="51">
        <v>0.38448897004127502</v>
      </c>
      <c r="AG100" s="51">
        <v>0.34896284341812134</v>
      </c>
      <c r="AH100" s="51">
        <v>0.46188002824783325</v>
      </c>
      <c r="AI100" s="51">
        <v>0.26630082726478577</v>
      </c>
      <c r="AJ100" s="51">
        <v>9.9288776516914368E-2</v>
      </c>
      <c r="AK100" s="51">
        <v>0.16817514598369598</v>
      </c>
      <c r="AL100" s="51">
        <v>0.25221240520477295</v>
      </c>
      <c r="AM100" s="51">
        <v>0.21019929647445679</v>
      </c>
      <c r="AN100" s="51">
        <v>0.15500502288341522</v>
      </c>
      <c r="AO100" s="51">
        <v>0.27300253510475159</v>
      </c>
      <c r="AP100" s="51">
        <v>0.36268985271453857</v>
      </c>
      <c r="AQ100" s="51">
        <v>0.23717010021209717</v>
      </c>
      <c r="AR100" s="51">
        <v>0.20893248915672302</v>
      </c>
      <c r="AS100" s="51">
        <v>0.32815289497375488</v>
      </c>
      <c r="AT100" s="51">
        <v>0.31186288595199585</v>
      </c>
      <c r="AU100" s="51">
        <v>0.41622033715248108</v>
      </c>
      <c r="AV100" s="51">
        <v>0.23094911873340607</v>
      </c>
      <c r="AW100" s="51">
        <v>0.34771239757537842</v>
      </c>
      <c r="AX100" s="51">
        <v>0.38854473829269409</v>
      </c>
      <c r="AY100" s="51">
        <v>0.30264580249786377</v>
      </c>
      <c r="AZ100" s="51">
        <v>0.41076642274856567</v>
      </c>
      <c r="BA100" s="51">
        <v>0.3475264310836792</v>
      </c>
      <c r="BB100" s="51">
        <v>0.25644406676292419</v>
      </c>
      <c r="BC100" s="51">
        <v>0.34592536091804504</v>
      </c>
      <c r="BD100" s="51">
        <v>0.15343476831912994</v>
      </c>
      <c r="BE100" s="51">
        <v>0.26603350043296814</v>
      </c>
      <c r="BF100" s="51">
        <v>0.20970411598682404</v>
      </c>
      <c r="BG100" s="51">
        <v>0.25399905443191528</v>
      </c>
      <c r="BH100" s="51">
        <v>0.15435947477817535</v>
      </c>
      <c r="BI100" s="51">
        <v>0.29458987712860107</v>
      </c>
      <c r="BJ100" s="51">
        <v>0.20395340025424957</v>
      </c>
      <c r="BK100" s="51">
        <v>0.205738365650177</v>
      </c>
      <c r="BL100" s="51">
        <v>0.18211740255355835</v>
      </c>
      <c r="BM100" s="51">
        <v>0.18025299906730652</v>
      </c>
    </row>
    <row r="101" spans="1:65" x14ac:dyDescent="0.2">
      <c r="A101" s="21" t="s">
        <v>268</v>
      </c>
      <c r="B101" s="22" t="s">
        <v>269</v>
      </c>
      <c r="C101" s="44">
        <v>3.7411346435546875</v>
      </c>
      <c r="D101" s="44">
        <v>3.8118960857391357</v>
      </c>
      <c r="E101" s="44">
        <v>3.7170264720916748</v>
      </c>
      <c r="F101" s="44">
        <v>3.8157479763031006</v>
      </c>
      <c r="G101" s="44">
        <v>3.6720221042633057</v>
      </c>
      <c r="H101" s="44">
        <v>3.8415286540985107</v>
      </c>
      <c r="I101" s="44">
        <v>3.7784316539764404</v>
      </c>
      <c r="J101" s="44">
        <v>3.7040064334869385</v>
      </c>
      <c r="K101" s="44">
        <v>3.5596683025360107</v>
      </c>
      <c r="L101" s="44">
        <v>3.7394211292266846</v>
      </c>
      <c r="M101" s="44">
        <v>3.9132142066955566</v>
      </c>
      <c r="N101" s="44">
        <v>3.8324477672576904</v>
      </c>
      <c r="O101" s="44">
        <v>3.8352358341217041</v>
      </c>
      <c r="P101" s="44">
        <v>3.9446890354156494</v>
      </c>
      <c r="Q101" s="44">
        <v>3.8662629127502441</v>
      </c>
      <c r="R101" s="44">
        <v>3.8772749900817871</v>
      </c>
      <c r="S101" s="44">
        <v>3.7975976467132568</v>
      </c>
      <c r="T101" s="44">
        <v>3.7607841491699219</v>
      </c>
      <c r="U101" s="44">
        <v>3.5980772972106934</v>
      </c>
      <c r="V101" s="44">
        <v>3.9784009456634521</v>
      </c>
      <c r="W101" s="44">
        <v>3.7937955856323242</v>
      </c>
      <c r="X101" s="44">
        <v>3.8023409843444824</v>
      </c>
      <c r="Y101" s="44">
        <v>3.8462212085723877</v>
      </c>
      <c r="Z101" s="44">
        <v>3.9366395473480225</v>
      </c>
      <c r="AA101" s="44">
        <v>3.4221739768981934</v>
      </c>
      <c r="AB101" s="44">
        <v>3.7001025676727295</v>
      </c>
      <c r="AC101" s="44">
        <v>3.6280725002288818</v>
      </c>
      <c r="AD101" s="44">
        <v>3.8631887435913086</v>
      </c>
      <c r="AE101" s="44">
        <v>3.7148852348327637</v>
      </c>
      <c r="AF101" s="44">
        <v>3.5981204509735107</v>
      </c>
      <c r="AG101" s="44">
        <v>3.8446884155273437</v>
      </c>
      <c r="AH101" s="44">
        <v>3.7877943515777588</v>
      </c>
      <c r="AI101" s="44">
        <v>3.6753432750701904</v>
      </c>
      <c r="AJ101" s="44">
        <v>3.8888816833496094</v>
      </c>
      <c r="AK101" s="44">
        <v>3.8290839195251465</v>
      </c>
      <c r="AL101" s="44">
        <v>3.7610118389129639</v>
      </c>
      <c r="AM101" s="44">
        <v>3.6361684799194336</v>
      </c>
      <c r="AN101" s="44">
        <v>3.856980562210083</v>
      </c>
      <c r="AO101" s="44">
        <v>3.6350753307342529</v>
      </c>
      <c r="AP101" s="44">
        <v>3.7990083694458008</v>
      </c>
      <c r="AQ101" s="44">
        <v>3.6580564975738525</v>
      </c>
      <c r="AR101" s="44">
        <v>3.7201006412506104</v>
      </c>
      <c r="AS101" s="44">
        <v>3.9005775451660156</v>
      </c>
      <c r="AT101" s="44">
        <v>3.7530481815338135</v>
      </c>
      <c r="AU101" s="44">
        <v>3.9292507171630859</v>
      </c>
      <c r="AV101" s="44">
        <v>3.9275918006896973</v>
      </c>
      <c r="AW101" s="44">
        <v>3.8729445934295654</v>
      </c>
      <c r="AX101" s="44">
        <v>3.8299703598022461</v>
      </c>
      <c r="AY101" s="44">
        <v>3.914268970489502</v>
      </c>
      <c r="AZ101" s="44">
        <v>3.8705244064331055</v>
      </c>
      <c r="BA101" s="44">
        <v>3.7440648078918457</v>
      </c>
      <c r="BB101" s="44">
        <v>3.9355134963989258</v>
      </c>
      <c r="BC101" s="44">
        <v>3.9707212448120117</v>
      </c>
      <c r="BD101" s="44">
        <v>4</v>
      </c>
      <c r="BE101" s="44">
        <v>3.9023816585540771</v>
      </c>
      <c r="BF101" s="44">
        <v>3.8936185836791992</v>
      </c>
      <c r="BG101" s="44">
        <v>3.9356124401092529</v>
      </c>
      <c r="BH101" s="44">
        <v>3.9860985279083252</v>
      </c>
      <c r="BI101" s="44">
        <v>3.8214893341064453</v>
      </c>
      <c r="BJ101" s="44">
        <v>3.885596752166748</v>
      </c>
      <c r="BK101" s="44">
        <v>3.9459934234619141</v>
      </c>
      <c r="BL101" s="44">
        <v>3.8306105136871338</v>
      </c>
      <c r="BM101" s="44">
        <v>3.9339995384216309</v>
      </c>
    </row>
    <row r="102" spans="1:65" x14ac:dyDescent="0.2">
      <c r="A102" s="21" t="s">
        <v>271</v>
      </c>
      <c r="B102" s="22" t="s">
        <v>272</v>
      </c>
      <c r="C102" s="44">
        <v>4.1339788436889648</v>
      </c>
      <c r="D102" s="44">
        <v>4.1685118675231934</v>
      </c>
      <c r="E102" s="44">
        <v>4.1252779960632324</v>
      </c>
      <c r="F102" s="44">
        <v>3.9199590682983398</v>
      </c>
      <c r="G102" s="44">
        <v>4.0721807479858398</v>
      </c>
      <c r="H102" s="44">
        <v>4.1189327239990234</v>
      </c>
      <c r="I102" s="44">
        <v>3.9551980495452881</v>
      </c>
      <c r="J102" s="44">
        <v>4.1741447448730469</v>
      </c>
      <c r="K102" s="44">
        <v>4.0741047859191895</v>
      </c>
      <c r="L102" s="44">
        <v>4.06732177734375</v>
      </c>
      <c r="M102" s="44">
        <v>4.1036314964294434</v>
      </c>
      <c r="N102" s="44">
        <v>3.9875619411468506</v>
      </c>
      <c r="O102" s="44">
        <v>4.2622709274291992</v>
      </c>
      <c r="P102" s="44">
        <v>4.3557100296020508</v>
      </c>
      <c r="Q102" s="44">
        <v>4.2378487586975098</v>
      </c>
      <c r="R102" s="44">
        <v>4.176666259765625</v>
      </c>
      <c r="S102" s="44">
        <v>4.3868446350097656</v>
      </c>
      <c r="T102" s="44">
        <v>3.9203245639801025</v>
      </c>
      <c r="U102" s="44">
        <v>3.9769635200500488</v>
      </c>
      <c r="V102" s="44">
        <v>4.2254772186279297</v>
      </c>
      <c r="W102" s="44">
        <v>3.9494657516479492</v>
      </c>
      <c r="X102" s="44">
        <v>4.0830931663513184</v>
      </c>
      <c r="Y102" s="44">
        <v>4.2065553665161133</v>
      </c>
      <c r="Z102" s="44">
        <v>4.3465418815612793</v>
      </c>
      <c r="AA102" s="44">
        <v>4.0071711540222168</v>
      </c>
      <c r="AB102" s="44">
        <v>4.1739292144775391</v>
      </c>
      <c r="AC102" s="44">
        <v>3.9228856563568115</v>
      </c>
      <c r="AD102" s="44">
        <v>4.1451077461242676</v>
      </c>
      <c r="AE102" s="44">
        <v>3.9410059452056885</v>
      </c>
      <c r="AF102" s="44">
        <v>4.0553164482116699</v>
      </c>
      <c r="AG102" s="44">
        <v>4.0328159332275391</v>
      </c>
      <c r="AH102" s="44">
        <v>4.1014103889465332</v>
      </c>
      <c r="AI102" s="44">
        <v>4.5677800178527832</v>
      </c>
      <c r="AJ102" s="44">
        <v>4.0684113502502441</v>
      </c>
      <c r="AK102" s="44">
        <v>4.3536596298217773</v>
      </c>
      <c r="AL102" s="44">
        <v>4.0503511428833008</v>
      </c>
      <c r="AM102" s="44">
        <v>4.0371770858764648</v>
      </c>
      <c r="AN102" s="44">
        <v>4.3432917594909668</v>
      </c>
      <c r="AO102" s="44">
        <v>3.9509689807891846</v>
      </c>
      <c r="AP102" s="44">
        <v>3.8644943237304687</v>
      </c>
      <c r="AQ102" s="44">
        <v>3.6826386451721191</v>
      </c>
      <c r="AR102" s="44">
        <v>4.079770565032959</v>
      </c>
      <c r="AS102" s="44">
        <v>4.0955109596252441</v>
      </c>
      <c r="AT102" s="44">
        <v>3.8165938854217529</v>
      </c>
      <c r="AU102" s="44">
        <v>4.2168078422546387</v>
      </c>
      <c r="AV102" s="44">
        <v>4.6234040260314941</v>
      </c>
      <c r="AW102" s="44">
        <v>4.1602845191955566</v>
      </c>
      <c r="AX102" s="44">
        <v>4.1975321769714355</v>
      </c>
      <c r="AY102" s="44">
        <v>4.0948615074157715</v>
      </c>
      <c r="AZ102" s="44">
        <v>4.212517261505127</v>
      </c>
      <c r="BA102" s="44">
        <v>4.1609706878662109</v>
      </c>
      <c r="BB102" s="44">
        <v>4.4531879425048828</v>
      </c>
      <c r="BC102" s="44">
        <v>4.5380196571350098</v>
      </c>
      <c r="BD102" s="44">
        <v>4.4780240058898926</v>
      </c>
      <c r="BE102" s="44">
        <v>4.5962705612182617</v>
      </c>
      <c r="BF102" s="44">
        <v>4.309760570526123</v>
      </c>
      <c r="BG102" s="44">
        <v>4.4614500999450684</v>
      </c>
      <c r="BH102" s="44">
        <v>4.3932781219482422</v>
      </c>
      <c r="BI102" s="44">
        <v>4.3802647590637207</v>
      </c>
      <c r="BJ102" s="44">
        <v>4.4335517883300781</v>
      </c>
      <c r="BK102" s="44">
        <v>4.4486598968505859</v>
      </c>
      <c r="BL102" s="44">
        <v>4.1958627700805664</v>
      </c>
      <c r="BM102" s="44">
        <v>4.6903409957885742</v>
      </c>
    </row>
    <row r="103" spans="1:65" x14ac:dyDescent="0.2">
      <c r="A103" s="18" t="s">
        <v>274</v>
      </c>
      <c r="B103" s="19" t="s">
        <v>88</v>
      </c>
      <c r="C103" s="52">
        <v>1.8012552261352539</v>
      </c>
      <c r="D103" s="52">
        <v>1.8524209260940552</v>
      </c>
      <c r="E103" s="52">
        <v>1.8647406101226807</v>
      </c>
      <c r="F103" s="52">
        <v>1.7958852052688599</v>
      </c>
      <c r="G103" s="52">
        <v>1.8629797697067261</v>
      </c>
      <c r="H103" s="52">
        <v>1.8887112140655518</v>
      </c>
      <c r="I103" s="52">
        <v>1.8180338144302368</v>
      </c>
      <c r="J103" s="52">
        <v>1.9512064456939697</v>
      </c>
      <c r="K103" s="52">
        <v>1.9192125797271729</v>
      </c>
      <c r="L103" s="52">
        <v>1.905972957611084</v>
      </c>
      <c r="M103" s="52">
        <v>2.0087928771972656</v>
      </c>
      <c r="N103" s="52">
        <v>1.7428362369537354</v>
      </c>
      <c r="O103" s="52">
        <v>1.901089072227478</v>
      </c>
      <c r="P103" s="52">
        <v>1.9643584489822388</v>
      </c>
      <c r="Q103" s="52">
        <v>1.8805547952651978</v>
      </c>
      <c r="R103" s="52">
        <v>1.9390124082565308</v>
      </c>
      <c r="S103" s="52">
        <v>1.8087774515151978</v>
      </c>
      <c r="T103" s="52">
        <v>1.8403326272964478</v>
      </c>
      <c r="U103" s="52">
        <v>1.8976116180419922</v>
      </c>
      <c r="V103" s="52">
        <v>1.751107931137085</v>
      </c>
      <c r="W103" s="52">
        <v>1.8216677904129028</v>
      </c>
      <c r="X103" s="52">
        <v>1.5510337352752686</v>
      </c>
      <c r="Y103" s="52">
        <v>1.9916108846664429</v>
      </c>
      <c r="Z103" s="52">
        <v>1.821277379989624</v>
      </c>
      <c r="AA103" s="52">
        <v>1.8284600973129272</v>
      </c>
      <c r="AB103" s="52">
        <v>1.9286304712295532</v>
      </c>
      <c r="AC103" s="52">
        <v>1.8837778568267822</v>
      </c>
      <c r="AD103" s="52">
        <v>1.9571982622146606</v>
      </c>
      <c r="AE103" s="52">
        <v>1.8701950311660767</v>
      </c>
      <c r="AF103" s="52">
        <v>1.8934682607650757</v>
      </c>
      <c r="AG103" s="52">
        <v>1.7265065908432007</v>
      </c>
      <c r="AH103" s="52">
        <v>1.8611627817153931</v>
      </c>
      <c r="AI103" s="52">
        <v>1.9010388851165771</v>
      </c>
      <c r="AJ103" s="52">
        <v>1.8049173355102539</v>
      </c>
      <c r="AK103" s="52">
        <v>1.8383330106735229</v>
      </c>
      <c r="AL103" s="52">
        <v>1.7889273166656494</v>
      </c>
      <c r="AM103" s="52">
        <v>1.7873256206512451</v>
      </c>
      <c r="AN103" s="52">
        <v>1.9700605869293213</v>
      </c>
      <c r="AO103" s="52">
        <v>1.8565905094146729</v>
      </c>
      <c r="AP103" s="52">
        <v>1.9005188941955566</v>
      </c>
      <c r="AQ103" s="52">
        <v>1.8876692056655884</v>
      </c>
      <c r="AR103" s="52">
        <v>1.9041521549224854</v>
      </c>
      <c r="AS103" s="52">
        <v>1.8510510921478271</v>
      </c>
      <c r="AT103" s="52">
        <v>1.7757366895675659</v>
      </c>
      <c r="AU103" s="52">
        <v>1.9204044342041016</v>
      </c>
      <c r="AV103" s="52">
        <v>1.8140585422515869</v>
      </c>
      <c r="AW103" s="52">
        <v>1.8334416151046753</v>
      </c>
      <c r="AX103" s="52">
        <v>1.8393955230712891</v>
      </c>
      <c r="AY103" s="52">
        <v>1.8625055551528931</v>
      </c>
      <c r="AZ103" s="52">
        <v>1.8135682344436646</v>
      </c>
      <c r="BA103" s="52">
        <v>1.9586732387542725</v>
      </c>
      <c r="BB103" s="52">
        <v>1.9384784698486328</v>
      </c>
      <c r="BC103" s="52">
        <v>1.8833714723587036</v>
      </c>
      <c r="BD103" s="52">
        <v>2.0145792961120605</v>
      </c>
      <c r="BE103" s="52">
        <v>1.9104863405227661</v>
      </c>
      <c r="BF103" s="52">
        <v>1.8012620210647583</v>
      </c>
      <c r="BG103" s="52">
        <v>2.0048110485076904</v>
      </c>
      <c r="BH103" s="52">
        <v>1.9820996522903442</v>
      </c>
      <c r="BI103" s="52">
        <v>1.9150744676589966</v>
      </c>
      <c r="BJ103" s="52">
        <v>1.8585865497589111</v>
      </c>
      <c r="BK103" s="52">
        <v>1.9470441341400146</v>
      </c>
      <c r="BL103" s="52">
        <v>1.8344258069992065</v>
      </c>
      <c r="BM103" s="52">
        <v>2.0069613456726074</v>
      </c>
    </row>
    <row r="104" spans="1:65" x14ac:dyDescent="0.2">
      <c r="A104" s="8" t="s">
        <v>276</v>
      </c>
      <c r="B104" s="22" t="s">
        <v>90</v>
      </c>
      <c r="C104" s="51">
        <v>0.1605783998966217</v>
      </c>
      <c r="D104" s="51">
        <v>0.13507172465324402</v>
      </c>
      <c r="E104" s="51">
        <v>0.20088823139667511</v>
      </c>
      <c r="F104" s="51">
        <v>0.20754045248031616</v>
      </c>
      <c r="G104" s="51">
        <v>0.14179466664791107</v>
      </c>
      <c r="H104" s="51">
        <v>0.15294115245342255</v>
      </c>
      <c r="I104" s="51">
        <v>0.12176798284053802</v>
      </c>
      <c r="J104" s="51">
        <v>0.16092489659786224</v>
      </c>
      <c r="K104" s="51">
        <v>0.1578558087348938</v>
      </c>
      <c r="L104" s="51">
        <v>0.13830243051052094</v>
      </c>
      <c r="M104" s="51">
        <v>0.18867301940917969</v>
      </c>
      <c r="N104" s="51">
        <v>0.1445404440164566</v>
      </c>
      <c r="O104" s="51">
        <v>0.1536274254322052</v>
      </c>
      <c r="P104" s="51">
        <v>8.3404630422592163E-2</v>
      </c>
      <c r="Q104" s="51">
        <v>0.18447104096412659</v>
      </c>
      <c r="R104" s="51">
        <v>0.18326297402381897</v>
      </c>
      <c r="S104" s="51">
        <v>0.1706254780292511</v>
      </c>
      <c r="T104" s="51">
        <v>0.18399973213672638</v>
      </c>
      <c r="U104" s="51">
        <v>0.21781189739704132</v>
      </c>
      <c r="V104" s="51">
        <v>6.7129120230674744E-2</v>
      </c>
      <c r="W104" s="51">
        <v>0.17225317656993866</v>
      </c>
      <c r="X104" s="51">
        <v>0.19586879014968872</v>
      </c>
      <c r="Y104" s="51">
        <v>0.19347301125526428</v>
      </c>
      <c r="Z104" s="51">
        <v>0.17629770934581757</v>
      </c>
      <c r="AA104" s="51">
        <v>0.24842585623264313</v>
      </c>
      <c r="AB104" s="51">
        <v>0.18142141401767731</v>
      </c>
      <c r="AC104" s="51">
        <v>0.18167249858379364</v>
      </c>
      <c r="AD104" s="51">
        <v>8.1462778151035309E-2</v>
      </c>
      <c r="AE104" s="51">
        <v>0.31655678153038025</v>
      </c>
      <c r="AF104" s="51">
        <v>0.18175727128982544</v>
      </c>
      <c r="AG104" s="51">
        <v>0.20484793186187744</v>
      </c>
      <c r="AH104" s="51">
        <v>0.14092360436916351</v>
      </c>
      <c r="AI104" s="51">
        <v>0.12118380516767502</v>
      </c>
      <c r="AJ104" s="51">
        <v>0.14756828546524048</v>
      </c>
      <c r="AK104" s="51">
        <v>0.19134494662284851</v>
      </c>
      <c r="AL104" s="51">
        <v>7.645367830991745E-2</v>
      </c>
      <c r="AM104" s="51">
        <v>0.12702187895774841</v>
      </c>
      <c r="AN104" s="51">
        <v>6.2316413968801498E-2</v>
      </c>
      <c r="AO104" s="51">
        <v>0.17118783295154572</v>
      </c>
      <c r="AP104" s="51">
        <v>0.23149284720420837</v>
      </c>
      <c r="AQ104" s="51">
        <v>0.13475975394248962</v>
      </c>
      <c r="AR104" s="51">
        <v>0.12336695194244385</v>
      </c>
      <c r="AS104" s="51">
        <v>0.1672360897064209</v>
      </c>
      <c r="AT104" s="51">
        <v>6.5494216978549957E-2</v>
      </c>
      <c r="AU104" s="51">
        <v>0.13980276882648468</v>
      </c>
      <c r="AV104" s="51">
        <v>9.5545440912246704E-2</v>
      </c>
      <c r="AW104" s="51">
        <v>0.10110996663570404</v>
      </c>
      <c r="AX104" s="51">
        <v>5.7847347110509872E-2</v>
      </c>
      <c r="AY104" s="51">
        <v>0.10214761644601822</v>
      </c>
      <c r="AZ104" s="51">
        <v>6.0103151947259903E-2</v>
      </c>
      <c r="BA104" s="51">
        <v>9.1477937996387482E-2</v>
      </c>
      <c r="BB104" s="51">
        <v>0.10191334038972855</v>
      </c>
      <c r="BC104" s="51">
        <v>0.11041010171175003</v>
      </c>
      <c r="BD104" s="51">
        <v>0.1252930611371994</v>
      </c>
      <c r="BE104" s="51">
        <v>8.5991807281970978E-2</v>
      </c>
      <c r="BF104" s="51">
        <v>0.178489089012146</v>
      </c>
      <c r="BG104" s="51">
        <v>0.10735619068145752</v>
      </c>
      <c r="BH104" s="51">
        <v>8.8500536978244781E-2</v>
      </c>
      <c r="BI104" s="51">
        <v>0.12087775766849518</v>
      </c>
      <c r="BJ104" s="51">
        <v>0.13969665765762329</v>
      </c>
      <c r="BK104" s="51">
        <v>0.16211344301700592</v>
      </c>
      <c r="BL104" s="51">
        <v>0.12079239636659622</v>
      </c>
      <c r="BM104" s="51">
        <v>0.1987697035074234</v>
      </c>
    </row>
    <row r="105" spans="1:65" x14ac:dyDescent="0.2">
      <c r="A105" s="8" t="s">
        <v>278</v>
      </c>
      <c r="B105" s="22" t="s">
        <v>90</v>
      </c>
      <c r="C105" s="51">
        <v>3.7744224071502686E-2</v>
      </c>
      <c r="D105" s="51">
        <v>5.9966400265693665E-2</v>
      </c>
      <c r="E105" s="51">
        <v>9.1671794652938843E-2</v>
      </c>
      <c r="F105" s="51">
        <v>8.5298925638198853E-2</v>
      </c>
      <c r="G105" s="51">
        <v>4.2429611086845398E-2</v>
      </c>
      <c r="H105" s="51">
        <v>9.2047452926635742E-2</v>
      </c>
      <c r="I105" s="51">
        <v>5.7648327201604843E-2</v>
      </c>
      <c r="J105" s="51">
        <v>9.5909632742404938E-2</v>
      </c>
      <c r="K105" s="51">
        <v>8.9990623295307159E-2</v>
      </c>
      <c r="L105" s="51">
        <v>7.4889212846755981E-2</v>
      </c>
      <c r="M105" s="51">
        <v>0.13001413643360138</v>
      </c>
      <c r="N105" s="51">
        <v>7.7692911028862E-2</v>
      </c>
      <c r="O105" s="51">
        <v>8.3502776920795441E-2</v>
      </c>
      <c r="P105" s="51">
        <v>6.0676209628582001E-2</v>
      </c>
      <c r="Q105" s="51">
        <v>2.2059066221117973E-2</v>
      </c>
      <c r="R105" s="51">
        <v>3.7490472197532654E-2</v>
      </c>
      <c r="S105" s="51">
        <v>6.3750214874744415E-2</v>
      </c>
      <c r="T105" s="51">
        <v>3.5468894988298416E-2</v>
      </c>
      <c r="U105" s="51">
        <v>3.4904088824987411E-2</v>
      </c>
      <c r="V105" s="51">
        <v>6.6839233040809631E-2</v>
      </c>
      <c r="W105" s="51">
        <v>2.3133996874094009E-2</v>
      </c>
      <c r="X105" s="51">
        <v>2.8502475470304489E-2</v>
      </c>
      <c r="Y105" s="51">
        <v>3.6690421402454376E-2</v>
      </c>
      <c r="Z105" s="51">
        <v>4.9970168620347977E-2</v>
      </c>
      <c r="AA105" s="51">
        <v>4.5229718089103699E-2</v>
      </c>
      <c r="AB105" s="51">
        <v>0.10590092092752457</v>
      </c>
      <c r="AC105" s="51">
        <v>6.3993968069553375E-2</v>
      </c>
      <c r="AD105" s="51">
        <v>2.9094086959958076E-2</v>
      </c>
      <c r="AE105" s="51">
        <v>0.12004388868808746</v>
      </c>
      <c r="AF105" s="51">
        <v>8.5056446492671967E-2</v>
      </c>
      <c r="AG105" s="51">
        <v>8.4586046636104584E-2</v>
      </c>
      <c r="AH105" s="51">
        <v>0.11797793954610825</v>
      </c>
      <c r="AI105" s="51">
        <v>4.0254808962345123E-2</v>
      </c>
      <c r="AJ105" s="51">
        <v>4.8460923135280609E-2</v>
      </c>
      <c r="AK105" s="51">
        <v>5.5761132389307022E-2</v>
      </c>
      <c r="AL105" s="51">
        <v>4.7939646989107132E-2</v>
      </c>
      <c r="AM105" s="51">
        <v>6.8395562469959259E-2</v>
      </c>
      <c r="AN105" s="51">
        <v>2.2699201479554176E-2</v>
      </c>
      <c r="AO105" s="51">
        <v>5.3005244582891464E-2</v>
      </c>
      <c r="AP105" s="51">
        <v>0.17380528151988983</v>
      </c>
      <c r="AQ105" s="51">
        <v>5.1455814391374588E-2</v>
      </c>
      <c r="AR105" s="51">
        <v>6.6668316721916199E-2</v>
      </c>
      <c r="AS105" s="51">
        <v>0.10877984017133713</v>
      </c>
      <c r="AT105" s="51">
        <v>5.2211906760931015E-2</v>
      </c>
      <c r="AU105" s="51">
        <v>0.11392416805028915</v>
      </c>
      <c r="AV105" s="51">
        <v>2.5548726320266724E-2</v>
      </c>
      <c r="AW105" s="51">
        <v>9.815080463886261E-2</v>
      </c>
      <c r="AX105" s="51">
        <v>4.8303693532943726E-2</v>
      </c>
      <c r="AY105" s="51">
        <v>5.8471769094467163E-2</v>
      </c>
      <c r="AZ105" s="51">
        <v>5.5939394980669022E-2</v>
      </c>
      <c r="BA105" s="51">
        <v>4.4268026947975159E-2</v>
      </c>
      <c r="BB105" s="51">
        <v>5.1030140370130539E-2</v>
      </c>
      <c r="BC105" s="51">
        <v>5.3065668791532516E-2</v>
      </c>
      <c r="BD105" s="51">
        <v>2.6076545938849449E-2</v>
      </c>
      <c r="BE105" s="51">
        <v>3.3677861094474792E-2</v>
      </c>
      <c r="BF105" s="51">
        <v>6.5652221441268921E-2</v>
      </c>
      <c r="BG105" s="51">
        <v>5.3173717111349106E-2</v>
      </c>
      <c r="BH105" s="51">
        <v>4.7308646142482758E-2</v>
      </c>
      <c r="BI105" s="51">
        <v>5.2999295294284821E-2</v>
      </c>
      <c r="BJ105" s="51">
        <v>4.6665780246257782E-2</v>
      </c>
      <c r="BK105" s="51">
        <v>5.6353021413087845E-2</v>
      </c>
      <c r="BL105" s="51">
        <v>5.5248565971851349E-2</v>
      </c>
      <c r="BM105" s="51">
        <v>5.4983634501695633E-2</v>
      </c>
    </row>
    <row r="106" spans="1:65" x14ac:dyDescent="0.2">
      <c r="A106" s="21" t="s">
        <v>280</v>
      </c>
      <c r="B106" s="22" t="s">
        <v>90</v>
      </c>
      <c r="C106" s="51">
        <v>0.85955691337585449</v>
      </c>
      <c r="D106" s="51">
        <v>0.66837698221206665</v>
      </c>
      <c r="E106" s="51">
        <v>0.83988910913467407</v>
      </c>
      <c r="F106" s="51">
        <v>0.72944700717926025</v>
      </c>
      <c r="G106" s="51">
        <v>0.97347480058670044</v>
      </c>
      <c r="H106" s="51">
        <v>0.92855638265609741</v>
      </c>
      <c r="I106" s="51">
        <v>0.91430741548538208</v>
      </c>
      <c r="J106" s="51">
        <v>0.91140913963317871</v>
      </c>
      <c r="K106" s="51">
        <v>0.90391546487808228</v>
      </c>
      <c r="L106" s="51">
        <v>0.92418408393859863</v>
      </c>
      <c r="M106" s="51">
        <v>1</v>
      </c>
      <c r="N106" s="51">
        <v>0.88179898262023926</v>
      </c>
      <c r="O106" s="51">
        <v>0.89143037796020508</v>
      </c>
      <c r="P106" s="51">
        <v>0.85506308078765869</v>
      </c>
      <c r="Q106" s="51">
        <v>0.97584164142608643</v>
      </c>
      <c r="R106" s="51">
        <v>1</v>
      </c>
      <c r="S106" s="51">
        <v>0.98499894142150879</v>
      </c>
      <c r="T106" s="51">
        <v>0.8981052041053772</v>
      </c>
      <c r="U106" s="51">
        <v>0.82617956399917603</v>
      </c>
      <c r="V106" s="51">
        <v>0.77515530586242676</v>
      </c>
      <c r="W106" s="51">
        <v>0.88704800605773926</v>
      </c>
      <c r="X106" s="51">
        <v>0.77115941047668457</v>
      </c>
      <c r="Y106" s="51">
        <v>1</v>
      </c>
      <c r="Z106" s="51">
        <v>0.9877815842628479</v>
      </c>
      <c r="AA106" s="51">
        <v>0.71689236164093018</v>
      </c>
      <c r="AB106" s="51">
        <v>0.9760088324546814</v>
      </c>
      <c r="AC106" s="51">
        <v>0.87042123079299927</v>
      </c>
      <c r="AD106" s="51">
        <v>1</v>
      </c>
      <c r="AE106" s="51">
        <v>0.87017154693603516</v>
      </c>
      <c r="AF106" s="51">
        <v>0.90710824728012085</v>
      </c>
      <c r="AG106" s="51">
        <v>0.6206977367401123</v>
      </c>
      <c r="AH106" s="51">
        <v>0.88005733489990234</v>
      </c>
      <c r="AI106" s="51">
        <v>1</v>
      </c>
      <c r="AJ106" s="51">
        <v>0.59630197286605835</v>
      </c>
      <c r="AK106" s="51">
        <v>0.89876693487167358</v>
      </c>
      <c r="AL106" s="51">
        <v>0.8565337061882019</v>
      </c>
      <c r="AM106" s="51">
        <v>0.97354912757873535</v>
      </c>
      <c r="AN106" s="51">
        <v>1</v>
      </c>
      <c r="AO106" s="51">
        <v>0.52381998300552368</v>
      </c>
      <c r="AP106" s="51">
        <v>0.84720778465270996</v>
      </c>
      <c r="AQ106" s="51">
        <v>1</v>
      </c>
      <c r="AR106" s="51">
        <v>0.88202065229415894</v>
      </c>
      <c r="AS106" s="51">
        <v>0.91371268033981323</v>
      </c>
      <c r="AT106" s="51">
        <v>0.93825322389602661</v>
      </c>
      <c r="AU106" s="51">
        <v>0.82184970378875732</v>
      </c>
      <c r="AV106" s="51">
        <v>0.70545035600662231</v>
      </c>
      <c r="AW106" s="51">
        <v>0.56858515739440918</v>
      </c>
      <c r="AX106" s="51">
        <v>0.89467465877532959</v>
      </c>
      <c r="AY106" s="51">
        <v>0.73889881372451782</v>
      </c>
      <c r="AZ106" s="51">
        <v>0.8697277307510376</v>
      </c>
      <c r="BA106" s="51">
        <v>1</v>
      </c>
      <c r="BB106" s="51">
        <v>0.89714735746383667</v>
      </c>
      <c r="BC106" s="51">
        <v>0.78944629430770874</v>
      </c>
      <c r="BD106" s="51">
        <v>1</v>
      </c>
      <c r="BE106" s="51">
        <v>0.42778009176254272</v>
      </c>
      <c r="BF106" s="51">
        <v>0.68341928720474243</v>
      </c>
      <c r="BG106" s="51">
        <v>1</v>
      </c>
      <c r="BH106" s="51">
        <v>1</v>
      </c>
      <c r="BI106" s="51">
        <v>0.87626528739929199</v>
      </c>
      <c r="BJ106" s="51">
        <v>0.87510114908218384</v>
      </c>
      <c r="BK106" s="51">
        <v>0.79741519689559937</v>
      </c>
      <c r="BL106" s="51">
        <v>0.97047722339630127</v>
      </c>
      <c r="BM106" s="51">
        <v>1</v>
      </c>
    </row>
    <row r="107" spans="1:65" x14ac:dyDescent="0.2">
      <c r="A107" s="21" t="s">
        <v>282</v>
      </c>
      <c r="B107" s="22" t="s">
        <v>90</v>
      </c>
      <c r="C107" s="51">
        <v>0.92697733640670776</v>
      </c>
      <c r="D107" s="51">
        <v>1</v>
      </c>
      <c r="E107" s="51">
        <v>0.93181073665618896</v>
      </c>
      <c r="F107" s="51">
        <v>0.90808111429214478</v>
      </c>
      <c r="G107" s="51">
        <v>0.98150730133056641</v>
      </c>
      <c r="H107" s="51">
        <v>0.84472072124481201</v>
      </c>
      <c r="I107" s="51">
        <v>1</v>
      </c>
      <c r="J107" s="51">
        <v>1</v>
      </c>
      <c r="K107" s="51">
        <v>0.97873318195343018</v>
      </c>
      <c r="L107" s="51">
        <v>0.79091370105743408</v>
      </c>
      <c r="M107" s="51">
        <v>1</v>
      </c>
      <c r="N107" s="51">
        <v>0.96076309680938721</v>
      </c>
      <c r="O107" s="51">
        <v>1</v>
      </c>
      <c r="P107" s="51">
        <v>1</v>
      </c>
      <c r="Q107" s="51">
        <v>0.79246461391448975</v>
      </c>
      <c r="R107" s="51">
        <v>0.65750688314437866</v>
      </c>
      <c r="S107" s="51">
        <v>0.89126688241958618</v>
      </c>
      <c r="T107" s="51">
        <v>1</v>
      </c>
      <c r="U107" s="51">
        <v>1</v>
      </c>
      <c r="V107" s="51">
        <v>1</v>
      </c>
      <c r="W107" s="51">
        <v>0.88704800605773926</v>
      </c>
      <c r="X107" s="51">
        <v>0.62240570783615112</v>
      </c>
      <c r="Y107" s="51">
        <v>1</v>
      </c>
      <c r="Z107" s="51">
        <v>0.76683133840560913</v>
      </c>
      <c r="AA107" s="51">
        <v>0.98530119657516479</v>
      </c>
      <c r="AB107" s="51">
        <v>0.97422832250595093</v>
      </c>
      <c r="AC107" s="51">
        <v>1</v>
      </c>
      <c r="AD107" s="51">
        <v>0.83754938840866089</v>
      </c>
      <c r="AE107" s="51">
        <v>1</v>
      </c>
      <c r="AF107" s="51">
        <v>0.88963449001312256</v>
      </c>
      <c r="AG107" s="51">
        <v>0.72350174188613892</v>
      </c>
      <c r="AH107" s="51">
        <v>0.82685220241546631</v>
      </c>
      <c r="AI107" s="51">
        <v>1</v>
      </c>
      <c r="AJ107" s="51">
        <v>1</v>
      </c>
      <c r="AK107" s="51">
        <v>0.84068268537521362</v>
      </c>
      <c r="AL107" s="51">
        <v>0.67486488819122314</v>
      </c>
      <c r="AM107" s="51">
        <v>0.80343127250671387</v>
      </c>
      <c r="AN107" s="51">
        <v>1</v>
      </c>
      <c r="AO107" s="51">
        <v>1</v>
      </c>
      <c r="AP107" s="51">
        <v>1</v>
      </c>
      <c r="AQ107" s="51">
        <v>0.88354820013046265</v>
      </c>
      <c r="AR107" s="51">
        <v>0.93149173259735107</v>
      </c>
      <c r="AS107" s="51">
        <v>0.85793429613113403</v>
      </c>
      <c r="AT107" s="51">
        <v>0.87564623355865479</v>
      </c>
      <c r="AU107" s="51">
        <v>1</v>
      </c>
      <c r="AV107" s="51">
        <v>0.83388930559158325</v>
      </c>
      <c r="AW107" s="51">
        <v>1</v>
      </c>
      <c r="AX107" s="51">
        <v>0.96870917081832886</v>
      </c>
      <c r="AY107" s="51">
        <v>0.99861752986907959</v>
      </c>
      <c r="AZ107" s="51">
        <v>0.98677128553390503</v>
      </c>
      <c r="BA107" s="51">
        <v>1</v>
      </c>
      <c r="BB107" s="51">
        <v>1</v>
      </c>
      <c r="BC107" s="51">
        <v>0.90635162591934204</v>
      </c>
      <c r="BD107" s="51">
        <v>1</v>
      </c>
      <c r="BE107" s="51">
        <v>1</v>
      </c>
      <c r="BF107" s="51">
        <v>0.77754664421081543</v>
      </c>
      <c r="BG107" s="51">
        <v>0.97879213094711304</v>
      </c>
      <c r="BH107" s="51">
        <v>0.97194981575012207</v>
      </c>
      <c r="BI107" s="51">
        <v>0.89626538753509521</v>
      </c>
      <c r="BJ107" s="51">
        <v>1</v>
      </c>
      <c r="BK107" s="51">
        <v>1</v>
      </c>
      <c r="BL107" s="51">
        <v>0.98636007308959961</v>
      </c>
      <c r="BM107" s="51">
        <v>0.97990947961807251</v>
      </c>
    </row>
    <row r="108" spans="1:65" x14ac:dyDescent="0.2">
      <c r="A108" s="21" t="s">
        <v>284</v>
      </c>
      <c r="B108" s="22" t="s">
        <v>269</v>
      </c>
      <c r="C108" s="44">
        <v>3.7536752223968506</v>
      </c>
      <c r="D108" s="44">
        <v>3.5322577953338623</v>
      </c>
      <c r="E108" s="44">
        <v>3.8563673496246338</v>
      </c>
      <c r="F108" s="44">
        <v>3.6752815246582031</v>
      </c>
      <c r="G108" s="44">
        <v>3.7505102157592773</v>
      </c>
      <c r="H108" s="44">
        <v>3.7897076606750488</v>
      </c>
      <c r="I108" s="44">
        <v>3.8912649154663086</v>
      </c>
      <c r="J108" s="44">
        <v>3.9399592876434326</v>
      </c>
      <c r="K108" s="44">
        <v>3.941603422164917</v>
      </c>
      <c r="L108" s="44">
        <v>4</v>
      </c>
      <c r="M108" s="44">
        <v>3.9160804748535156</v>
      </c>
      <c r="N108" s="44">
        <v>3.6305017471313477</v>
      </c>
      <c r="O108" s="44">
        <v>4</v>
      </c>
      <c r="P108" s="44">
        <v>4</v>
      </c>
      <c r="Q108" s="44">
        <v>4</v>
      </c>
      <c r="R108" s="44">
        <v>3.935145378112793</v>
      </c>
      <c r="S108" s="44">
        <v>3.737368106842041</v>
      </c>
      <c r="T108" s="44">
        <v>3.6579408645629883</v>
      </c>
      <c r="U108" s="44">
        <v>3.9696452617645264</v>
      </c>
      <c r="V108" s="44">
        <v>3.9952037334442139</v>
      </c>
      <c r="W108" s="44">
        <v>4</v>
      </c>
      <c r="X108" s="44">
        <v>3.7587211132049561</v>
      </c>
      <c r="Y108" s="44">
        <v>4</v>
      </c>
      <c r="Z108" s="44">
        <v>3.5085086822509766</v>
      </c>
      <c r="AA108" s="44">
        <v>3.5752036571502686</v>
      </c>
      <c r="AB108" s="44">
        <v>3.9026029109954834</v>
      </c>
      <c r="AC108" s="44">
        <v>3.7509701251983643</v>
      </c>
      <c r="AD108" s="44">
        <v>4</v>
      </c>
      <c r="AE108" s="44">
        <v>3.3657839298248291</v>
      </c>
      <c r="AF108" s="44">
        <v>3.9095876216888428</v>
      </c>
      <c r="AG108" s="44">
        <v>3.7187612056732178</v>
      </c>
      <c r="AH108" s="44">
        <v>4</v>
      </c>
      <c r="AI108" s="44">
        <v>3.5779788494110107</v>
      </c>
      <c r="AJ108" s="44">
        <v>2.7889060974121094</v>
      </c>
      <c r="AK108" s="44">
        <v>3.7256646156311035</v>
      </c>
      <c r="AL108" s="44">
        <v>3.7601394653320312</v>
      </c>
      <c r="AM108" s="44">
        <v>3.846846342086792</v>
      </c>
      <c r="AN108" s="44">
        <v>4</v>
      </c>
      <c r="AO108" s="44">
        <v>3.8864061832427979</v>
      </c>
      <c r="AP108" s="44">
        <v>3.9327497482299805</v>
      </c>
      <c r="AQ108" s="44">
        <v>3.7670965194702148</v>
      </c>
      <c r="AR108" s="44">
        <v>3.7697653770446777</v>
      </c>
      <c r="AS108" s="44">
        <v>3.801102876663208</v>
      </c>
      <c r="AT108" s="44">
        <v>3.6566648483276367</v>
      </c>
      <c r="AU108" s="44">
        <v>3.8824608325958252</v>
      </c>
      <c r="AV108" s="44">
        <v>4</v>
      </c>
      <c r="AW108" s="44">
        <v>3.8427150249481201</v>
      </c>
      <c r="AX108" s="44">
        <v>3.70406174659729</v>
      </c>
      <c r="AY108" s="44">
        <v>3.9954144954681396</v>
      </c>
      <c r="AZ108" s="44">
        <v>3.7153012752532959</v>
      </c>
      <c r="BA108" s="44">
        <v>4</v>
      </c>
      <c r="BB108" s="44">
        <v>3.7198293209075928</v>
      </c>
      <c r="BC108" s="44">
        <v>4</v>
      </c>
      <c r="BD108" s="44">
        <v>4</v>
      </c>
      <c r="BE108" s="44">
        <v>4</v>
      </c>
      <c r="BF108" s="44">
        <v>2.8934688568115234</v>
      </c>
      <c r="BG108" s="44">
        <v>4</v>
      </c>
      <c r="BH108" s="44">
        <v>4</v>
      </c>
      <c r="BI108" s="44">
        <v>4</v>
      </c>
      <c r="BJ108" s="44">
        <v>3.6223113536834717</v>
      </c>
      <c r="BK108" s="44">
        <v>4</v>
      </c>
      <c r="BL108" s="44">
        <v>3.9799604415893555</v>
      </c>
      <c r="BM108" s="44">
        <v>4</v>
      </c>
    </row>
    <row r="109" spans="1:65" x14ac:dyDescent="0.2">
      <c r="A109" s="21" t="s">
        <v>271</v>
      </c>
      <c r="B109" s="22" t="s">
        <v>272</v>
      </c>
      <c r="C109" s="44">
        <v>3.6568758487701416</v>
      </c>
      <c r="D109" s="44">
        <v>4.0728554725646973</v>
      </c>
      <c r="E109" s="44">
        <v>3.9882857799530029</v>
      </c>
      <c r="F109" s="44">
        <v>3.6604504585266113</v>
      </c>
      <c r="G109" s="44">
        <v>4.502871036529541</v>
      </c>
      <c r="H109" s="44">
        <v>4.1312031745910645</v>
      </c>
      <c r="I109" s="44">
        <v>3.8493690490722656</v>
      </c>
      <c r="J109" s="44">
        <v>4.1437945365905762</v>
      </c>
      <c r="K109" s="44">
        <v>4.045013427734375</v>
      </c>
      <c r="L109" s="44">
        <v>3.9942467212677002</v>
      </c>
      <c r="M109" s="44">
        <v>4.1708769798278809</v>
      </c>
      <c r="N109" s="44">
        <v>3.8688035011291504</v>
      </c>
      <c r="O109" s="44">
        <v>4.0795483589172363</v>
      </c>
      <c r="P109" s="44">
        <v>4.514432430267334</v>
      </c>
      <c r="Q109" s="44">
        <v>4.3427567481994629</v>
      </c>
      <c r="R109" s="44">
        <v>4.4477667808532715</v>
      </c>
      <c r="S109" s="44">
        <v>3.8411805629730225</v>
      </c>
      <c r="T109" s="44">
        <v>4.0339460372924805</v>
      </c>
      <c r="U109" s="44">
        <v>4.3923835754394531</v>
      </c>
      <c r="V109" s="44">
        <v>3.4603698253631592</v>
      </c>
      <c r="W109" s="44">
        <v>3.3151094913482666</v>
      </c>
      <c r="X109" s="44">
        <v>3.7837729454040527</v>
      </c>
      <c r="Y109" s="44">
        <v>4.3617873191833496</v>
      </c>
      <c r="Z109" s="44">
        <v>3.629025936126709</v>
      </c>
      <c r="AA109" s="44">
        <v>3.9947750568389893</v>
      </c>
      <c r="AB109" s="44">
        <v>4.0344338417053223</v>
      </c>
      <c r="AC109" s="44">
        <v>3.9837267398834229</v>
      </c>
      <c r="AD109" s="44">
        <v>4.4433002471923828</v>
      </c>
      <c r="AE109" s="44">
        <v>3.668597936630249</v>
      </c>
      <c r="AF109" s="44">
        <v>4.0869665145874023</v>
      </c>
      <c r="AG109" s="44">
        <v>4.0080599784851074</v>
      </c>
      <c r="AH109" s="44">
        <v>3.7882215976715088</v>
      </c>
      <c r="AI109" s="44">
        <v>3.6642866134643555</v>
      </c>
      <c r="AJ109" s="44">
        <v>3.1926040649414062</v>
      </c>
      <c r="AK109" s="44">
        <v>3.8729760646820068</v>
      </c>
      <c r="AL109" s="44">
        <v>4.3555102348327637</v>
      </c>
      <c r="AM109" s="44">
        <v>3.8941323757171631</v>
      </c>
      <c r="AN109" s="44">
        <v>4.1396384239196777</v>
      </c>
      <c r="AO109" s="44">
        <v>4.174525260925293</v>
      </c>
      <c r="AP109" s="44">
        <v>3.713184118270874</v>
      </c>
      <c r="AQ109" s="44">
        <v>3.8213715553283691</v>
      </c>
      <c r="AR109" s="44">
        <v>4.1949467658996582</v>
      </c>
      <c r="AS109" s="44">
        <v>4.002953052520752</v>
      </c>
      <c r="AT109" s="44">
        <v>3.8751230239868164</v>
      </c>
      <c r="AU109" s="44">
        <v>4.2493453025817871</v>
      </c>
      <c r="AV109" s="44">
        <v>4.5212974548339844</v>
      </c>
      <c r="AW109" s="44">
        <v>4.1396474838256836</v>
      </c>
      <c r="AX109" s="44">
        <v>3.8383305072784424</v>
      </c>
      <c r="AY109" s="44">
        <v>3.8215551376342773</v>
      </c>
      <c r="AZ109" s="44">
        <v>3.6866686344146729</v>
      </c>
      <c r="BA109" s="44">
        <v>4.2515230178833008</v>
      </c>
      <c r="BB109" s="44">
        <v>4.3967170715332031</v>
      </c>
      <c r="BC109" s="44">
        <v>4.6410889625549316</v>
      </c>
      <c r="BD109" s="44">
        <v>4.9324369430541992</v>
      </c>
      <c r="BE109" s="44">
        <v>4.7233095169067383</v>
      </c>
      <c r="BF109" s="44">
        <v>4.247715950012207</v>
      </c>
      <c r="BG109" s="44">
        <v>4.5896162986755371</v>
      </c>
      <c r="BH109" s="44">
        <v>4.8306498527526855</v>
      </c>
      <c r="BI109" s="44">
        <v>4.2806692123413086</v>
      </c>
      <c r="BJ109" s="44">
        <v>4.5085735321044922</v>
      </c>
      <c r="BK109" s="44">
        <v>4.1763877868652344</v>
      </c>
      <c r="BL109" s="44">
        <v>4.4867424964904785</v>
      </c>
      <c r="BM109" s="44">
        <v>4.6993002891540527</v>
      </c>
    </row>
    <row r="110" spans="1:65" x14ac:dyDescent="0.2">
      <c r="A110" s="18" t="s">
        <v>287</v>
      </c>
      <c r="B110" s="19" t="s">
        <v>88</v>
      </c>
      <c r="C110" s="52">
        <v>1.6862058639526367</v>
      </c>
      <c r="D110" s="52">
        <v>1.8114465475082397</v>
      </c>
      <c r="E110" s="52">
        <v>1.646980881690979</v>
      </c>
      <c r="F110" s="52">
        <v>1.7393189668655396</v>
      </c>
      <c r="G110" s="52">
        <v>1.728877067565918</v>
      </c>
      <c r="H110" s="52">
        <v>1.6687313318252563</v>
      </c>
      <c r="I110" s="52">
        <v>1.6655747890472412</v>
      </c>
      <c r="J110" s="52">
        <v>1.7622883319854736</v>
      </c>
      <c r="K110" s="52">
        <v>1.6755095720291138</v>
      </c>
      <c r="L110" s="52">
        <v>1.7618559598922729</v>
      </c>
      <c r="M110" s="52">
        <v>1.6108418703079224</v>
      </c>
      <c r="N110" s="52">
        <v>1.7389698028564453</v>
      </c>
      <c r="O110" s="52">
        <v>1.7951079607009888</v>
      </c>
      <c r="P110" s="52">
        <v>1.7997723817825317</v>
      </c>
      <c r="Q110" s="52">
        <v>1.809622049331665</v>
      </c>
      <c r="R110" s="52">
        <v>1.7926419973373413</v>
      </c>
      <c r="S110" s="52">
        <v>1.779005765914917</v>
      </c>
      <c r="T110" s="52">
        <v>1.8051964044570923</v>
      </c>
      <c r="U110" s="52">
        <v>1.8118079900741577</v>
      </c>
      <c r="V110" s="52">
        <v>1.7148213386535645</v>
      </c>
      <c r="W110" s="52">
        <v>1.7862371206283569</v>
      </c>
      <c r="X110" s="52">
        <v>1.7378110885620117</v>
      </c>
      <c r="Y110" s="52">
        <v>1.8868920803070068</v>
      </c>
      <c r="Z110" s="52">
        <v>1.6490702629089355</v>
      </c>
      <c r="AA110" s="52">
        <v>1.7069815397262573</v>
      </c>
      <c r="AB110" s="52">
        <v>1.8490509986877441</v>
      </c>
      <c r="AC110" s="52">
        <v>1.7659683227539063</v>
      </c>
      <c r="AD110" s="52">
        <v>1.8505774736404419</v>
      </c>
      <c r="AE110" s="52">
        <v>1.6796098947525024</v>
      </c>
      <c r="AF110" s="52">
        <v>1.6758691072463989</v>
      </c>
      <c r="AG110" s="52">
        <v>1.7551232576370239</v>
      </c>
      <c r="AH110" s="52">
        <v>1.8137218952178955</v>
      </c>
      <c r="AI110" s="52">
        <v>1.568463921546936</v>
      </c>
      <c r="AJ110" s="52">
        <v>1.5777276754379272</v>
      </c>
      <c r="AK110" s="52">
        <v>1.6050992012023926</v>
      </c>
      <c r="AL110" s="52">
        <v>1.6742600202560425</v>
      </c>
      <c r="AM110" s="52">
        <v>1.6211724281311035</v>
      </c>
      <c r="AN110" s="52">
        <v>1.7721261978149414</v>
      </c>
      <c r="AO110" s="52">
        <v>1.6834515333175659</v>
      </c>
      <c r="AP110" s="52">
        <v>1.6516236066818237</v>
      </c>
      <c r="AQ110" s="52">
        <v>1.6869192123413086</v>
      </c>
      <c r="AR110" s="52">
        <v>1.6391264200210571</v>
      </c>
      <c r="AS110" s="52">
        <v>1.7858048677444458</v>
      </c>
      <c r="AT110" s="52">
        <v>1.6700135469436646</v>
      </c>
      <c r="AU110" s="52">
        <v>1.859217643737793</v>
      </c>
      <c r="AV110" s="52">
        <v>1.8238581418991089</v>
      </c>
      <c r="AW110" s="52">
        <v>1.6941496133804321</v>
      </c>
      <c r="AX110" s="52">
        <v>1.7877136468887329</v>
      </c>
      <c r="AY110" s="52">
        <v>1.8193850517272949</v>
      </c>
      <c r="AZ110" s="52">
        <v>1.7829362154006958</v>
      </c>
      <c r="BA110" s="52">
        <v>1.7406848669052124</v>
      </c>
      <c r="BB110" s="52">
        <v>1.893073558807373</v>
      </c>
      <c r="BC110" s="52">
        <v>1.8843892812728882</v>
      </c>
      <c r="BD110" s="52">
        <v>1.929497241973877</v>
      </c>
      <c r="BE110" s="52">
        <v>1.9551726579666138</v>
      </c>
      <c r="BF110" s="52">
        <v>1.8780630826950073</v>
      </c>
      <c r="BG110" s="52">
        <v>1.8587272167205811</v>
      </c>
      <c r="BH110" s="52">
        <v>1.7918766736984253</v>
      </c>
      <c r="BI110" s="52">
        <v>1.8641434907913208</v>
      </c>
      <c r="BJ110" s="52">
        <v>1.8445769548416138</v>
      </c>
      <c r="BK110" s="52">
        <v>1.7823485136032104</v>
      </c>
      <c r="BL110" s="52">
        <v>1.7051351070404053</v>
      </c>
      <c r="BM110" s="52">
        <v>1.7493592500686646</v>
      </c>
    </row>
    <row r="111" spans="1:65" x14ac:dyDescent="0.2">
      <c r="A111" s="35" t="s">
        <v>291</v>
      </c>
      <c r="B111" s="36" t="s">
        <v>90</v>
      </c>
      <c r="C111" s="51">
        <v>0.74399620294570923</v>
      </c>
      <c r="D111" s="51">
        <v>0.76035672426223755</v>
      </c>
      <c r="E111" s="51">
        <v>0.72548055648803711</v>
      </c>
      <c r="F111" s="51">
        <v>0.91289585828781128</v>
      </c>
      <c r="G111" s="51">
        <v>0.9953690767288208</v>
      </c>
      <c r="H111" s="51">
        <v>0.87823396921157837</v>
      </c>
      <c r="I111" s="51">
        <v>0.7575228214263916</v>
      </c>
      <c r="J111" s="51">
        <v>0.87973612546920776</v>
      </c>
      <c r="K111" s="51">
        <v>0.93449664115905762</v>
      </c>
      <c r="L111" s="51">
        <v>0.80300724506378174</v>
      </c>
      <c r="M111" s="51">
        <v>0.80207395553588867</v>
      </c>
      <c r="N111" s="51">
        <v>0.86075568199157715</v>
      </c>
      <c r="O111" s="51">
        <v>0.73457860946655273</v>
      </c>
      <c r="P111" s="51">
        <v>0.83964300155639648</v>
      </c>
      <c r="Q111" s="51">
        <v>0.98717778921127319</v>
      </c>
      <c r="R111" s="51">
        <v>0.80497461557388306</v>
      </c>
      <c r="S111" s="51">
        <v>0.75075984001159668</v>
      </c>
      <c r="T111" s="51">
        <v>0.82980769872665405</v>
      </c>
      <c r="U111" s="51">
        <v>0.75922089815139771</v>
      </c>
      <c r="V111" s="51">
        <v>0.99794554710388184</v>
      </c>
      <c r="W111" s="51">
        <v>0.80138218402862549</v>
      </c>
      <c r="X111" s="51">
        <v>0.8195488452911377</v>
      </c>
      <c r="Y111" s="51">
        <v>0.95415002107620239</v>
      </c>
      <c r="Z111" s="51">
        <v>0.59697747230529785</v>
      </c>
      <c r="AA111" s="51">
        <v>0.7733188271522522</v>
      </c>
      <c r="AB111" s="51">
        <v>0.87621265649795532</v>
      </c>
      <c r="AC111" s="51">
        <v>0.82305288314819336</v>
      </c>
      <c r="AD111" s="51">
        <v>0.80175662040710449</v>
      </c>
      <c r="AE111" s="51">
        <v>0.88200861215591431</v>
      </c>
      <c r="AF111" s="51">
        <v>0.63417953252792358</v>
      </c>
      <c r="AG111" s="51">
        <v>0.72529053688049316</v>
      </c>
      <c r="AH111" s="51">
        <v>0.94619095325469971</v>
      </c>
      <c r="AI111" s="51">
        <v>0.84680604934692383</v>
      </c>
      <c r="AJ111" s="51">
        <v>0.34450605511665344</v>
      </c>
      <c r="AK111" s="51">
        <v>0.94012051820755005</v>
      </c>
      <c r="AL111" s="51">
        <v>0.82816433906555176</v>
      </c>
      <c r="AM111" s="51">
        <v>0.84598159790039063</v>
      </c>
      <c r="AN111" s="51">
        <v>0.91426914930343628</v>
      </c>
      <c r="AO111" s="51">
        <v>0.66910874843597412</v>
      </c>
      <c r="AP111" s="51">
        <v>0.63511395454406738</v>
      </c>
      <c r="AQ111" s="51">
        <v>0.69595307111740112</v>
      </c>
      <c r="AR111" s="51">
        <v>0.728584885597229</v>
      </c>
      <c r="AS111" s="51">
        <v>0.89449739456176758</v>
      </c>
      <c r="AT111" s="51">
        <v>0.92444854974746704</v>
      </c>
      <c r="AU111" s="51">
        <v>0.84190714359283447</v>
      </c>
      <c r="AV111" s="51">
        <v>0.66583102941513062</v>
      </c>
      <c r="AW111" s="51">
        <v>0.71148449182510376</v>
      </c>
      <c r="AX111" s="51">
        <v>0.89532190561294556</v>
      </c>
      <c r="AY111" s="51">
        <v>0.76983672380447388</v>
      </c>
      <c r="AZ111" s="51">
        <v>0.82910746335983276</v>
      </c>
      <c r="BA111" s="51">
        <v>0.59271794557571411</v>
      </c>
      <c r="BB111" s="51">
        <v>0.93762874603271484</v>
      </c>
      <c r="BC111" s="51">
        <v>0.81704229116439819</v>
      </c>
      <c r="BD111" s="51">
        <v>0.90488028526306152</v>
      </c>
      <c r="BE111" s="51">
        <v>0.98728066682815552</v>
      </c>
      <c r="BF111" s="51">
        <v>0.8286316990852356</v>
      </c>
      <c r="BG111" s="51">
        <v>0.89397025108337402</v>
      </c>
      <c r="BH111" s="51">
        <v>0.81552904844284058</v>
      </c>
      <c r="BI111" s="51">
        <v>0.92499238252639771</v>
      </c>
      <c r="BJ111" s="51">
        <v>0.73508846759796143</v>
      </c>
      <c r="BK111" s="51">
        <v>0.63145613670349121</v>
      </c>
      <c r="BL111" s="51">
        <v>0.64307385683059692</v>
      </c>
      <c r="BM111" s="51">
        <v>0.7115321159362793</v>
      </c>
    </row>
    <row r="112" spans="1:65" x14ac:dyDescent="0.2">
      <c r="A112" s="35" t="s">
        <v>293</v>
      </c>
      <c r="B112" s="36" t="s">
        <v>90</v>
      </c>
      <c r="C112" s="51">
        <v>0.88653993606567383</v>
      </c>
      <c r="D112" s="51">
        <v>0.86998331546783447</v>
      </c>
      <c r="E112" s="51">
        <v>0.89577716588973999</v>
      </c>
      <c r="F112" s="51">
        <v>0.83609098196029663</v>
      </c>
      <c r="G112" s="51">
        <v>0.69340187311172485</v>
      </c>
      <c r="H112" s="51">
        <v>0.61682438850402832</v>
      </c>
      <c r="I112" s="51">
        <v>0.7293735146522522</v>
      </c>
      <c r="J112" s="51">
        <v>0.84707516431808472</v>
      </c>
      <c r="K112" s="51">
        <v>0.63608276844024658</v>
      </c>
      <c r="L112" s="51">
        <v>0.55272728204727173</v>
      </c>
      <c r="M112" s="51">
        <v>0.9380195140838623</v>
      </c>
      <c r="N112" s="51">
        <v>0.72350931167602539</v>
      </c>
      <c r="O112" s="51">
        <v>0.81636124849319458</v>
      </c>
      <c r="P112" s="51">
        <v>0.87441414594650269</v>
      </c>
      <c r="Q112" s="51">
        <v>0.67898577451705933</v>
      </c>
      <c r="R112" s="51">
        <v>0.99396288394927979</v>
      </c>
      <c r="S112" s="51">
        <v>0.79858022928237915</v>
      </c>
      <c r="T112" s="51">
        <v>0.85854333639144897</v>
      </c>
      <c r="U112" s="51">
        <v>0.80188721418380737</v>
      </c>
      <c r="V112" s="51">
        <v>0.84067600965499878</v>
      </c>
      <c r="W112" s="51">
        <v>0.99485969543457031</v>
      </c>
      <c r="X112" s="51">
        <v>0.81212908029556274</v>
      </c>
      <c r="Y112" s="51">
        <v>0.93269640207290649</v>
      </c>
      <c r="Z112" s="51">
        <v>0.52194172143936157</v>
      </c>
      <c r="AA112" s="51">
        <v>0.69222444295883179</v>
      </c>
      <c r="AB112" s="51">
        <v>0.89540964365005493</v>
      </c>
      <c r="AC112" s="51">
        <v>0.87512749433517456</v>
      </c>
      <c r="AD112" s="51">
        <v>0.97408926486968994</v>
      </c>
      <c r="AE112" s="51">
        <v>0.81957769393920898</v>
      </c>
      <c r="AF112" s="51">
        <v>0.66042572259902954</v>
      </c>
      <c r="AG112" s="51">
        <v>0.86027652025222778</v>
      </c>
      <c r="AH112" s="51">
        <v>0.8289715051651001</v>
      </c>
      <c r="AI112" s="51">
        <v>0.11998535692691803</v>
      </c>
      <c r="AJ112" s="51">
        <v>0.79395580291748047</v>
      </c>
      <c r="AK112" s="51">
        <v>0.61357259750366211</v>
      </c>
      <c r="AL112" s="51">
        <v>0.56789714097976685</v>
      </c>
      <c r="AM112" s="51">
        <v>0.81759995222091675</v>
      </c>
      <c r="AN112" s="51">
        <v>0.788055419921875</v>
      </c>
      <c r="AO112" s="51">
        <v>0.87383276224136353</v>
      </c>
      <c r="AP112" s="51">
        <v>0.84852796792984009</v>
      </c>
      <c r="AQ112" s="51">
        <v>0.79275637865066528</v>
      </c>
      <c r="AR112" s="51">
        <v>0.66447383165359497</v>
      </c>
      <c r="AS112" s="51">
        <v>0.87992477416992188</v>
      </c>
      <c r="AT112" s="51">
        <v>0.47625917196273804</v>
      </c>
      <c r="AU112" s="51">
        <v>0.86574721336364746</v>
      </c>
      <c r="AV112" s="51">
        <v>0.90438485145568848</v>
      </c>
      <c r="AW112" s="51">
        <v>0.86844271421432495</v>
      </c>
      <c r="AX112" s="51">
        <v>0.87791621685028076</v>
      </c>
      <c r="AY112" s="51">
        <v>0.85340636968612671</v>
      </c>
      <c r="AZ112" s="51">
        <v>0.91343402862548828</v>
      </c>
      <c r="BA112" s="51">
        <v>0.84635746479034424</v>
      </c>
      <c r="BB112" s="51">
        <v>0.9170348048210144</v>
      </c>
      <c r="BC112" s="51">
        <v>0.9272046685218811</v>
      </c>
      <c r="BD112" s="51">
        <v>0.831015944480896</v>
      </c>
      <c r="BE112" s="51">
        <v>0.88550454378128052</v>
      </c>
      <c r="BF112" s="51">
        <v>0.93966114521026611</v>
      </c>
      <c r="BG112" s="51">
        <v>0.8295397162437439</v>
      </c>
      <c r="BH112" s="51">
        <v>0.99652808904647827</v>
      </c>
      <c r="BI112" s="51">
        <v>0.88481724262237549</v>
      </c>
      <c r="BJ112" s="51">
        <v>0.85166335105895996</v>
      </c>
      <c r="BK112" s="51">
        <v>1</v>
      </c>
      <c r="BL112" s="51">
        <v>0.86793273687362671</v>
      </c>
      <c r="BM112" s="51">
        <v>0.92805111408233643</v>
      </c>
    </row>
    <row r="113" spans="1:65" x14ac:dyDescent="0.2">
      <c r="A113" s="35" t="s">
        <v>295</v>
      </c>
      <c r="B113" s="36" t="s">
        <v>269</v>
      </c>
      <c r="C113" s="44">
        <v>2.9146335124969482</v>
      </c>
      <c r="D113" s="44">
        <v>3.4995687007904053</v>
      </c>
      <c r="E113" s="44">
        <v>2.9892685413360596</v>
      </c>
      <c r="F113" s="44">
        <v>3.4087381362915039</v>
      </c>
      <c r="G113" s="44">
        <v>3.5508160591125488</v>
      </c>
      <c r="H113" s="44">
        <v>2.7902472019195557</v>
      </c>
      <c r="I113" s="44">
        <v>2.8948900699615479</v>
      </c>
      <c r="J113" s="44">
        <v>3.5038955211639404</v>
      </c>
      <c r="K113" s="44">
        <v>2.9544353485107422</v>
      </c>
      <c r="L113" s="44">
        <v>3.1745083332061768</v>
      </c>
      <c r="M113" s="44">
        <v>2.5922162532806396</v>
      </c>
      <c r="N113" s="44">
        <v>3.5711491107940674</v>
      </c>
      <c r="O113" s="44">
        <v>3.4937131404876709</v>
      </c>
      <c r="P113" s="44">
        <v>3.6400797367095947</v>
      </c>
      <c r="Q113" s="44">
        <v>3.6013081073760986</v>
      </c>
      <c r="R113" s="44">
        <v>3.1969337463378906</v>
      </c>
      <c r="S113" s="44">
        <v>3.41196608543396</v>
      </c>
      <c r="T113" s="44">
        <v>3.33054518699646</v>
      </c>
      <c r="U113" s="44">
        <v>3.6265316009521484</v>
      </c>
      <c r="V113" s="44">
        <v>2.9619324207305908</v>
      </c>
      <c r="W113" s="44">
        <v>3.8914015293121338</v>
      </c>
      <c r="X113" s="44">
        <v>3.6382355690002441</v>
      </c>
      <c r="Y113" s="44">
        <v>3.696136474609375</v>
      </c>
      <c r="Z113" s="44">
        <v>3.5622892379760742</v>
      </c>
      <c r="AA113" s="44">
        <v>2.9437823295593262</v>
      </c>
      <c r="AB113" s="44">
        <v>3.7818336486816406</v>
      </c>
      <c r="AC113" s="44">
        <v>3.5583150386810303</v>
      </c>
      <c r="AD113" s="44">
        <v>3.2135505676269531</v>
      </c>
      <c r="AE113" s="44">
        <v>3.4075467586517334</v>
      </c>
      <c r="AF113" s="44">
        <v>3.6539759635925293</v>
      </c>
      <c r="AG113" s="44">
        <v>3.4351346492767334</v>
      </c>
      <c r="AH113" s="44">
        <v>3.2716202735900879</v>
      </c>
      <c r="AI113" s="44">
        <v>3.0986642837524414</v>
      </c>
      <c r="AJ113" s="44">
        <v>3.6825618743896484</v>
      </c>
      <c r="AK113" s="44">
        <v>2.5941894054412842</v>
      </c>
      <c r="AL113" s="44">
        <v>3.2737739086151123</v>
      </c>
      <c r="AM113" s="44">
        <v>3.2397997379302979</v>
      </c>
      <c r="AN113" s="44">
        <v>3.430781364440918</v>
      </c>
      <c r="AO113" s="44">
        <v>2.9988119602203369</v>
      </c>
      <c r="AP113" s="44">
        <v>3.2062950134277344</v>
      </c>
      <c r="AQ113" s="44">
        <v>3.0487875938415527</v>
      </c>
      <c r="AR113" s="44">
        <v>3.3417642116546631</v>
      </c>
      <c r="AS113" s="44">
        <v>3.577984094619751</v>
      </c>
      <c r="AT113" s="44">
        <v>3.1777253150939941</v>
      </c>
      <c r="AU113" s="44">
        <v>3.3577098846435547</v>
      </c>
      <c r="AV113" s="44">
        <v>3.6679127216339111</v>
      </c>
      <c r="AW113" s="44">
        <v>3.5365569591522217</v>
      </c>
      <c r="AX113" s="44">
        <v>3.595900297164917</v>
      </c>
      <c r="AY113" s="44">
        <v>3.4805123805999756</v>
      </c>
      <c r="AZ113" s="44">
        <v>3.7140030860900879</v>
      </c>
      <c r="BA113" s="44">
        <v>3.7001044750213623</v>
      </c>
      <c r="BB113" s="44">
        <v>3.6918959617614746</v>
      </c>
      <c r="BC113" s="44">
        <v>3.7908380031585693</v>
      </c>
      <c r="BD113" s="44">
        <v>3.6522037982940674</v>
      </c>
      <c r="BE113" s="44">
        <v>3.9138340950012207</v>
      </c>
      <c r="BF113" s="44">
        <v>3.9519474506378174</v>
      </c>
      <c r="BG113" s="44">
        <v>3.7639033794403076</v>
      </c>
      <c r="BH113" s="44">
        <v>3.377920389175415</v>
      </c>
      <c r="BI113" s="44">
        <v>3.778989315032959</v>
      </c>
      <c r="BJ113" s="44">
        <v>3.7240421772003174</v>
      </c>
      <c r="BK113" s="44">
        <v>3.2320854663848877</v>
      </c>
      <c r="BL113" s="44">
        <v>3.6752572059631348</v>
      </c>
      <c r="BM113" s="44">
        <v>3.6817386150360107</v>
      </c>
    </row>
    <row r="114" spans="1:65" x14ac:dyDescent="0.2">
      <c r="A114" s="35" t="s">
        <v>271</v>
      </c>
      <c r="B114" s="36" t="s">
        <v>272</v>
      </c>
      <c r="C114" s="44">
        <v>3.7708084583282471</v>
      </c>
      <c r="D114" s="44">
        <v>3.7996525764465332</v>
      </c>
      <c r="E114" s="44">
        <v>3.4320099353790283</v>
      </c>
      <c r="F114" s="44">
        <v>3.4941513538360596</v>
      </c>
      <c r="G114" s="44">
        <v>3.6685111522674561</v>
      </c>
      <c r="H114" s="44">
        <v>3.6002020835876465</v>
      </c>
      <c r="I114" s="44">
        <v>3.4263401031494141</v>
      </c>
      <c r="J114" s="44">
        <v>3.6011767387390137</v>
      </c>
      <c r="K114" s="44">
        <v>3.7568292617797852</v>
      </c>
      <c r="L114" s="44">
        <v>3.4486396312713623</v>
      </c>
      <c r="M114" s="44">
        <v>3.2126750946044922</v>
      </c>
      <c r="N114" s="44">
        <v>3.1691653728485107</v>
      </c>
      <c r="O114" s="44">
        <v>4.3652234077453613</v>
      </c>
      <c r="P114" s="44">
        <v>4.0395855903625488</v>
      </c>
      <c r="Q114" s="44">
        <v>3.82541823387146</v>
      </c>
      <c r="R114" s="44">
        <v>3.7199432849884033</v>
      </c>
      <c r="S114" s="44">
        <v>3.7807748317718506</v>
      </c>
      <c r="T114" s="44">
        <v>3.8466842174530029</v>
      </c>
      <c r="U114" s="44">
        <v>3.6366569995880127</v>
      </c>
      <c r="V114" s="44">
        <v>3.973930835723877</v>
      </c>
      <c r="W114" s="44">
        <v>4.0832891464233398</v>
      </c>
      <c r="X114" s="44">
        <v>3.8624844551086426</v>
      </c>
      <c r="Y114" s="44">
        <v>3.9635002613067627</v>
      </c>
      <c r="Z114" s="44">
        <v>3.8971376419067383</v>
      </c>
      <c r="AA114" s="44">
        <v>2.9288969039916992</v>
      </c>
      <c r="AB114" s="44">
        <v>4.0716390609741211</v>
      </c>
      <c r="AC114" s="44">
        <v>3.7588896751403809</v>
      </c>
      <c r="AD114" s="44">
        <v>3.736377477645874</v>
      </c>
      <c r="AE114" s="44">
        <v>3.705812931060791</v>
      </c>
      <c r="AF114" s="44">
        <v>4.0027751922607422</v>
      </c>
      <c r="AG114" s="44">
        <v>4.026212215423584</v>
      </c>
      <c r="AH114" s="44">
        <v>3.7274892330169678</v>
      </c>
      <c r="AI114" s="44">
        <v>3.1299381256103516</v>
      </c>
      <c r="AJ114" s="44">
        <v>3.5504639148712158</v>
      </c>
      <c r="AK114" s="44">
        <v>3.0600214004516602</v>
      </c>
      <c r="AL114" s="44">
        <v>3.9485456943511963</v>
      </c>
      <c r="AM114" s="44">
        <v>3.1550490856170654</v>
      </c>
      <c r="AN114" s="44">
        <v>3.746727466583252</v>
      </c>
      <c r="AO114" s="44">
        <v>3.4679732322692871</v>
      </c>
      <c r="AP114" s="44">
        <v>3.5068085193634033</v>
      </c>
      <c r="AQ114" s="44">
        <v>3.5262773036956787</v>
      </c>
      <c r="AR114" s="44">
        <v>3.3735373020172119</v>
      </c>
      <c r="AS114" s="44">
        <v>3.7208108901977539</v>
      </c>
      <c r="AT114" s="44">
        <v>3.7545645236968994</v>
      </c>
      <c r="AU114" s="44">
        <v>3.809680700302124</v>
      </c>
      <c r="AV114" s="44">
        <v>4.3076457977294922</v>
      </c>
      <c r="AW114" s="44">
        <v>4.0095744132995605</v>
      </c>
      <c r="AX114" s="44">
        <v>4.0834941864013672</v>
      </c>
      <c r="AY114" s="44">
        <v>3.9072973728179932</v>
      </c>
      <c r="AZ114" s="44">
        <v>3.6764869689941406</v>
      </c>
      <c r="BA114" s="44">
        <v>4.0434761047363281</v>
      </c>
      <c r="BB114" s="44">
        <v>4.2144417762756348</v>
      </c>
      <c r="BC114" s="44">
        <v>4.298945426940918</v>
      </c>
      <c r="BD114" s="44">
        <v>4.4171829223632812</v>
      </c>
      <c r="BE114" s="44">
        <v>4.2411026954650879</v>
      </c>
      <c r="BF114" s="44">
        <v>4.4203505516052246</v>
      </c>
      <c r="BG114" s="44">
        <v>4.2311010360717773</v>
      </c>
      <c r="BH114" s="44">
        <v>3.9416077136993408</v>
      </c>
      <c r="BI114" s="44">
        <v>4.2188749313354492</v>
      </c>
      <c r="BJ114" s="44">
        <v>4.3318996429443359</v>
      </c>
      <c r="BK114" s="44">
        <v>3.8292698860168457</v>
      </c>
      <c r="BL114" s="44">
        <v>3.8314096927642822</v>
      </c>
      <c r="BM114" s="44">
        <v>4.5548152923583984</v>
      </c>
    </row>
    <row r="115" spans="1:65" x14ac:dyDescent="0.2">
      <c r="A115" s="18" t="s">
        <v>298</v>
      </c>
      <c r="B115" s="19" t="s">
        <v>88</v>
      </c>
      <c r="C115" s="52">
        <v>1.877737283706665</v>
      </c>
      <c r="D115" s="52">
        <v>1.8281571865081787</v>
      </c>
      <c r="E115" s="52">
        <v>1.8862351179122925</v>
      </c>
      <c r="F115" s="52">
        <v>1.9127644300460815</v>
      </c>
      <c r="G115" s="52">
        <v>1.8836517333984375</v>
      </c>
      <c r="H115" s="52">
        <v>1.9685136079788208</v>
      </c>
      <c r="I115" s="52">
        <v>1.767661452293396</v>
      </c>
      <c r="J115" s="52">
        <v>1.8394217491149902</v>
      </c>
      <c r="K115" s="52">
        <v>1.9305781126022339</v>
      </c>
      <c r="L115" s="52">
        <v>1.8963549137115479</v>
      </c>
      <c r="M115" s="52">
        <v>1.8460036516189575</v>
      </c>
      <c r="N115" s="52">
        <v>1.9276305437088013</v>
      </c>
      <c r="O115" s="52">
        <v>1.8722383975982666</v>
      </c>
      <c r="P115" s="52">
        <v>1.7680470943450928</v>
      </c>
      <c r="Q115" s="52">
        <v>1.9461888074874878</v>
      </c>
      <c r="R115" s="52">
        <v>1.9891757965087891</v>
      </c>
      <c r="S115" s="52">
        <v>1.8893659114837646</v>
      </c>
      <c r="T115" s="52">
        <v>1.8428523540496826</v>
      </c>
      <c r="U115" s="52">
        <v>1.9696179628372192</v>
      </c>
      <c r="V115" s="52">
        <v>1.8843683004379272</v>
      </c>
      <c r="W115" s="52">
        <v>1.90821373462677</v>
      </c>
      <c r="X115" s="52">
        <v>1.9228626489639282</v>
      </c>
      <c r="Y115" s="52">
        <v>1.9408349990844727</v>
      </c>
      <c r="Z115" s="52">
        <v>1.9803891181945801</v>
      </c>
      <c r="AA115" s="52">
        <v>1.9715269804000854</v>
      </c>
      <c r="AB115" s="52">
        <v>1.8918609619140625</v>
      </c>
      <c r="AC115" s="52">
        <v>1.8900166749954224</v>
      </c>
      <c r="AD115" s="52">
        <v>1.9137040376663208</v>
      </c>
      <c r="AE115" s="52">
        <v>1.9067707061767578</v>
      </c>
      <c r="AF115" s="52">
        <v>1.953622579574585</v>
      </c>
      <c r="AG115" s="52">
        <v>1.8945589065551758</v>
      </c>
      <c r="AH115" s="52">
        <v>1.9377549886703491</v>
      </c>
      <c r="AI115" s="52">
        <v>1.8937849998474121</v>
      </c>
      <c r="AJ115" s="52">
        <v>1.9489948749542236</v>
      </c>
      <c r="AK115" s="52">
        <v>1.9188268184661865</v>
      </c>
      <c r="AL115" s="52">
        <v>1.9305853843688965</v>
      </c>
      <c r="AM115" s="52">
        <v>1.7936967611312866</v>
      </c>
      <c r="AN115" s="52">
        <v>1.8477007150650024</v>
      </c>
      <c r="AO115" s="52">
        <v>1.8230229616165161</v>
      </c>
      <c r="AP115" s="52">
        <v>1.8049124479293823</v>
      </c>
      <c r="AQ115" s="52">
        <v>1.920790433883667</v>
      </c>
      <c r="AR115" s="52">
        <v>1.881084680557251</v>
      </c>
      <c r="AS115" s="52">
        <v>1.880108118057251</v>
      </c>
      <c r="AT115" s="52">
        <v>1.8600394725799561</v>
      </c>
      <c r="AU115" s="52">
        <v>1.9532643556594849</v>
      </c>
      <c r="AV115" s="52">
        <v>1.9295868873596191</v>
      </c>
      <c r="AW115" s="52">
        <v>1.9119232892990112</v>
      </c>
      <c r="AX115" s="52">
        <v>1.960455060005188</v>
      </c>
      <c r="AY115" s="52">
        <v>1.8938957452774048</v>
      </c>
      <c r="AZ115" s="52">
        <v>1.9123754501342773</v>
      </c>
      <c r="BA115" s="52">
        <v>1.9386653900146484</v>
      </c>
      <c r="BB115" s="52">
        <v>1.9775489568710327</v>
      </c>
      <c r="BC115" s="52">
        <v>1.938563346862793</v>
      </c>
      <c r="BD115" s="52">
        <v>1.9569644927978516</v>
      </c>
      <c r="BE115" s="52">
        <v>1.8754111528396606</v>
      </c>
      <c r="BF115" s="52">
        <v>1.9107171297073364</v>
      </c>
      <c r="BG115" s="52">
        <v>1.9044147729873657</v>
      </c>
      <c r="BH115" s="52">
        <v>1.9120535850524902</v>
      </c>
      <c r="BI115" s="52">
        <v>1.9997992515563965</v>
      </c>
      <c r="BJ115" s="52">
        <v>1.9332500696182251</v>
      </c>
      <c r="BK115" s="52">
        <v>1.9003391265869141</v>
      </c>
      <c r="BL115" s="52">
        <v>1.8637748956680298</v>
      </c>
      <c r="BM115" s="52">
        <v>2.0085783004760742</v>
      </c>
    </row>
    <row r="116" spans="1:65" x14ac:dyDescent="0.2">
      <c r="A116" s="35" t="s">
        <v>425</v>
      </c>
      <c r="B116" s="36" t="s">
        <v>90</v>
      </c>
      <c r="C116" s="51">
        <v>0.97879034280776978</v>
      </c>
      <c r="D116" s="51">
        <v>0.9211391806602478</v>
      </c>
      <c r="E116" s="51">
        <v>0.88173717260360718</v>
      </c>
      <c r="F116" s="51">
        <v>0.98676151037216187</v>
      </c>
      <c r="G116" s="51">
        <v>0.95800882577896118</v>
      </c>
      <c r="H116" s="51">
        <v>0.97878062725067139</v>
      </c>
      <c r="I116" s="51">
        <v>0.95825618505477905</v>
      </c>
      <c r="J116" s="51">
        <v>0.96169543266296387</v>
      </c>
      <c r="K116" s="51">
        <v>0.99740779399871826</v>
      </c>
      <c r="L116" s="51">
        <v>0.90826189517974854</v>
      </c>
      <c r="M116" s="51">
        <v>0.9909672737121582</v>
      </c>
      <c r="N116" s="51">
        <v>0.9882361888885498</v>
      </c>
      <c r="O116" s="51">
        <v>0.91571336984634399</v>
      </c>
      <c r="P116" s="51">
        <v>0.93851590156555176</v>
      </c>
      <c r="Q116" s="51">
        <v>0.94700288772583008</v>
      </c>
      <c r="R116" s="51">
        <v>0.95471173524856567</v>
      </c>
      <c r="S116" s="51">
        <v>0.99585050344467163</v>
      </c>
      <c r="T116" s="51">
        <v>0.84303343296051025</v>
      </c>
      <c r="U116" s="51">
        <v>0.98464268445968628</v>
      </c>
      <c r="V116" s="51">
        <v>1</v>
      </c>
      <c r="W116" s="51">
        <v>0.99293118715286255</v>
      </c>
      <c r="X116" s="51">
        <v>0.99609339237213135</v>
      </c>
      <c r="Y116" s="51">
        <v>0.98154342174530029</v>
      </c>
      <c r="Z116" s="51">
        <v>0.92683452367782593</v>
      </c>
      <c r="AA116" s="51">
        <v>0.92765539884567261</v>
      </c>
      <c r="AB116" s="51">
        <v>0.96335440874099731</v>
      </c>
      <c r="AC116" s="51">
        <v>0.9614599347114563</v>
      </c>
      <c r="AD116" s="51">
        <v>0.95100659132003784</v>
      </c>
      <c r="AE116" s="51">
        <v>0.90269690752029419</v>
      </c>
      <c r="AF116" s="51">
        <v>0.9418070912361145</v>
      </c>
      <c r="AG116" s="51">
        <v>0.87556129693984985</v>
      </c>
      <c r="AH116" s="51">
        <v>1</v>
      </c>
      <c r="AI116" s="51">
        <v>0.90488183498382568</v>
      </c>
      <c r="AJ116" s="51">
        <v>0.93953907489776611</v>
      </c>
      <c r="AK116" s="51">
        <v>0.99523550271987915</v>
      </c>
      <c r="AL116" s="51">
        <v>0.96880811452865601</v>
      </c>
      <c r="AM116" s="51">
        <v>0.85793638229370117</v>
      </c>
      <c r="AN116" s="51">
        <v>0.94589513540267944</v>
      </c>
      <c r="AO116" s="51">
        <v>0.87787050008773804</v>
      </c>
      <c r="AP116" s="51">
        <v>0.95146757364273071</v>
      </c>
      <c r="AQ116" s="51">
        <v>0.9486657977104187</v>
      </c>
      <c r="AR116" s="51">
        <v>0.9417039155960083</v>
      </c>
      <c r="AS116" s="51">
        <v>0.93941491842269897</v>
      </c>
      <c r="AT116" s="51">
        <v>0.88256561756134033</v>
      </c>
      <c r="AU116" s="51">
        <v>0.99715548753738403</v>
      </c>
      <c r="AV116" s="51">
        <v>0.93003183603286743</v>
      </c>
      <c r="AW116" s="51">
        <v>0.94380855560302734</v>
      </c>
      <c r="AX116" s="51">
        <v>0.9757537841796875</v>
      </c>
      <c r="AY116" s="51">
        <v>0.92141485214233398</v>
      </c>
      <c r="AZ116" s="51">
        <v>0.97607129812240601</v>
      </c>
      <c r="BA116" s="51">
        <v>0.88316595554351807</v>
      </c>
      <c r="BB116" s="51">
        <v>0.99360203742980957</v>
      </c>
      <c r="BC116" s="51">
        <v>0.91478645801544189</v>
      </c>
      <c r="BD116" s="51">
        <v>0.9911348819732666</v>
      </c>
      <c r="BE116" s="51">
        <v>0.77999389171600342</v>
      </c>
      <c r="BF116" s="51">
        <v>0.9258650541305542</v>
      </c>
      <c r="BG116" s="51">
        <v>0.96846288442611694</v>
      </c>
      <c r="BH116" s="51">
        <v>0.93854612112045288</v>
      </c>
      <c r="BI116" s="51">
        <v>0.94577640295028687</v>
      </c>
      <c r="BJ116" s="51">
        <v>0.81876462697982788</v>
      </c>
      <c r="BK116" s="51">
        <v>0.93376654386520386</v>
      </c>
      <c r="BL116" s="51">
        <v>0.94134920835494995</v>
      </c>
      <c r="BM116" s="51">
        <v>0.85861420631408691</v>
      </c>
    </row>
    <row r="117" spans="1:65" x14ac:dyDescent="0.2">
      <c r="A117" s="35" t="s">
        <v>304</v>
      </c>
      <c r="B117" s="36" t="s">
        <v>269</v>
      </c>
      <c r="C117" s="44">
        <v>3.6110901832580566</v>
      </c>
      <c r="D117" s="44">
        <v>3.3586578369140625</v>
      </c>
      <c r="E117" s="44">
        <v>3.557936429977417</v>
      </c>
      <c r="F117" s="44">
        <v>3.7087721824645996</v>
      </c>
      <c r="G117" s="44">
        <v>3.548424243927002</v>
      </c>
      <c r="H117" s="44">
        <v>3.5117166042327881</v>
      </c>
      <c r="I117" s="44">
        <v>3.055264949798584</v>
      </c>
      <c r="J117" s="44">
        <v>3.1645975112915039</v>
      </c>
      <c r="K117" s="44">
        <v>3.5117461681365967</v>
      </c>
      <c r="L117" s="44">
        <v>3.362156867980957</v>
      </c>
      <c r="M117" s="44">
        <v>3.5598840713500977</v>
      </c>
      <c r="N117" s="44">
        <v>3.7506616115570068</v>
      </c>
      <c r="O117" s="44">
        <v>3.6145422458648682</v>
      </c>
      <c r="P117" s="44">
        <v>3.0860097408294678</v>
      </c>
      <c r="Q117" s="44">
        <v>3.585219144821167</v>
      </c>
      <c r="R117" s="44">
        <v>3.7333114147186279</v>
      </c>
      <c r="S117" s="44">
        <v>3.3746066093444824</v>
      </c>
      <c r="T117" s="44">
        <v>3.6046476364135742</v>
      </c>
      <c r="U117" s="44">
        <v>3.8581235408782959</v>
      </c>
      <c r="V117" s="44">
        <v>3.7671103477478027</v>
      </c>
      <c r="W117" s="44">
        <v>3.804114818572998</v>
      </c>
      <c r="X117" s="44">
        <v>3.7475526332855225</v>
      </c>
      <c r="Y117" s="44">
        <v>3.7672507762908936</v>
      </c>
      <c r="Z117" s="44">
        <v>3.71380615234375</v>
      </c>
      <c r="AA117" s="44">
        <v>3.7760138511657715</v>
      </c>
      <c r="AB117" s="44">
        <v>3.4774024486541748</v>
      </c>
      <c r="AC117" s="44">
        <v>3.599858283996582</v>
      </c>
      <c r="AD117" s="44">
        <v>3.6723229885101318</v>
      </c>
      <c r="AE117" s="44">
        <v>3.3558940887451172</v>
      </c>
      <c r="AF117" s="44">
        <v>3.5073025226593018</v>
      </c>
      <c r="AG117" s="44">
        <v>3.6304161548614502</v>
      </c>
      <c r="AH117" s="44">
        <v>3.6926095485687256</v>
      </c>
      <c r="AI117" s="44">
        <v>3.5873849391937256</v>
      </c>
      <c r="AJ117" s="44">
        <v>3.4948878288269043</v>
      </c>
      <c r="AK117" s="44">
        <v>3.3592367172241211</v>
      </c>
      <c r="AL117" s="44">
        <v>3.3547940254211426</v>
      </c>
      <c r="AM117" s="44">
        <v>3.2403967380523682</v>
      </c>
      <c r="AN117" s="44">
        <v>3.1741814613342285</v>
      </c>
      <c r="AO117" s="44">
        <v>3.2325899600982666</v>
      </c>
      <c r="AP117" s="44">
        <v>3.1883788108825684</v>
      </c>
      <c r="AQ117" s="44">
        <v>3.4234130382537842</v>
      </c>
      <c r="AR117" s="44">
        <v>3.3088839054107666</v>
      </c>
      <c r="AS117" s="44">
        <v>3.5223233699798584</v>
      </c>
      <c r="AT117" s="44">
        <v>3.5690603256225586</v>
      </c>
      <c r="AU117" s="44">
        <v>3.6823790073394775</v>
      </c>
      <c r="AV117" s="44">
        <v>3.7912163734436035</v>
      </c>
      <c r="AW117" s="44">
        <v>3.8006577491760254</v>
      </c>
      <c r="AX117" s="44">
        <v>3.8184957504272461</v>
      </c>
      <c r="AY117" s="44">
        <v>3.7073211669921875</v>
      </c>
      <c r="AZ117" s="44">
        <v>3.8109991550445557</v>
      </c>
      <c r="BA117" s="44">
        <v>3.6715331077575684</v>
      </c>
      <c r="BB117" s="44">
        <v>3.3034260272979736</v>
      </c>
      <c r="BC117" s="44">
        <v>3.7577877044677734</v>
      </c>
      <c r="BD117" s="44">
        <v>3.415294885635376</v>
      </c>
      <c r="BE117" s="44">
        <v>3.7407741546630859</v>
      </c>
      <c r="BF117" s="44">
        <v>3.0718481540679932</v>
      </c>
      <c r="BG117" s="44">
        <v>3.6436820030212402</v>
      </c>
      <c r="BH117" s="44">
        <v>3.5013430118560791</v>
      </c>
      <c r="BI117" s="44">
        <v>3.6904566287994385</v>
      </c>
      <c r="BJ117" s="44">
        <v>3.3418500423431396</v>
      </c>
      <c r="BK117" s="44">
        <v>3.5220851898193359</v>
      </c>
      <c r="BL117" s="44">
        <v>3.6049034595489502</v>
      </c>
      <c r="BM117" s="44">
        <v>3.7293107509613037</v>
      </c>
    </row>
    <row r="118" spans="1:65" x14ac:dyDescent="0.2">
      <c r="A118" s="35" t="s">
        <v>271</v>
      </c>
      <c r="B118" s="36" t="s">
        <v>272</v>
      </c>
      <c r="C118" s="44">
        <v>4.3253870010375977</v>
      </c>
      <c r="D118" s="44">
        <v>4.1236152648925781</v>
      </c>
      <c r="E118" s="44">
        <v>3.9538841247558594</v>
      </c>
      <c r="F118" s="44">
        <v>4.0807433128356934</v>
      </c>
      <c r="G118" s="44">
        <v>4.0242886543273926</v>
      </c>
      <c r="H118" s="44">
        <v>4.3139476776123047</v>
      </c>
      <c r="I118" s="44">
        <v>3.7362163066864014</v>
      </c>
      <c r="J118" s="44">
        <v>3.8627293109893799</v>
      </c>
      <c r="K118" s="44">
        <v>4.172572135925293</v>
      </c>
      <c r="L118" s="44">
        <v>4.0369124412536621</v>
      </c>
      <c r="M118" s="44">
        <v>4.2696719169616699</v>
      </c>
      <c r="N118" s="44">
        <v>3.9964566230773926</v>
      </c>
      <c r="O118" s="44">
        <v>4.2480149269104004</v>
      </c>
      <c r="P118" s="44">
        <v>3.8796806335449219</v>
      </c>
      <c r="Q118" s="44">
        <v>4.346825122833252</v>
      </c>
      <c r="R118" s="44">
        <v>4.3535952568054199</v>
      </c>
      <c r="S118" s="44">
        <v>4.2078709602355957</v>
      </c>
      <c r="T118" s="44">
        <v>4.1024861335754395</v>
      </c>
      <c r="U118" s="44">
        <v>4.3027796745300293</v>
      </c>
      <c r="V118" s="44">
        <v>4.1734457015991211</v>
      </c>
      <c r="W118" s="44">
        <v>3.9183313846588135</v>
      </c>
      <c r="X118" s="44">
        <v>3.9012682437896729</v>
      </c>
      <c r="Y118" s="44">
        <v>4.2973580360412598</v>
      </c>
      <c r="Z118" s="44">
        <v>4.219292163848877</v>
      </c>
      <c r="AA118" s="44">
        <v>4.1742649078369141</v>
      </c>
      <c r="AB118" s="44">
        <v>4.1195759773254395</v>
      </c>
      <c r="AC118" s="44">
        <v>4.0010209083557129</v>
      </c>
      <c r="AD118" s="44">
        <v>3.8912084102630615</v>
      </c>
      <c r="AE118" s="44">
        <v>3.7924642562866211</v>
      </c>
      <c r="AF118" s="44">
        <v>4.0162625312805176</v>
      </c>
      <c r="AG118" s="44">
        <v>4.0609641075134277</v>
      </c>
      <c r="AH118" s="44">
        <v>4.2417654991149902</v>
      </c>
      <c r="AI118" s="44">
        <v>4.1457791328430176</v>
      </c>
      <c r="AJ118" s="44">
        <v>4.387000560760498</v>
      </c>
      <c r="AK118" s="44">
        <v>4.2814803123474121</v>
      </c>
      <c r="AL118" s="44">
        <v>4.0316529273986816</v>
      </c>
      <c r="AM118" s="44">
        <v>3.995112419128418</v>
      </c>
      <c r="AN118" s="44">
        <v>4.2035284042358398</v>
      </c>
      <c r="AO118" s="44">
        <v>4.0427103042602539</v>
      </c>
      <c r="AP118" s="44">
        <v>3.8684079647064209</v>
      </c>
      <c r="AQ118" s="44">
        <v>3.9915740489959717</v>
      </c>
      <c r="AR118" s="44">
        <v>3.9425299167633057</v>
      </c>
      <c r="AS118" s="44">
        <v>4.0509190559387207</v>
      </c>
      <c r="AT118" s="44">
        <v>4.2348484992980957</v>
      </c>
      <c r="AU118" s="44">
        <v>4.332512378692627</v>
      </c>
      <c r="AV118" s="44">
        <v>4.4513897895812988</v>
      </c>
      <c r="AW118" s="44">
        <v>4.2723727226257324</v>
      </c>
      <c r="AX118" s="44">
        <v>4.3659272193908691</v>
      </c>
      <c r="AY118" s="44">
        <v>4.3436374664306641</v>
      </c>
      <c r="AZ118" s="44">
        <v>4.2112407684326172</v>
      </c>
      <c r="BA118" s="44">
        <v>4.2666192054748535</v>
      </c>
      <c r="BB118" s="44">
        <v>4.2668476104736328</v>
      </c>
      <c r="BC118" s="44">
        <v>4.5307564735412598</v>
      </c>
      <c r="BD118" s="44">
        <v>4.5161371231079102</v>
      </c>
      <c r="BE118" s="44">
        <v>4.5029196739196777</v>
      </c>
      <c r="BF118" s="44">
        <v>4.5401992797851563</v>
      </c>
      <c r="BG118" s="44">
        <v>4.3459105491638184</v>
      </c>
      <c r="BH118" s="44">
        <v>4.2585873603820801</v>
      </c>
      <c r="BI118" s="44">
        <v>4.2779722213745117</v>
      </c>
      <c r="BJ118" s="44">
        <v>4.2423892021179199</v>
      </c>
      <c r="BK118" s="44">
        <v>4.1464114189147949</v>
      </c>
      <c r="BL118" s="44">
        <v>4.191535472869873</v>
      </c>
      <c r="BM118" s="44">
        <v>4.4331650733947754</v>
      </c>
    </row>
    <row r="119" spans="1:65" s="1" customFormat="1" x14ac:dyDescent="0.2">
      <c r="A119" s="48" t="s">
        <v>307</v>
      </c>
      <c r="B119" s="49" t="s">
        <v>85</v>
      </c>
      <c r="C119" s="50">
        <v>7.0985913276672363</v>
      </c>
      <c r="D119" s="50">
        <v>7.1155552864074707</v>
      </c>
      <c r="E119" s="50">
        <v>6.871039867401123</v>
      </c>
      <c r="F119" s="50">
        <v>7.3383951187133789</v>
      </c>
      <c r="G119" s="50">
        <v>7.2572264671325684</v>
      </c>
      <c r="H119" s="50">
        <v>7.284482479095459</v>
      </c>
      <c r="I119" s="50">
        <v>7.0749821662902832</v>
      </c>
      <c r="J119" s="50">
        <v>6.9423079490661621</v>
      </c>
      <c r="K119" s="50">
        <v>7.0749454498291016</v>
      </c>
      <c r="L119" s="50">
        <v>7.5537958145141602</v>
      </c>
      <c r="M119" s="50">
        <v>7.1863784790039062</v>
      </c>
      <c r="N119" s="50">
        <v>6.9297370910644531</v>
      </c>
      <c r="O119" s="50">
        <v>6.8043351173400879</v>
      </c>
      <c r="P119" s="50">
        <v>7.6545701026916504</v>
      </c>
      <c r="Q119" s="50">
        <v>7.5368847846984863</v>
      </c>
      <c r="R119" s="50">
        <v>7.0736908912658691</v>
      </c>
      <c r="S119" s="50">
        <v>7.0637607574462891</v>
      </c>
      <c r="T119" s="50">
        <v>7.3817543983459473</v>
      </c>
      <c r="U119" s="50">
        <v>7.3934478759765625</v>
      </c>
      <c r="V119" s="50">
        <v>7.2401919364929199</v>
      </c>
      <c r="W119" s="50">
        <v>7.3518929481506348</v>
      </c>
      <c r="X119" s="50">
        <v>7.3397612571716309</v>
      </c>
      <c r="Y119" s="50">
        <v>7.446779727935791</v>
      </c>
      <c r="Z119" s="50">
        <v>7.3436069488525391</v>
      </c>
      <c r="AA119" s="50">
        <v>7.3645892143249512</v>
      </c>
      <c r="AB119" s="50">
        <v>7.3073630332946777</v>
      </c>
      <c r="AC119" s="50">
        <v>7.1172232627868652</v>
      </c>
      <c r="AD119" s="50">
        <v>7.1227002143859863</v>
      </c>
      <c r="AE119" s="50">
        <v>7.3675475120544434</v>
      </c>
      <c r="AF119" s="50">
        <v>7.1963019371032715</v>
      </c>
      <c r="AG119" s="50">
        <v>7.5220928192138672</v>
      </c>
      <c r="AH119" s="50">
        <v>7.8812646865844727</v>
      </c>
      <c r="AI119" s="50">
        <v>7.428837776184082</v>
      </c>
      <c r="AJ119" s="50">
        <v>6.8820600509643555</v>
      </c>
      <c r="AK119" s="50">
        <v>7.1347708702087402</v>
      </c>
      <c r="AL119" s="50">
        <v>6.9097580909729004</v>
      </c>
      <c r="AM119" s="50">
        <v>7.207334041595459</v>
      </c>
      <c r="AN119" s="50">
        <v>7.6640100479125977</v>
      </c>
      <c r="AO119" s="50">
        <v>7.0044393539428711</v>
      </c>
      <c r="AP119" s="50">
        <v>6.9951143264770508</v>
      </c>
      <c r="AQ119" s="50">
        <v>6.9006710052490234</v>
      </c>
      <c r="AR119" s="50">
        <v>7.4398097991943359</v>
      </c>
      <c r="AS119" s="50">
        <v>6.8301482200622559</v>
      </c>
      <c r="AT119" s="50">
        <v>7.3031940460205078</v>
      </c>
      <c r="AU119" s="50">
        <v>6.9255180358886719</v>
      </c>
      <c r="AV119" s="50">
        <v>7.3100090026855469</v>
      </c>
      <c r="AW119" s="50">
        <v>7.1917223930358887</v>
      </c>
      <c r="AX119" s="50">
        <v>7.3969440460205078</v>
      </c>
      <c r="AY119" s="50">
        <v>7.7266941070556641</v>
      </c>
      <c r="AZ119" s="50">
        <v>7.4700260162353516</v>
      </c>
      <c r="BA119" s="50">
        <v>7.020266056060791</v>
      </c>
      <c r="BB119" s="50">
        <v>6.8755326271057129</v>
      </c>
      <c r="BC119" s="50">
        <v>7.4281725883483887</v>
      </c>
      <c r="BD119" s="50">
        <v>7.7846999168395996</v>
      </c>
      <c r="BE119" s="50">
        <v>7.2994441986083984</v>
      </c>
      <c r="BF119" s="50">
        <v>7.292576789855957</v>
      </c>
      <c r="BG119" s="50">
        <v>7.8017086982727051</v>
      </c>
      <c r="BH119" s="50">
        <v>7.0592169761657715</v>
      </c>
      <c r="BI119" s="50">
        <v>7.4595980644226074</v>
      </c>
      <c r="BJ119" s="50">
        <v>6.8474044799804687</v>
      </c>
      <c r="BK119" s="50">
        <v>6.9963021278381348</v>
      </c>
      <c r="BL119" s="50">
        <v>7.3927173614501953</v>
      </c>
      <c r="BM119" s="50">
        <v>7.0704226493835449</v>
      </c>
    </row>
    <row r="120" spans="1:65" x14ac:dyDescent="0.2">
      <c r="A120" s="37" t="s">
        <v>309</v>
      </c>
      <c r="B120" s="38" t="s">
        <v>88</v>
      </c>
      <c r="C120" s="54">
        <v>1.8729743957519531</v>
      </c>
      <c r="D120" s="54">
        <v>2.124708890914917</v>
      </c>
      <c r="E120" s="54">
        <v>2.0024619102478027</v>
      </c>
      <c r="F120" s="54">
        <v>2.109874963760376</v>
      </c>
      <c r="G120" s="54">
        <v>2.0357630252838135</v>
      </c>
      <c r="H120" s="54">
        <v>2.0658087730407715</v>
      </c>
      <c r="I120" s="54">
        <v>1.9212558269500732</v>
      </c>
      <c r="J120" s="54">
        <v>1.8376978635787964</v>
      </c>
      <c r="K120" s="54">
        <v>2.0584571361541748</v>
      </c>
      <c r="L120" s="54">
        <v>2.1017405986785889</v>
      </c>
      <c r="M120" s="54">
        <v>1.9581462144851685</v>
      </c>
      <c r="N120" s="54">
        <v>1.8456546068191528</v>
      </c>
      <c r="O120" s="54">
        <v>1.9741958379745483</v>
      </c>
      <c r="P120" s="54">
        <v>2.005833625793457</v>
      </c>
      <c r="Q120" s="54">
        <v>2.0665490627288818</v>
      </c>
      <c r="R120" s="54">
        <v>1.9778646230697632</v>
      </c>
      <c r="S120" s="54">
        <v>2.0192296504974365</v>
      </c>
      <c r="T120" s="54">
        <v>2.0800931453704834</v>
      </c>
      <c r="U120" s="54">
        <v>2.0632073879241943</v>
      </c>
      <c r="V120" s="54">
        <v>1.7606537342071533</v>
      </c>
      <c r="W120" s="54">
        <v>1.9102411270141602</v>
      </c>
      <c r="X120" s="54">
        <v>2.0294263362884521</v>
      </c>
      <c r="Y120" s="54">
        <v>2.0579080581665039</v>
      </c>
      <c r="Z120" s="54">
        <v>2.0223062038421631</v>
      </c>
      <c r="AA120" s="54">
        <v>2.0596480369567871</v>
      </c>
      <c r="AB120" s="54">
        <v>2.0489442348480225</v>
      </c>
      <c r="AC120" s="54">
        <v>2.0055203437805176</v>
      </c>
      <c r="AD120" s="54">
        <v>2.0757687091827393</v>
      </c>
      <c r="AE120" s="54">
        <v>2.1509768962860107</v>
      </c>
      <c r="AF120" s="54">
        <v>2.0778205394744873</v>
      </c>
      <c r="AG120" s="54">
        <v>2.0983431339263916</v>
      </c>
      <c r="AH120" s="54">
        <v>2.0418570041656494</v>
      </c>
      <c r="AI120" s="54">
        <v>2.0707736015319824</v>
      </c>
      <c r="AJ120" s="54">
        <v>2.1007072925567627</v>
      </c>
      <c r="AK120" s="54">
        <v>1.9890958070755005</v>
      </c>
      <c r="AL120" s="54">
        <v>2.0414495468139648</v>
      </c>
      <c r="AM120" s="54">
        <v>1.9853482246398926</v>
      </c>
      <c r="AN120" s="54">
        <v>2.0506656169891357</v>
      </c>
      <c r="AO120" s="54">
        <v>1.9938757419586182</v>
      </c>
      <c r="AP120" s="54">
        <v>2.0909860134124756</v>
      </c>
      <c r="AQ120" s="54">
        <v>1.9013620615005493</v>
      </c>
      <c r="AR120" s="54">
        <v>2.0082082748413086</v>
      </c>
      <c r="AS120" s="54">
        <v>2.0491204261779785</v>
      </c>
      <c r="AT120" s="54">
        <v>1.8576695919036865</v>
      </c>
      <c r="AU120" s="54">
        <v>1.7071117162704468</v>
      </c>
      <c r="AV120" s="54">
        <v>1.9073160886764526</v>
      </c>
      <c r="AW120" s="54">
        <v>1.9407387971878052</v>
      </c>
      <c r="AX120" s="54">
        <v>1.9477319717407227</v>
      </c>
      <c r="AY120" s="54">
        <v>1.9791817665100098</v>
      </c>
      <c r="AZ120" s="54">
        <v>1.8966133594512939</v>
      </c>
      <c r="BA120" s="54">
        <v>1.875672459602356</v>
      </c>
      <c r="BB120" s="54">
        <v>2.0711145401000977</v>
      </c>
      <c r="BC120" s="54">
        <v>2.1261801719665527</v>
      </c>
      <c r="BD120" s="54">
        <v>2.1517589092254639</v>
      </c>
      <c r="BE120" s="54">
        <v>1.9835819005966187</v>
      </c>
      <c r="BF120" s="54">
        <v>2.1084132194519043</v>
      </c>
      <c r="BG120" s="54">
        <v>2.0402216911315918</v>
      </c>
      <c r="BH120" s="54">
        <v>1.8829799890518188</v>
      </c>
      <c r="BI120" s="54">
        <v>2.1004390716552734</v>
      </c>
      <c r="BJ120" s="54">
        <v>2.0355637073516846</v>
      </c>
      <c r="BK120" s="54">
        <v>1.9160794019699097</v>
      </c>
      <c r="BL120" s="54">
        <v>2.0117542743682861</v>
      </c>
      <c r="BM120" s="54">
        <v>1.9891862869262695</v>
      </c>
    </row>
    <row r="121" spans="1:65" x14ac:dyDescent="0.2">
      <c r="A121" s="35" t="s">
        <v>311</v>
      </c>
      <c r="B121" s="36" t="s">
        <v>90</v>
      </c>
      <c r="C121" s="51">
        <v>0.88064515590667725</v>
      </c>
      <c r="D121" s="51">
        <v>0.93350595235824585</v>
      </c>
      <c r="E121" s="51">
        <v>0.94155985116958618</v>
      </c>
      <c r="F121" s="51">
        <v>0.93209344148635864</v>
      </c>
      <c r="G121" s="51">
        <v>0.84379178285598755</v>
      </c>
      <c r="H121" s="51">
        <v>0.96369123458862305</v>
      </c>
      <c r="I121" s="51">
        <v>0.93408089876174927</v>
      </c>
      <c r="J121" s="51">
        <v>0.96665585041046143</v>
      </c>
      <c r="K121" s="51">
        <v>0.95092684030532837</v>
      </c>
      <c r="L121" s="51">
        <v>0.96267819404602051</v>
      </c>
      <c r="M121" s="51">
        <v>0.93263548612594604</v>
      </c>
      <c r="N121" s="51">
        <v>0.96638906002044678</v>
      </c>
      <c r="O121" s="51">
        <v>0.94528001546859741</v>
      </c>
      <c r="P121" s="51">
        <v>0.95915156602859497</v>
      </c>
      <c r="Q121" s="51">
        <v>0.89859706163406372</v>
      </c>
      <c r="R121" s="51">
        <v>0.86392712593078613</v>
      </c>
      <c r="S121" s="51">
        <v>0.86543834209442139</v>
      </c>
      <c r="T121" s="51">
        <v>0.90968310832977295</v>
      </c>
      <c r="U121" s="51">
        <v>0.89051055908203125</v>
      </c>
      <c r="V121" s="51">
        <v>0.89781051874160767</v>
      </c>
      <c r="W121" s="51">
        <v>0.87319850921630859</v>
      </c>
      <c r="X121" s="51">
        <v>0.9411579966545105</v>
      </c>
      <c r="Y121" s="51">
        <v>0.92823886871337891</v>
      </c>
      <c r="Z121" s="51">
        <v>0.91946792602539063</v>
      </c>
      <c r="AA121" s="51">
        <v>0.98891550302505493</v>
      </c>
      <c r="AB121" s="51">
        <v>0.92377519607543945</v>
      </c>
      <c r="AC121" s="51">
        <v>0.88244587182998657</v>
      </c>
      <c r="AD121" s="51">
        <v>0.95126879215240479</v>
      </c>
      <c r="AE121" s="51">
        <v>0.89794224500656128</v>
      </c>
      <c r="AF121" s="51">
        <v>0.91000503301620483</v>
      </c>
      <c r="AG121" s="51">
        <v>0.99097216129302979</v>
      </c>
      <c r="AH121" s="51">
        <v>0.97347927093505859</v>
      </c>
      <c r="AI121" s="51">
        <v>0.95459616184234619</v>
      </c>
      <c r="AJ121" s="51">
        <v>0.91642880439758301</v>
      </c>
      <c r="AK121" s="51">
        <v>0.98578518629074097</v>
      </c>
      <c r="AL121" s="51">
        <v>0.9499925971031189</v>
      </c>
      <c r="AM121" s="51">
        <v>0.88252735137939453</v>
      </c>
      <c r="AN121" s="51">
        <v>0.90485614538192749</v>
      </c>
      <c r="AO121" s="51">
        <v>0.81551450490951538</v>
      </c>
      <c r="AP121" s="51">
        <v>0.78682434558868408</v>
      </c>
      <c r="AQ121" s="51">
        <v>0.83758276700973511</v>
      </c>
      <c r="AR121" s="51">
        <v>0.92006075382232666</v>
      </c>
      <c r="AS121" s="51">
        <v>0.89145225286483765</v>
      </c>
      <c r="AT121" s="51">
        <v>0.91078746318817139</v>
      </c>
      <c r="AU121" s="51">
        <v>0.84363013505935669</v>
      </c>
      <c r="AV121" s="51">
        <v>0.81043440103530884</v>
      </c>
      <c r="AW121" s="51">
        <v>0.91664201021194458</v>
      </c>
      <c r="AX121" s="51">
        <v>0.8863067626953125</v>
      </c>
      <c r="AY121" s="51">
        <v>0.85458320379257202</v>
      </c>
      <c r="AZ121" s="51">
        <v>0.9121696949005127</v>
      </c>
      <c r="BA121" s="51">
        <v>0.86241090297698975</v>
      </c>
      <c r="BB121" s="51">
        <v>0.86183905601501465</v>
      </c>
      <c r="BC121" s="51">
        <v>0.91639697551727295</v>
      </c>
      <c r="BD121" s="51">
        <v>0.91205346584320068</v>
      </c>
      <c r="BE121" s="51">
        <v>0.90011274814605713</v>
      </c>
      <c r="BF121" s="51">
        <v>0.89882922172546387</v>
      </c>
      <c r="BG121" s="51">
        <v>0.79698014259338379</v>
      </c>
      <c r="BH121" s="51">
        <v>0.85647779703140259</v>
      </c>
      <c r="BI121" s="51">
        <v>0.98332655429840088</v>
      </c>
      <c r="BJ121" s="51">
        <v>0.88571232557296753</v>
      </c>
      <c r="BK121" s="51">
        <v>0.8325049877166748</v>
      </c>
      <c r="BL121" s="51">
        <v>0.88931214809417725</v>
      </c>
      <c r="BM121" s="51">
        <v>0.8854634165763855</v>
      </c>
    </row>
    <row r="122" spans="1:65" x14ac:dyDescent="0.2">
      <c r="A122" s="35" t="s">
        <v>313</v>
      </c>
      <c r="B122" s="36" t="s">
        <v>269</v>
      </c>
      <c r="C122" s="44">
        <v>3.4685564041137695</v>
      </c>
      <c r="D122" s="44">
        <v>3.671161413192749</v>
      </c>
      <c r="E122" s="44">
        <v>3.5925631523132324</v>
      </c>
      <c r="F122" s="44">
        <v>3.5372967720031738</v>
      </c>
      <c r="G122" s="44">
        <v>3.3983359336853027</v>
      </c>
      <c r="H122" s="44">
        <v>3.6321144104003906</v>
      </c>
      <c r="I122" s="44">
        <v>3.6451914310455322</v>
      </c>
      <c r="J122" s="44">
        <v>3.4788384437561035</v>
      </c>
      <c r="K122" s="44">
        <v>3.7413914203643799</v>
      </c>
      <c r="L122" s="44">
        <v>3.6596081256866455</v>
      </c>
      <c r="M122" s="44">
        <v>3.6255338191986084</v>
      </c>
      <c r="N122" s="44">
        <v>3.3562788963317871</v>
      </c>
      <c r="O122" s="44">
        <v>3.6656563282012939</v>
      </c>
      <c r="P122" s="44">
        <v>3.8130555152893066</v>
      </c>
      <c r="Q122" s="44">
        <v>3.5431675910949707</v>
      </c>
      <c r="R122" s="44">
        <v>3.4501488208770752</v>
      </c>
      <c r="S122" s="44">
        <v>3.4662644863128662</v>
      </c>
      <c r="T122" s="44">
        <v>3.5038926601409912</v>
      </c>
      <c r="U122" s="44">
        <v>3.4004812240600586</v>
      </c>
      <c r="V122" s="44">
        <v>3.3290300369262695</v>
      </c>
      <c r="W122" s="44">
        <v>3.2400228977203369</v>
      </c>
      <c r="X122" s="44">
        <v>3.4814867973327637</v>
      </c>
      <c r="Y122" s="44">
        <v>3.4770402908325195</v>
      </c>
      <c r="Z122" s="44">
        <v>3.5177998542785645</v>
      </c>
      <c r="AA122" s="44">
        <v>3.4436585903167725</v>
      </c>
      <c r="AB122" s="44">
        <v>3.6148366928100586</v>
      </c>
      <c r="AC122" s="44">
        <v>3.3915114402770996</v>
      </c>
      <c r="AD122" s="44">
        <v>3.4523999691009521</v>
      </c>
      <c r="AE122" s="44">
        <v>3.5542576313018799</v>
      </c>
      <c r="AF122" s="44">
        <v>3.5211136341094971</v>
      </c>
      <c r="AG122" s="44">
        <v>3.6185731887817383</v>
      </c>
      <c r="AH122" s="44">
        <v>3.5561952590942383</v>
      </c>
      <c r="AI122" s="44">
        <v>3.669625997543335</v>
      </c>
      <c r="AJ122" s="44">
        <v>3.6529052257537842</v>
      </c>
      <c r="AK122" s="44">
        <v>3.620741605758667</v>
      </c>
      <c r="AL122" s="44">
        <v>3.4386093616485596</v>
      </c>
      <c r="AM122" s="44">
        <v>3.4196326732635498</v>
      </c>
      <c r="AN122" s="44">
        <v>3.576542854309082</v>
      </c>
      <c r="AO122" s="44">
        <v>3.5283825397491455</v>
      </c>
      <c r="AP122" s="44">
        <v>3.5677065849304199</v>
      </c>
      <c r="AQ122" s="44">
        <v>3.410442590713501</v>
      </c>
      <c r="AR122" s="44">
        <v>3.5607204437255859</v>
      </c>
      <c r="AS122" s="44">
        <v>3.626206636428833</v>
      </c>
      <c r="AT122" s="44">
        <v>3.4947550296783447</v>
      </c>
      <c r="AU122" s="44">
        <v>3.3698441982269287</v>
      </c>
      <c r="AV122" s="44">
        <v>3.6629321575164795</v>
      </c>
      <c r="AW122" s="44">
        <v>3.526951789855957</v>
      </c>
      <c r="AX122" s="44">
        <v>3.5195310115814209</v>
      </c>
      <c r="AY122" s="44">
        <v>3.4796061515808105</v>
      </c>
      <c r="AZ122" s="44">
        <v>3.4965403079986572</v>
      </c>
      <c r="BA122" s="44">
        <v>3.5553898811340332</v>
      </c>
      <c r="BB122" s="44">
        <v>3.5929758548736572</v>
      </c>
      <c r="BC122" s="44">
        <v>3.6333138942718506</v>
      </c>
      <c r="BD122" s="44">
        <v>3.7436740398406982</v>
      </c>
      <c r="BE122" s="44">
        <v>3.5262670516967773</v>
      </c>
      <c r="BF122" s="44">
        <v>3.6237313747406006</v>
      </c>
      <c r="BG122" s="44">
        <v>3.635673999786377</v>
      </c>
      <c r="BH122" s="44">
        <v>3.2907652854919434</v>
      </c>
      <c r="BI122" s="44">
        <v>3.5898997783660889</v>
      </c>
      <c r="BJ122" s="44">
        <v>3.7097749710083008</v>
      </c>
      <c r="BK122" s="44">
        <v>3.7116081714630127</v>
      </c>
      <c r="BL122" s="44">
        <v>3.7487998008728027</v>
      </c>
      <c r="BM122" s="44">
        <v>3.5951335430145264</v>
      </c>
    </row>
    <row r="123" spans="1:65" x14ac:dyDescent="0.2">
      <c r="A123" s="35" t="s">
        <v>315</v>
      </c>
      <c r="B123" s="36" t="s">
        <v>245</v>
      </c>
      <c r="C123" s="44">
        <v>4.0511407852172852</v>
      </c>
      <c r="D123" s="44">
        <v>4.3125348091125488</v>
      </c>
      <c r="E123" s="44">
        <v>4.0764660835266113</v>
      </c>
      <c r="F123" s="44">
        <v>4.137850284576416</v>
      </c>
      <c r="G123" s="44">
        <v>4.1733450889587402</v>
      </c>
      <c r="H123" s="44">
        <v>4.0456957817077637</v>
      </c>
      <c r="I123" s="44">
        <v>4.0736775398254395</v>
      </c>
      <c r="J123" s="44">
        <v>3.9170269966125488</v>
      </c>
      <c r="K123" s="44">
        <v>4.336296558380127</v>
      </c>
      <c r="L123" s="44">
        <v>4.0224099159240723</v>
      </c>
      <c r="M123" s="44">
        <v>4.0426878929138184</v>
      </c>
      <c r="N123" s="44">
        <v>3.5368590354919434</v>
      </c>
      <c r="O123" s="44">
        <v>4.3006324768066406</v>
      </c>
      <c r="P123" s="44">
        <v>4.3187108039855957</v>
      </c>
      <c r="Q123" s="44">
        <v>4.1308455467224121</v>
      </c>
      <c r="R123" s="44">
        <v>4.3269262313842773</v>
      </c>
      <c r="S123" s="44">
        <v>4.3344526290893555</v>
      </c>
      <c r="T123" s="44">
        <v>4.2997207641601563</v>
      </c>
      <c r="U123" s="44">
        <v>3.9938104152679443</v>
      </c>
      <c r="V123" s="44">
        <v>4.1952061653137207</v>
      </c>
      <c r="W123" s="44">
        <v>4.0220756530761719</v>
      </c>
      <c r="X123" s="44">
        <v>3.9795138835906982</v>
      </c>
      <c r="Y123" s="44">
        <v>4.2669510841369629</v>
      </c>
      <c r="Z123" s="44">
        <v>3.9191052913665771</v>
      </c>
      <c r="AA123" s="44">
        <v>4.3109879493713379</v>
      </c>
      <c r="AB123" s="44">
        <v>3.9422891139984131</v>
      </c>
      <c r="AC123" s="44">
        <v>3.9782283306121826</v>
      </c>
      <c r="AD123" s="44">
        <v>3.9730260372161865</v>
      </c>
      <c r="AE123" s="44">
        <v>3.8982493877410889</v>
      </c>
      <c r="AF123" s="44">
        <v>4.224553108215332</v>
      </c>
      <c r="AG123" s="44">
        <v>4.1182222366333008</v>
      </c>
      <c r="AH123" s="44">
        <v>4.2988195419311523</v>
      </c>
      <c r="AI123" s="44">
        <v>4.0558466911315918</v>
      </c>
      <c r="AJ123" s="44">
        <v>4.2651128768920898</v>
      </c>
      <c r="AK123" s="44">
        <v>4.2053689956665039</v>
      </c>
      <c r="AL123" s="44">
        <v>3.7691566944122314</v>
      </c>
      <c r="AM123" s="44">
        <v>4.135767936706543</v>
      </c>
      <c r="AN123" s="44">
        <v>4.2808647155761719</v>
      </c>
      <c r="AO123" s="44">
        <v>4.2164220809936523</v>
      </c>
      <c r="AP123" s="44">
        <v>4.3019413948059082</v>
      </c>
      <c r="AQ123" s="44">
        <v>3.8707361221313477</v>
      </c>
      <c r="AR123" s="44">
        <v>4.3963861465454102</v>
      </c>
      <c r="AS123" s="44">
        <v>3.9710178375244141</v>
      </c>
      <c r="AT123" s="44">
        <v>4.4340147972106934</v>
      </c>
      <c r="AU123" s="44">
        <v>3.7312767505645752</v>
      </c>
      <c r="AV123" s="44">
        <v>4.3750400543212891</v>
      </c>
      <c r="AW123" s="44">
        <v>4.4247398376464844</v>
      </c>
      <c r="AX123" s="44">
        <v>4.105827808380127</v>
      </c>
      <c r="AY123" s="44">
        <v>4.1527409553527832</v>
      </c>
      <c r="AZ123" s="44">
        <v>4.2561578750610352</v>
      </c>
      <c r="BA123" s="44">
        <v>4.0860896110534668</v>
      </c>
      <c r="BB123" s="44">
        <v>4.5104308128356934</v>
      </c>
      <c r="BC123" s="44">
        <v>4.3566141128540039</v>
      </c>
      <c r="BD123" s="44">
        <v>4.3595280647277832</v>
      </c>
      <c r="BE123" s="44">
        <v>4.5273733139038086</v>
      </c>
      <c r="BF123" s="44">
        <v>4.4028592109680176</v>
      </c>
      <c r="BG123" s="44">
        <v>4.2949309349060059</v>
      </c>
      <c r="BH123" s="44">
        <v>3.9265460968017578</v>
      </c>
      <c r="BI123" s="44">
        <v>4.2606945037841797</v>
      </c>
      <c r="BJ123" s="44">
        <v>4.0906982421875</v>
      </c>
      <c r="BK123" s="44">
        <v>4.2452502250671387</v>
      </c>
      <c r="BL123" s="44">
        <v>4.2980694770812988</v>
      </c>
      <c r="BM123" s="44">
        <v>4.177177906036377</v>
      </c>
    </row>
    <row r="124" spans="1:65" x14ac:dyDescent="0.2">
      <c r="A124" s="35" t="s">
        <v>317</v>
      </c>
      <c r="B124" s="36" t="s">
        <v>90</v>
      </c>
      <c r="C124" s="51">
        <v>0.73903095722198486</v>
      </c>
      <c r="D124" s="51">
        <v>0.84260660409927368</v>
      </c>
      <c r="E124" s="51">
        <v>0.8145759105682373</v>
      </c>
      <c r="F124" s="51">
        <v>0.87261855602264404</v>
      </c>
      <c r="G124" s="51">
        <v>0.8284146785736084</v>
      </c>
      <c r="H124" s="51">
        <v>0.81056803464889526</v>
      </c>
      <c r="I124" s="51">
        <v>0.61651891469955444</v>
      </c>
      <c r="J124" s="51">
        <v>0.64765042066574097</v>
      </c>
      <c r="K124" s="51">
        <v>0.68409472703933716</v>
      </c>
      <c r="L124" s="51">
        <v>0.85189640522003174</v>
      </c>
      <c r="M124" s="51">
        <v>0.72485882043838501</v>
      </c>
      <c r="N124" s="51">
        <v>0.79280376434326172</v>
      </c>
      <c r="O124" s="51">
        <v>0.76715874671936035</v>
      </c>
      <c r="P124" s="51">
        <v>0.7963525652885437</v>
      </c>
      <c r="Q124" s="51">
        <v>0.87595862150192261</v>
      </c>
      <c r="R124" s="51">
        <v>0.83057594299316406</v>
      </c>
      <c r="S124" s="51">
        <v>0.83599472045898438</v>
      </c>
      <c r="T124" s="51">
        <v>0.89360916614532471</v>
      </c>
      <c r="U124" s="51">
        <v>0.91224682331085205</v>
      </c>
      <c r="V124" s="51">
        <v>0.62291902303695679</v>
      </c>
      <c r="W124" s="51">
        <v>0.76152241230010986</v>
      </c>
      <c r="X124" s="51">
        <v>0.87262910604476929</v>
      </c>
      <c r="Y124" s="51">
        <v>0.8783608078956604</v>
      </c>
      <c r="Z124" s="51">
        <v>0.91178804636001587</v>
      </c>
      <c r="AA124" s="51">
        <v>0.90024089813232422</v>
      </c>
      <c r="AB124" s="51">
        <v>0.8238837718963623</v>
      </c>
      <c r="AC124" s="51">
        <v>0.90130007266998291</v>
      </c>
      <c r="AD124" s="51">
        <v>0.8936571478843689</v>
      </c>
      <c r="AE124" s="51">
        <v>0.94260150194168091</v>
      </c>
      <c r="AF124" s="51">
        <v>0.86368119716644287</v>
      </c>
      <c r="AG124" s="51">
        <v>0.87040144205093384</v>
      </c>
      <c r="AH124" s="51">
        <v>0.81828594207763672</v>
      </c>
      <c r="AI124" s="51">
        <v>0.92127746343612671</v>
      </c>
      <c r="AJ124" s="51">
        <v>0.92376863956451416</v>
      </c>
      <c r="AK124" s="51">
        <v>0.82348227500915527</v>
      </c>
      <c r="AL124" s="51">
        <v>0.85030746459960938</v>
      </c>
      <c r="AM124" s="51">
        <v>0.79911136627197266</v>
      </c>
      <c r="AN124" s="51">
        <v>0.79005551338195801</v>
      </c>
      <c r="AO124" s="51">
        <v>0.78157162666320801</v>
      </c>
      <c r="AP124" s="51">
        <v>0.80492985248565674</v>
      </c>
      <c r="AQ124" s="51">
        <v>0.8509066104888916</v>
      </c>
      <c r="AR124" s="51">
        <v>0.78789955377578735</v>
      </c>
      <c r="AS124" s="51">
        <v>0.86055856943130493</v>
      </c>
      <c r="AT124" s="51">
        <v>0.67773604393005371</v>
      </c>
      <c r="AU124" s="51">
        <v>0.63527482748031616</v>
      </c>
      <c r="AV124" s="51">
        <v>0.65814667940139771</v>
      </c>
      <c r="AW124" s="51">
        <v>0.75156927108764648</v>
      </c>
      <c r="AX124" s="51">
        <v>0.82423585653305054</v>
      </c>
      <c r="AY124" s="51">
        <v>0.82297211885452271</v>
      </c>
      <c r="AZ124" s="51">
        <v>0.70836842060089111</v>
      </c>
      <c r="BA124" s="51">
        <v>0.70676088333129883</v>
      </c>
      <c r="BB124" s="51">
        <v>0.81000345945358276</v>
      </c>
      <c r="BC124" s="51">
        <v>0.87583541870117188</v>
      </c>
      <c r="BD124" s="51">
        <v>0.77970695495605469</v>
      </c>
      <c r="BE124" s="51">
        <v>0.67694312334060669</v>
      </c>
      <c r="BF124" s="51">
        <v>0.88967478275299072</v>
      </c>
      <c r="BG124" s="51">
        <v>0.80978584289550781</v>
      </c>
      <c r="BH124" s="51">
        <v>0.77679747343063354</v>
      </c>
      <c r="BI124" s="51">
        <v>0.8741106390953064</v>
      </c>
      <c r="BJ124" s="51">
        <v>0.82823687791824341</v>
      </c>
      <c r="BK124" s="51">
        <v>0.6830933690071106</v>
      </c>
      <c r="BL124" s="51">
        <v>0.76238703727722168</v>
      </c>
      <c r="BM124" s="51">
        <v>0.82561075687408447</v>
      </c>
    </row>
    <row r="125" spans="1:65" x14ac:dyDescent="0.2">
      <c r="A125" s="35" t="s">
        <v>319</v>
      </c>
      <c r="B125" s="36" t="s">
        <v>90</v>
      </c>
      <c r="C125" s="51">
        <v>0.71358370780944824</v>
      </c>
      <c r="D125" s="51">
        <v>0.81971681118011475</v>
      </c>
      <c r="E125" s="51">
        <v>0.76395964622497559</v>
      </c>
      <c r="F125" s="51">
        <v>0.92576777935028076</v>
      </c>
      <c r="G125" s="51">
        <v>0.86882096529006958</v>
      </c>
      <c r="H125" s="51">
        <v>0.82428300380706787</v>
      </c>
      <c r="I125" s="51">
        <v>0.59426391124725342</v>
      </c>
      <c r="J125" s="51">
        <v>0.63177984952926636</v>
      </c>
      <c r="K125" s="51">
        <v>0.6896626353263855</v>
      </c>
      <c r="L125" s="51">
        <v>0.78015667200088501</v>
      </c>
      <c r="M125" s="51">
        <v>0.6909487247467041</v>
      </c>
      <c r="N125" s="51">
        <v>0.68628919124603271</v>
      </c>
      <c r="O125" s="51">
        <v>0.79932105541229248</v>
      </c>
      <c r="P125" s="51">
        <v>0.68064022064208984</v>
      </c>
      <c r="Q125" s="51">
        <v>0.85323417186737061</v>
      </c>
      <c r="R125" s="51">
        <v>0.7283402681350708</v>
      </c>
      <c r="S125" s="51">
        <v>0.8027612566947937</v>
      </c>
      <c r="T125" s="51">
        <v>0.84373551607131958</v>
      </c>
      <c r="U125" s="51">
        <v>0.86267423629760742</v>
      </c>
      <c r="V125" s="51">
        <v>0.71198821067810059</v>
      </c>
      <c r="W125" s="51">
        <v>0.80308812856674194</v>
      </c>
      <c r="X125" s="51">
        <v>0.77603644132614136</v>
      </c>
      <c r="Y125" s="51">
        <v>0.86100828647613525</v>
      </c>
      <c r="Z125" s="51">
        <v>0.85142058134078979</v>
      </c>
      <c r="AA125" s="51">
        <v>0.8938559889793396</v>
      </c>
      <c r="AB125" s="51">
        <v>0.73796665668487549</v>
      </c>
      <c r="AC125" s="51">
        <v>0.91567927598953247</v>
      </c>
      <c r="AD125" s="51">
        <v>0.84405505657196045</v>
      </c>
      <c r="AE125" s="51">
        <v>0.95562314987182617</v>
      </c>
      <c r="AF125" s="51">
        <v>0.89054131507873535</v>
      </c>
      <c r="AG125" s="51">
        <v>0.78966188430786133</v>
      </c>
      <c r="AH125" s="51">
        <v>0.82256299257278442</v>
      </c>
      <c r="AI125" s="51">
        <v>0.92111480236053467</v>
      </c>
      <c r="AJ125" s="51">
        <v>0.96883851289749146</v>
      </c>
      <c r="AK125" s="51">
        <v>0.7395099401473999</v>
      </c>
      <c r="AL125" s="51">
        <v>0.84720999002456665</v>
      </c>
      <c r="AM125" s="51">
        <v>0.86834037303924561</v>
      </c>
      <c r="AN125" s="51">
        <v>0.72271621227264404</v>
      </c>
      <c r="AO125" s="51">
        <v>0.75903332233428955</v>
      </c>
      <c r="AP125" s="51">
        <v>0.90099877119064331</v>
      </c>
      <c r="AQ125" s="51">
        <v>0.84940004348754883</v>
      </c>
      <c r="AR125" s="51">
        <v>0.80525684356689453</v>
      </c>
      <c r="AS125" s="51">
        <v>0.76268380880355835</v>
      </c>
      <c r="AT125" s="51">
        <v>0.57540929317474365</v>
      </c>
      <c r="AU125" s="51">
        <v>0.45739805698394775</v>
      </c>
      <c r="AV125" s="51">
        <v>0.79288434982299805</v>
      </c>
      <c r="AW125" s="51">
        <v>0.80136626958847046</v>
      </c>
      <c r="AX125" s="51">
        <v>0.7743372917175293</v>
      </c>
      <c r="AY125" s="51">
        <v>0.76970481872558594</v>
      </c>
      <c r="AZ125" s="51">
        <v>0.77130645513534546</v>
      </c>
      <c r="BA125" s="51">
        <v>0.65271192789077759</v>
      </c>
      <c r="BB125" s="51">
        <v>0.83170962333679199</v>
      </c>
      <c r="BC125" s="51">
        <v>0.89095950126647949</v>
      </c>
      <c r="BD125" s="51">
        <v>0.840831458568573</v>
      </c>
      <c r="BE125" s="51">
        <v>0.79186034202575684</v>
      </c>
      <c r="BF125" s="51">
        <v>0.85343837738037109</v>
      </c>
      <c r="BG125" s="51">
        <v>0.75605356693267822</v>
      </c>
      <c r="BH125" s="51">
        <v>0.76311695575714111</v>
      </c>
      <c r="BI125" s="51">
        <v>0.83240151405334473</v>
      </c>
      <c r="BJ125" s="51">
        <v>0.78663378953933716</v>
      </c>
      <c r="BK125" s="51">
        <v>0.63639986515045166</v>
      </c>
      <c r="BL125" s="51">
        <v>0.73241138458251953</v>
      </c>
      <c r="BM125" s="51">
        <v>0.75900429487228394</v>
      </c>
    </row>
    <row r="126" spans="1:65" x14ac:dyDescent="0.2">
      <c r="A126" s="35" t="s">
        <v>321</v>
      </c>
      <c r="B126" s="36" t="s">
        <v>85</v>
      </c>
      <c r="C126" s="44">
        <v>5.1865487098693848</v>
      </c>
      <c r="D126" s="44">
        <v>7.8442564010620117</v>
      </c>
      <c r="E126" s="44">
        <v>6.2643542289733887</v>
      </c>
      <c r="F126" s="44">
        <v>7.3053274154663086</v>
      </c>
      <c r="G126" s="44">
        <v>6.9211239814758301</v>
      </c>
      <c r="H126" s="44">
        <v>7.3924126625061035</v>
      </c>
      <c r="I126" s="44">
        <v>7.3711333274841309</v>
      </c>
      <c r="J126" s="44">
        <v>5.9855270385742188</v>
      </c>
      <c r="K126" s="44">
        <v>8.2734918594360352</v>
      </c>
      <c r="L126" s="44">
        <v>8.0155715942382812</v>
      </c>
      <c r="M126" s="44">
        <v>6.2500653266906738</v>
      </c>
      <c r="N126" s="44">
        <v>5.1799850463867188</v>
      </c>
      <c r="O126" s="44">
        <v>5.7101144790649414</v>
      </c>
      <c r="P126" s="44">
        <v>5.3675284385681152</v>
      </c>
      <c r="Q126" s="44">
        <v>7.0506696701049805</v>
      </c>
      <c r="R126" s="44">
        <v>5.5458927154541016</v>
      </c>
      <c r="S126" s="44">
        <v>6.396418571472168</v>
      </c>
      <c r="T126" s="44">
        <v>6.9228229522705078</v>
      </c>
      <c r="U126" s="44">
        <v>7.5611581802368164</v>
      </c>
      <c r="V126" s="44">
        <v>4.4104371070861816</v>
      </c>
      <c r="W126" s="44">
        <v>6.81243896484375</v>
      </c>
      <c r="X126" s="44">
        <v>7.1963977813720703</v>
      </c>
      <c r="Y126" s="44">
        <v>6.4422988891601563</v>
      </c>
      <c r="Z126" s="44">
        <v>6.6951017379760742</v>
      </c>
      <c r="AA126" s="44">
        <v>6.2171454429626465</v>
      </c>
      <c r="AB126" s="44">
        <v>7.203061580657959</v>
      </c>
      <c r="AC126" s="44">
        <v>5.4306707382202148</v>
      </c>
      <c r="AD126" s="44">
        <v>6.4704580307006836</v>
      </c>
      <c r="AE126" s="44">
        <v>7.4242262840270996</v>
      </c>
      <c r="AF126" s="44">
        <v>6.7905144691467285</v>
      </c>
      <c r="AG126" s="44">
        <v>7.7668952941894531</v>
      </c>
      <c r="AH126" s="44">
        <v>6.3475608825683594</v>
      </c>
      <c r="AI126" s="44">
        <v>4.8534564971923828</v>
      </c>
      <c r="AJ126" s="44">
        <v>5.9237427711486816</v>
      </c>
      <c r="AK126" s="44">
        <v>5.4732136726379395</v>
      </c>
      <c r="AL126" s="44">
        <v>7.7483196258544922</v>
      </c>
      <c r="AM126" s="44">
        <v>6.0778374671936035</v>
      </c>
      <c r="AN126" s="44">
        <v>7.4467148780822754</v>
      </c>
      <c r="AO126" s="44">
        <v>7.1114635467529297</v>
      </c>
      <c r="AP126" s="44">
        <v>7.2419157028198242</v>
      </c>
      <c r="AQ126" s="44">
        <v>4.0849952697753906</v>
      </c>
      <c r="AR126" s="44">
        <v>5.6029820442199707</v>
      </c>
      <c r="AS126" s="44">
        <v>7.6189155578613281</v>
      </c>
      <c r="AT126" s="44">
        <v>5.0802474021911621</v>
      </c>
      <c r="AU126" s="44">
        <v>5.793156623840332</v>
      </c>
      <c r="AV126" s="44">
        <v>3.6117179393768311</v>
      </c>
      <c r="AW126" s="44">
        <v>3.9664418697357178</v>
      </c>
      <c r="AX126" s="44">
        <v>5.3286466598510742</v>
      </c>
      <c r="AY126" s="44">
        <v>6.0423483848571777</v>
      </c>
      <c r="AZ126" s="44">
        <v>4.9141645431518555</v>
      </c>
      <c r="BA126" s="44">
        <v>5.2316713333129883</v>
      </c>
      <c r="BB126" s="44">
        <v>6.9349050521850586</v>
      </c>
      <c r="BC126" s="44">
        <v>6.7984232902526855</v>
      </c>
      <c r="BD126" s="44">
        <v>8.128997802734375</v>
      </c>
      <c r="BE126" s="44">
        <v>6.3415021896362305</v>
      </c>
      <c r="BF126" s="44">
        <v>7.2655062675476074</v>
      </c>
      <c r="BG126" s="44">
        <v>6.2968635559082031</v>
      </c>
      <c r="BH126" s="44">
        <v>5.7070736885070801</v>
      </c>
      <c r="BI126" s="44">
        <v>6.9357070922851563</v>
      </c>
      <c r="BJ126" s="44">
        <v>5.8335490226745605</v>
      </c>
      <c r="BK126" s="44">
        <v>4.6774773597717285</v>
      </c>
      <c r="BL126" s="44">
        <v>6.0203909873962402</v>
      </c>
      <c r="BM126" s="44">
        <v>5.6507143974304199</v>
      </c>
    </row>
    <row r="127" spans="1:65" x14ac:dyDescent="0.2">
      <c r="A127" s="37" t="s">
        <v>426</v>
      </c>
      <c r="B127" s="38" t="s">
        <v>88</v>
      </c>
      <c r="C127" s="54">
        <v>1.7075344324111938</v>
      </c>
      <c r="D127" s="54">
        <v>1.6336735486984253</v>
      </c>
      <c r="E127" s="54">
        <v>1.7066490650177002</v>
      </c>
      <c r="F127" s="54">
        <v>1.775031566619873</v>
      </c>
      <c r="G127" s="54">
        <v>1.7179751396179199</v>
      </c>
      <c r="H127" s="54">
        <v>1.7507773637771606</v>
      </c>
      <c r="I127" s="54">
        <v>1.8405637741088867</v>
      </c>
      <c r="J127" s="54">
        <v>1.7235933542251587</v>
      </c>
      <c r="K127" s="54">
        <v>1.7081948518753052</v>
      </c>
      <c r="L127" s="54">
        <v>2.0323503017425537</v>
      </c>
      <c r="M127" s="54">
        <v>1.6949915885925293</v>
      </c>
      <c r="N127" s="54">
        <v>1.6992263793945312</v>
      </c>
      <c r="O127" s="54">
        <v>1.2638362646102905</v>
      </c>
      <c r="P127" s="54">
        <v>1.9954642057418823</v>
      </c>
      <c r="Q127" s="54">
        <v>1.8747713565826416</v>
      </c>
      <c r="R127" s="54">
        <v>1.7232158184051514</v>
      </c>
      <c r="S127" s="54">
        <v>1.7230139970779419</v>
      </c>
      <c r="T127" s="54">
        <v>1.7322160005569458</v>
      </c>
      <c r="U127" s="54">
        <v>1.7444784641265869</v>
      </c>
      <c r="V127" s="54">
        <v>1.6322394609451294</v>
      </c>
      <c r="W127" s="54">
        <v>2.0615115165710449</v>
      </c>
      <c r="X127" s="54">
        <v>1.7343436479568481</v>
      </c>
      <c r="Y127" s="54">
        <v>1.9558359384536743</v>
      </c>
      <c r="Z127" s="54">
        <v>1.8124643564224243</v>
      </c>
      <c r="AA127" s="54">
        <v>1.7280542850494385</v>
      </c>
      <c r="AB127" s="54">
        <v>1.7134488821029663</v>
      </c>
      <c r="AC127" s="54">
        <v>1.6962155103683472</v>
      </c>
      <c r="AD127" s="54">
        <v>1.7835689783096313</v>
      </c>
      <c r="AE127" s="54">
        <v>1.9491680860519409</v>
      </c>
      <c r="AF127" s="54">
        <v>1.7067463397979736</v>
      </c>
      <c r="AG127" s="54">
        <v>1.7229429483413696</v>
      </c>
      <c r="AH127" s="54">
        <v>1.9620252847671509</v>
      </c>
      <c r="AI127" s="54">
        <v>1.9742840528488159</v>
      </c>
      <c r="AJ127" s="54">
        <v>1.6312665939331055</v>
      </c>
      <c r="AK127" s="54">
        <v>1.6903617382049561</v>
      </c>
      <c r="AL127" s="54">
        <v>1.6576517820358276</v>
      </c>
      <c r="AM127" s="54">
        <v>1.7940669059753418</v>
      </c>
      <c r="AN127" s="54">
        <v>2.0559773445129395</v>
      </c>
      <c r="AO127" s="54">
        <v>1.6621890068054199</v>
      </c>
      <c r="AP127" s="54">
        <v>1.6626013517379761</v>
      </c>
      <c r="AQ127" s="54">
        <v>1.761704683303833</v>
      </c>
      <c r="AR127" s="54">
        <v>1.9302140474319458</v>
      </c>
      <c r="AS127" s="54">
        <v>1.4415868520736694</v>
      </c>
      <c r="AT127" s="54">
        <v>2.0590438842773437</v>
      </c>
      <c r="AU127" s="54">
        <v>1.7770781517028809</v>
      </c>
      <c r="AV127" s="54">
        <v>1.9621083736419678</v>
      </c>
      <c r="AW127" s="54">
        <v>1.6614048480987549</v>
      </c>
      <c r="AX127" s="54">
        <v>1.9839487075805664</v>
      </c>
      <c r="AY127" s="54">
        <v>1.9948365688323975</v>
      </c>
      <c r="AZ127" s="54">
        <v>1.9536868333816528</v>
      </c>
      <c r="BA127" s="54">
        <v>1.7040399312973022</v>
      </c>
      <c r="BB127" s="54">
        <v>1.7287365198135376</v>
      </c>
      <c r="BC127" s="54">
        <v>1.7855947017669678</v>
      </c>
      <c r="BD127" s="54">
        <v>2.0152792930603027</v>
      </c>
      <c r="BE127" s="54">
        <v>1.5414848327636719</v>
      </c>
      <c r="BF127" s="54">
        <v>1.672362208366394</v>
      </c>
      <c r="BG127" s="54">
        <v>1.9320992231369019</v>
      </c>
      <c r="BH127" s="54">
        <v>1.574773907661438</v>
      </c>
      <c r="BI127" s="54">
        <v>1.663895845413208</v>
      </c>
      <c r="BJ127" s="54">
        <v>1.2770410776138306</v>
      </c>
      <c r="BK127" s="54">
        <v>1.7158757448196411</v>
      </c>
      <c r="BL127" s="54">
        <v>1.6971731185913086</v>
      </c>
      <c r="BM127" s="54">
        <v>1.5484251976013184</v>
      </c>
    </row>
    <row r="128" spans="1:65" x14ac:dyDescent="0.2">
      <c r="A128" s="35" t="s">
        <v>325</v>
      </c>
      <c r="B128" s="36" t="s">
        <v>326</v>
      </c>
      <c r="C128" s="44">
        <v>1</v>
      </c>
      <c r="D128" s="44">
        <v>1</v>
      </c>
      <c r="E128" s="44">
        <v>1</v>
      </c>
      <c r="F128" s="44">
        <v>0.80000001192092896</v>
      </c>
      <c r="G128" s="44">
        <v>1</v>
      </c>
      <c r="H128" s="44">
        <v>1</v>
      </c>
      <c r="I128" s="44">
        <v>1</v>
      </c>
      <c r="J128" s="44">
        <v>1</v>
      </c>
      <c r="K128" s="44">
        <v>1</v>
      </c>
      <c r="L128" s="44">
        <v>1</v>
      </c>
      <c r="M128" s="44">
        <v>1</v>
      </c>
      <c r="N128" s="44">
        <v>1</v>
      </c>
      <c r="O128" s="44">
        <v>2</v>
      </c>
      <c r="P128" s="44">
        <v>1</v>
      </c>
      <c r="Q128" s="44">
        <v>1</v>
      </c>
      <c r="R128" s="44">
        <v>1</v>
      </c>
      <c r="S128" s="44">
        <v>1</v>
      </c>
      <c r="T128" s="44">
        <v>1</v>
      </c>
      <c r="U128" s="44">
        <v>1</v>
      </c>
      <c r="V128" s="44">
        <v>1</v>
      </c>
      <c r="W128" s="44">
        <v>0.80000001192092896</v>
      </c>
      <c r="X128" s="44">
        <v>1</v>
      </c>
      <c r="Y128" s="44">
        <v>0.69999998807907104</v>
      </c>
      <c r="Z128" s="44">
        <v>0.75</v>
      </c>
      <c r="AA128" s="44">
        <v>1</v>
      </c>
      <c r="AB128" s="44">
        <v>1</v>
      </c>
      <c r="AC128" s="44">
        <v>1</v>
      </c>
      <c r="AD128" s="44">
        <v>1</v>
      </c>
      <c r="AE128" s="44">
        <v>1</v>
      </c>
      <c r="AF128" s="44">
        <v>1</v>
      </c>
      <c r="AG128" s="44">
        <v>1</v>
      </c>
      <c r="AH128" s="44">
        <v>1</v>
      </c>
      <c r="AI128" s="44">
        <v>1</v>
      </c>
      <c r="AJ128" s="44">
        <v>1</v>
      </c>
      <c r="AK128" s="44">
        <v>1</v>
      </c>
      <c r="AL128" s="44">
        <v>1</v>
      </c>
      <c r="AM128" s="44">
        <v>0.70000004768371582</v>
      </c>
      <c r="AN128" s="44">
        <v>1</v>
      </c>
      <c r="AO128" s="44">
        <v>1</v>
      </c>
      <c r="AP128" s="44">
        <v>1</v>
      </c>
      <c r="AQ128" s="44">
        <v>1</v>
      </c>
      <c r="AR128" s="44">
        <v>1</v>
      </c>
      <c r="AS128" s="44">
        <v>1.5</v>
      </c>
      <c r="AT128" s="44">
        <v>1</v>
      </c>
      <c r="AU128" s="44">
        <v>1</v>
      </c>
      <c r="AV128" s="44">
        <v>1</v>
      </c>
      <c r="AW128" s="44">
        <v>1</v>
      </c>
      <c r="AX128" s="44">
        <v>1</v>
      </c>
      <c r="AY128" s="44">
        <v>1</v>
      </c>
      <c r="AZ128" s="44">
        <v>1</v>
      </c>
      <c r="BA128" s="44">
        <v>1</v>
      </c>
      <c r="BB128" s="44">
        <v>1</v>
      </c>
      <c r="BC128" s="44">
        <v>1</v>
      </c>
      <c r="BD128" s="44">
        <v>1</v>
      </c>
      <c r="BE128" s="44">
        <v>1.5</v>
      </c>
      <c r="BF128" s="44">
        <v>1</v>
      </c>
      <c r="BG128" s="44">
        <v>1</v>
      </c>
      <c r="BH128" s="44">
        <v>1.5</v>
      </c>
      <c r="BI128" s="44">
        <v>1</v>
      </c>
      <c r="BJ128" s="44">
        <v>1.5</v>
      </c>
      <c r="BK128" s="44">
        <v>1</v>
      </c>
      <c r="BL128" s="44">
        <v>1</v>
      </c>
      <c r="BM128" s="44">
        <v>1.5</v>
      </c>
    </row>
    <row r="129" spans="1:65" x14ac:dyDescent="0.2">
      <c r="A129" s="35" t="s">
        <v>328</v>
      </c>
      <c r="B129" s="36" t="s">
        <v>326</v>
      </c>
      <c r="C129" s="44">
        <v>10</v>
      </c>
      <c r="D129" s="44">
        <v>10</v>
      </c>
      <c r="E129" s="44">
        <v>10</v>
      </c>
      <c r="F129" s="44">
        <v>10</v>
      </c>
      <c r="G129" s="44">
        <v>10</v>
      </c>
      <c r="H129" s="44">
        <v>10</v>
      </c>
      <c r="I129" s="44">
        <v>7</v>
      </c>
      <c r="J129" s="44">
        <v>10</v>
      </c>
      <c r="K129" s="44">
        <v>10</v>
      </c>
      <c r="L129" s="44">
        <v>5</v>
      </c>
      <c r="M129" s="44">
        <v>10</v>
      </c>
      <c r="N129" s="44">
        <v>10</v>
      </c>
      <c r="O129" s="44">
        <v>10</v>
      </c>
      <c r="P129" s="44">
        <v>5</v>
      </c>
      <c r="Q129" s="44">
        <v>7</v>
      </c>
      <c r="R129" s="44">
        <v>10</v>
      </c>
      <c r="S129" s="44">
        <v>10</v>
      </c>
      <c r="T129" s="44">
        <v>9</v>
      </c>
      <c r="U129" s="44">
        <v>10</v>
      </c>
      <c r="V129" s="44">
        <v>10</v>
      </c>
      <c r="W129" s="44">
        <v>5</v>
      </c>
      <c r="X129" s="44">
        <v>10</v>
      </c>
      <c r="Y129" s="44">
        <v>8</v>
      </c>
      <c r="Z129" s="44">
        <v>10</v>
      </c>
      <c r="AA129" s="44">
        <v>10</v>
      </c>
      <c r="AB129" s="44">
        <v>10</v>
      </c>
      <c r="AC129" s="44">
        <v>10</v>
      </c>
      <c r="AD129" s="44">
        <v>8</v>
      </c>
      <c r="AE129" s="44">
        <v>6</v>
      </c>
      <c r="AF129" s="44">
        <v>10</v>
      </c>
      <c r="AG129" s="44">
        <v>10</v>
      </c>
      <c r="AH129" s="44">
        <v>5</v>
      </c>
      <c r="AI129" s="44">
        <v>5</v>
      </c>
      <c r="AJ129" s="44">
        <v>10</v>
      </c>
      <c r="AK129" s="44">
        <v>10</v>
      </c>
      <c r="AL129" s="44">
        <v>10</v>
      </c>
      <c r="AM129" s="44">
        <v>10</v>
      </c>
      <c r="AN129" s="44">
        <v>5</v>
      </c>
      <c r="AO129" s="44">
        <v>10</v>
      </c>
      <c r="AP129" s="44">
        <v>10</v>
      </c>
      <c r="AQ129" s="44">
        <v>10</v>
      </c>
      <c r="AR129" s="44">
        <v>5</v>
      </c>
      <c r="AS129" s="44">
        <v>10</v>
      </c>
      <c r="AT129" s="44">
        <v>5</v>
      </c>
      <c r="AU129" s="44">
        <v>8.5</v>
      </c>
      <c r="AV129" s="44">
        <v>5</v>
      </c>
      <c r="AW129" s="44">
        <v>10</v>
      </c>
      <c r="AX129" s="44">
        <v>5</v>
      </c>
      <c r="AY129" s="44">
        <v>5</v>
      </c>
      <c r="AZ129" s="44">
        <v>5</v>
      </c>
      <c r="BA129" s="44">
        <v>10</v>
      </c>
      <c r="BB129" s="44">
        <v>10</v>
      </c>
      <c r="BC129" s="44">
        <v>10</v>
      </c>
      <c r="BD129" s="44">
        <v>5</v>
      </c>
      <c r="BE129" s="44">
        <v>10</v>
      </c>
      <c r="BF129" s="44">
        <v>10</v>
      </c>
      <c r="BG129" s="44">
        <v>7</v>
      </c>
      <c r="BH129" s="44">
        <v>10</v>
      </c>
      <c r="BI129" s="44">
        <v>10</v>
      </c>
      <c r="BJ129" s="44">
        <v>15</v>
      </c>
      <c r="BK129" s="44">
        <v>10</v>
      </c>
      <c r="BL129" s="44">
        <v>10</v>
      </c>
      <c r="BM129" s="44">
        <v>10</v>
      </c>
    </row>
    <row r="130" spans="1:65" x14ac:dyDescent="0.2">
      <c r="A130" s="35" t="s">
        <v>330</v>
      </c>
      <c r="B130" s="36" t="s">
        <v>245</v>
      </c>
      <c r="C130" s="44">
        <v>4.0279698371887207</v>
      </c>
      <c r="D130" s="44">
        <v>3.7391142845153809</v>
      </c>
      <c r="E130" s="44">
        <v>3.9088058471679687</v>
      </c>
      <c r="F130" s="44">
        <v>3.9681470394134521</v>
      </c>
      <c r="G130" s="44">
        <v>3.9930601119995117</v>
      </c>
      <c r="H130" s="44">
        <v>4.1551957130432129</v>
      </c>
      <c r="I130" s="44">
        <v>3.9534921646118164</v>
      </c>
      <c r="J130" s="44">
        <v>3.8369972705841064</v>
      </c>
      <c r="K130" s="44">
        <v>4.2358908653259277</v>
      </c>
      <c r="L130" s="44">
        <v>4.0287718772888184</v>
      </c>
      <c r="M130" s="44">
        <v>3.9603672027587891</v>
      </c>
      <c r="N130" s="44">
        <v>3.9791834354400635</v>
      </c>
      <c r="O130" s="44">
        <v>3.9764797687530518</v>
      </c>
      <c r="P130" s="44">
        <v>4.0834240913391113</v>
      </c>
      <c r="Q130" s="44">
        <v>4.067967414855957</v>
      </c>
      <c r="R130" s="44">
        <v>4.0198230743408203</v>
      </c>
      <c r="S130" s="44">
        <v>4.362769603729248</v>
      </c>
      <c r="T130" s="44">
        <v>3.9101912975311279</v>
      </c>
      <c r="U130" s="44">
        <v>4.1093540191650391</v>
      </c>
      <c r="V130" s="44">
        <v>3.941413402557373</v>
      </c>
      <c r="W130" s="44">
        <v>4.008389949798584</v>
      </c>
      <c r="X130" s="44">
        <v>4.2984919548034668</v>
      </c>
      <c r="Y130" s="44">
        <v>3.9994428157806396</v>
      </c>
      <c r="Z130" s="44">
        <v>4.1263303756713867</v>
      </c>
      <c r="AA130" s="44">
        <v>4.1975903511047363</v>
      </c>
      <c r="AB130" s="44">
        <v>4.2022857666015625</v>
      </c>
      <c r="AC130" s="44">
        <v>3.7829508781433105</v>
      </c>
      <c r="AD130" s="44">
        <v>3.6237316131591797</v>
      </c>
      <c r="AE130" s="44">
        <v>4.1832427978515625</v>
      </c>
      <c r="AF130" s="44">
        <v>3.9572744369506836</v>
      </c>
      <c r="AG130" s="44">
        <v>4.2012863159179687</v>
      </c>
      <c r="AH130" s="44">
        <v>4.1746511459350586</v>
      </c>
      <c r="AI130" s="44">
        <v>3.7674815654754639</v>
      </c>
      <c r="AJ130" s="44">
        <v>4.0085883140563965</v>
      </c>
      <c r="AK130" s="44">
        <v>4.2075858116149902</v>
      </c>
      <c r="AL130" s="44">
        <v>4.2360868453979492</v>
      </c>
      <c r="AM130" s="44">
        <v>3.9709267616271973</v>
      </c>
      <c r="AN130" s="44">
        <v>4.0705909729003906</v>
      </c>
      <c r="AO130" s="44">
        <v>3.985621452331543</v>
      </c>
      <c r="AP130" s="44">
        <v>3.7309229373931885</v>
      </c>
      <c r="AQ130" s="44">
        <v>3.8862204551696777</v>
      </c>
      <c r="AR130" s="44">
        <v>4.0292000770568848</v>
      </c>
      <c r="AS130" s="44">
        <v>3.9114346504211426</v>
      </c>
      <c r="AT130" s="44">
        <v>4.1584587097167969</v>
      </c>
      <c r="AU130" s="44">
        <v>4.0121455192565918</v>
      </c>
      <c r="AV130" s="44">
        <v>4.093533992767334</v>
      </c>
      <c r="AW130" s="44">
        <v>3.8898899555206299</v>
      </c>
      <c r="AX130" s="44">
        <v>4.098599910736084</v>
      </c>
      <c r="AY130" s="44">
        <v>4.1712822914123535</v>
      </c>
      <c r="AZ130" s="44">
        <v>4.144801139831543</v>
      </c>
      <c r="BA130" s="44">
        <v>4.242682933807373</v>
      </c>
      <c r="BB130" s="44">
        <v>4.3494806289672852</v>
      </c>
      <c r="BC130" s="44">
        <v>4.2979717254638672</v>
      </c>
      <c r="BD130" s="44">
        <v>4.2890253067016602</v>
      </c>
      <c r="BE130" s="44">
        <v>4.6746611595153809</v>
      </c>
      <c r="BF130" s="44">
        <v>4.3434739112854004</v>
      </c>
      <c r="BG130" s="44">
        <v>4.3276643753051758</v>
      </c>
      <c r="BH130" s="44">
        <v>4.4564046859741211</v>
      </c>
      <c r="BI130" s="44">
        <v>4.2538585662841797</v>
      </c>
      <c r="BJ130" s="44">
        <v>4.5196585655212402</v>
      </c>
      <c r="BK130" s="44">
        <v>4.3154854774475098</v>
      </c>
      <c r="BL130" s="44">
        <v>4.0732169151306152</v>
      </c>
      <c r="BM130" s="44">
        <v>4.2181353569030762</v>
      </c>
    </row>
    <row r="131" spans="1:65" x14ac:dyDescent="0.2">
      <c r="A131" s="35" t="s">
        <v>427</v>
      </c>
      <c r="B131" s="36" t="s">
        <v>333</v>
      </c>
      <c r="C131" s="44">
        <v>5.2450275421142578</v>
      </c>
      <c r="D131" s="44">
        <v>4.4161796569824219</v>
      </c>
      <c r="E131" s="44">
        <v>5.2639122009277344</v>
      </c>
      <c r="F131" s="44">
        <v>5.0752148628234863</v>
      </c>
      <c r="G131" s="44">
        <v>5.2833247184753418</v>
      </c>
      <c r="H131" s="44">
        <v>5.816063404083252</v>
      </c>
      <c r="I131" s="44">
        <v>4.4766702651977539</v>
      </c>
      <c r="J131" s="44">
        <v>5.7090802192687988</v>
      </c>
      <c r="K131" s="44">
        <v>4.7573580741882324</v>
      </c>
      <c r="L131" s="44">
        <v>5.6814403533935547</v>
      </c>
      <c r="M131" s="44">
        <v>4.9197506904602051</v>
      </c>
      <c r="N131" s="44">
        <v>5.1552743911743164</v>
      </c>
      <c r="O131" s="44">
        <v>5.2239270210266113</v>
      </c>
      <c r="P131" s="44">
        <v>4.9591312408447266</v>
      </c>
      <c r="Q131" s="44">
        <v>4.7197518348693848</v>
      </c>
      <c r="R131" s="44">
        <v>5.3093357086181641</v>
      </c>
      <c r="S131" s="44">
        <v>5.1014184951782227</v>
      </c>
      <c r="T131" s="44">
        <v>4.9011149406433105</v>
      </c>
      <c r="U131" s="44">
        <v>5.4936056137084961</v>
      </c>
      <c r="V131" s="44">
        <v>3.8207976818084717</v>
      </c>
      <c r="W131" s="44">
        <v>4.9640803337097168</v>
      </c>
      <c r="X131" s="44">
        <v>5.0266323089599609</v>
      </c>
      <c r="Y131" s="44">
        <v>5.318943977355957</v>
      </c>
      <c r="Z131" s="44">
        <v>5.0832686424255371</v>
      </c>
      <c r="AA131" s="44">
        <v>5.470461368560791</v>
      </c>
      <c r="AB131" s="44">
        <v>5.0712389945983887</v>
      </c>
      <c r="AC131" s="44">
        <v>5.4808826446533203</v>
      </c>
      <c r="AD131" s="44">
        <v>4.6564254760742187</v>
      </c>
      <c r="AE131" s="44">
        <v>5.1684637069702148</v>
      </c>
      <c r="AF131" s="44">
        <v>5.309809684753418</v>
      </c>
      <c r="AG131" s="44">
        <v>4.6242656707763672</v>
      </c>
      <c r="AH131" s="44">
        <v>4.4412617683410645</v>
      </c>
      <c r="AI131" s="44">
        <v>5.0773649215698242</v>
      </c>
      <c r="AJ131" s="44">
        <v>4.3598842620849609</v>
      </c>
      <c r="AK131" s="44">
        <v>4.6030378341674805</v>
      </c>
      <c r="AL131" s="44">
        <v>3.8360905647277832</v>
      </c>
      <c r="AM131" s="44">
        <v>4.4329090118408203</v>
      </c>
      <c r="AN131" s="44">
        <v>6.0970954895019531</v>
      </c>
      <c r="AO131" s="44">
        <v>4.2184319496154785</v>
      </c>
      <c r="AP131" s="44">
        <v>5.0739741325378418</v>
      </c>
      <c r="AQ131" s="44">
        <v>6.3181853294372559</v>
      </c>
      <c r="AR131" s="44">
        <v>3.9622635841369629</v>
      </c>
      <c r="AS131" s="44">
        <v>4.4167532920837402</v>
      </c>
      <c r="AT131" s="44">
        <v>5.4510774612426758</v>
      </c>
      <c r="AU131" s="44">
        <v>4.9450411796569824</v>
      </c>
      <c r="AV131" s="44">
        <v>4.5198659896850586</v>
      </c>
      <c r="AW131" s="44">
        <v>4.6128301620483398</v>
      </c>
      <c r="AX131" s="44">
        <v>5.295835018157959</v>
      </c>
      <c r="AY131" s="44">
        <v>4.7280464172363281</v>
      </c>
      <c r="AZ131" s="44">
        <v>4.8487138748168945</v>
      </c>
      <c r="BA131" s="44">
        <v>4.5333290100097656</v>
      </c>
      <c r="BB131" s="44">
        <v>5.1311030387878418</v>
      </c>
      <c r="BC131" s="44">
        <v>5.6546874046325684</v>
      </c>
      <c r="BD131" s="44">
        <v>4.1306066513061523</v>
      </c>
      <c r="BE131" s="44">
        <v>4.9411320686340332</v>
      </c>
      <c r="BF131" s="44">
        <v>3.99125075340271</v>
      </c>
      <c r="BG131" s="44">
        <v>5.2080354690551758</v>
      </c>
      <c r="BH131" s="44">
        <v>5.9001622200012207</v>
      </c>
      <c r="BI131" s="44">
        <v>4.0257210731506348</v>
      </c>
      <c r="BJ131" s="44">
        <v>5.3495974540710449</v>
      </c>
      <c r="BK131" s="44">
        <v>4.401611328125</v>
      </c>
      <c r="BL131" s="44">
        <v>4.907379150390625</v>
      </c>
      <c r="BM131" s="44">
        <v>5.4194545745849609</v>
      </c>
    </row>
    <row r="132" spans="1:65" x14ac:dyDescent="0.2">
      <c r="A132" s="37" t="s">
        <v>428</v>
      </c>
      <c r="B132" s="38" t="s">
        <v>88</v>
      </c>
      <c r="C132" s="54">
        <v>2.0598886013031006</v>
      </c>
      <c r="D132" s="54">
        <v>1.9266018867492676</v>
      </c>
      <c r="E132" s="54">
        <v>1.7653579711914063</v>
      </c>
      <c r="F132" s="54">
        <v>1.9779820442199707</v>
      </c>
      <c r="G132" s="54">
        <v>2.0406041145324707</v>
      </c>
      <c r="H132" s="54">
        <v>1.9808390140533447</v>
      </c>
      <c r="I132" s="54">
        <v>1.8577287197113037</v>
      </c>
      <c r="J132" s="54">
        <v>1.8998401165008545</v>
      </c>
      <c r="K132" s="54">
        <v>1.7335164546966553</v>
      </c>
      <c r="L132" s="54">
        <v>1.9813002347946167</v>
      </c>
      <c r="M132" s="54">
        <v>2.0859429836273193</v>
      </c>
      <c r="N132" s="54">
        <v>1.9639577865600586</v>
      </c>
      <c r="O132" s="54">
        <v>2.0708355903625488</v>
      </c>
      <c r="P132" s="54">
        <v>2.0924077033996582</v>
      </c>
      <c r="Q132" s="54">
        <v>2.1339526176452637</v>
      </c>
      <c r="R132" s="54">
        <v>1.9215563535690308</v>
      </c>
      <c r="S132" s="54">
        <v>1.8949271440505981</v>
      </c>
      <c r="T132" s="54">
        <v>2.0923635959625244</v>
      </c>
      <c r="U132" s="54">
        <v>2.124222993850708</v>
      </c>
      <c r="V132" s="54">
        <v>2.3314332962036133</v>
      </c>
      <c r="W132" s="54">
        <v>1.9552850723266602</v>
      </c>
      <c r="X132" s="54">
        <v>2.1396842002868652</v>
      </c>
      <c r="Y132" s="54">
        <v>2.006009578704834</v>
      </c>
      <c r="Z132" s="54">
        <v>2.0473878383636475</v>
      </c>
      <c r="AA132" s="54">
        <v>2.1301741600036621</v>
      </c>
      <c r="AB132" s="54">
        <v>2.1002869606018066</v>
      </c>
      <c r="AC132" s="54">
        <v>1.9982312917709351</v>
      </c>
      <c r="AD132" s="54">
        <v>1.8139278888702393</v>
      </c>
      <c r="AE132" s="54">
        <v>1.9208693504333496</v>
      </c>
      <c r="AF132" s="54">
        <v>1.9670112133026123</v>
      </c>
      <c r="AG132" s="54">
        <v>2.2379813194274902</v>
      </c>
      <c r="AH132" s="54">
        <v>2.3519647121429443</v>
      </c>
      <c r="AI132" s="54">
        <v>1.858938455581665</v>
      </c>
      <c r="AJ132" s="54">
        <v>1.6421480178833008</v>
      </c>
      <c r="AK132" s="54">
        <v>1.9221624135971069</v>
      </c>
      <c r="AL132" s="54">
        <v>1.7390589714050293</v>
      </c>
      <c r="AM132" s="54">
        <v>2.0475809574127197</v>
      </c>
      <c r="AN132" s="54">
        <v>2.11124587059021</v>
      </c>
      <c r="AO132" s="54">
        <v>2.0064635276794434</v>
      </c>
      <c r="AP132" s="54">
        <v>1.8724151849746704</v>
      </c>
      <c r="AQ132" s="54">
        <v>1.8808809518814087</v>
      </c>
      <c r="AR132" s="54">
        <v>1.9859498739242554</v>
      </c>
      <c r="AS132" s="54">
        <v>1.9090123176574707</v>
      </c>
      <c r="AT132" s="54">
        <v>1.9870369434356689</v>
      </c>
      <c r="AU132" s="54">
        <v>2.0157198905944824</v>
      </c>
      <c r="AV132" s="54">
        <v>1.9821553230285645</v>
      </c>
      <c r="AW132" s="54">
        <v>2.0962255001068115</v>
      </c>
      <c r="AX132" s="54">
        <v>2.0095593929290771</v>
      </c>
      <c r="AY132" s="54">
        <v>2.322864294052124</v>
      </c>
      <c r="AZ132" s="54">
        <v>2.2637150287628174</v>
      </c>
      <c r="BA132" s="54">
        <v>2.0373289585113525</v>
      </c>
      <c r="BB132" s="54">
        <v>1.6605018377304077</v>
      </c>
      <c r="BC132" s="54">
        <v>2.1055400371551514</v>
      </c>
      <c r="BD132" s="54">
        <v>2.0862605571746826</v>
      </c>
      <c r="BE132" s="54">
        <v>2.2702765464782715</v>
      </c>
      <c r="BF132" s="54">
        <v>2.0524864196777344</v>
      </c>
      <c r="BG132" s="54">
        <v>2.3131382465362549</v>
      </c>
      <c r="BH132" s="54">
        <v>2.167102575302124</v>
      </c>
      <c r="BI132" s="54">
        <v>2.1648495197296143</v>
      </c>
      <c r="BJ132" s="54">
        <v>2.0486278533935547</v>
      </c>
      <c r="BK132" s="54">
        <v>1.9542001485824585</v>
      </c>
      <c r="BL132" s="54">
        <v>2.1537389755249023</v>
      </c>
      <c r="BM132" s="54">
        <v>1.9440351724624634</v>
      </c>
    </row>
    <row r="133" spans="1:65" x14ac:dyDescent="0.2">
      <c r="A133" s="35" t="s">
        <v>337</v>
      </c>
      <c r="B133" s="36" t="s">
        <v>90</v>
      </c>
      <c r="C133" s="51">
        <v>0.99381279945373535</v>
      </c>
      <c r="D133" s="51">
        <v>0.98517966270446777</v>
      </c>
      <c r="E133" s="51">
        <v>0.93955069780349731</v>
      </c>
      <c r="F133" s="51">
        <v>1</v>
      </c>
      <c r="G133" s="51">
        <v>0.96912217140197754</v>
      </c>
      <c r="H133" s="51">
        <v>1</v>
      </c>
      <c r="I133" s="51">
        <v>0.87412631511688232</v>
      </c>
      <c r="J133" s="51">
        <v>0.9604569673538208</v>
      </c>
      <c r="K133" s="51">
        <v>0.97852873802185059</v>
      </c>
      <c r="L133" s="51">
        <v>1</v>
      </c>
      <c r="M133" s="51">
        <v>1</v>
      </c>
      <c r="N133" s="51">
        <v>1</v>
      </c>
      <c r="O133" s="51">
        <v>1</v>
      </c>
      <c r="P133" s="51">
        <v>1</v>
      </c>
      <c r="Q133" s="51">
        <v>0.99889850616455078</v>
      </c>
      <c r="R133" s="51">
        <v>1</v>
      </c>
      <c r="S133" s="51">
        <v>0.97233647108078003</v>
      </c>
      <c r="T133" s="51">
        <v>1</v>
      </c>
      <c r="U133" s="51">
        <v>0.99513900279998779</v>
      </c>
      <c r="V133" s="51">
        <v>0.99549776315689087</v>
      </c>
      <c r="W133" s="51">
        <v>0.99713915586471558</v>
      </c>
      <c r="X133" s="51">
        <v>1</v>
      </c>
      <c r="Y133" s="51">
        <v>0.99046814441680908</v>
      </c>
      <c r="Z133" s="51">
        <v>1</v>
      </c>
      <c r="AA133" s="51">
        <v>1</v>
      </c>
      <c r="AB133" s="51">
        <v>0.99757105112075806</v>
      </c>
      <c r="AC133" s="51">
        <v>1</v>
      </c>
      <c r="AD133" s="51">
        <v>1</v>
      </c>
      <c r="AE133" s="51">
        <v>1</v>
      </c>
      <c r="AF133" s="51">
        <v>0.95738941431045532</v>
      </c>
      <c r="AG133" s="51">
        <v>0.99915724992752075</v>
      </c>
      <c r="AH133" s="51">
        <v>1</v>
      </c>
      <c r="AI133" s="51">
        <v>1</v>
      </c>
      <c r="AJ133" s="51">
        <v>1</v>
      </c>
      <c r="AK133" s="51">
        <v>1</v>
      </c>
      <c r="AL133" s="51">
        <v>0.99881106615066528</v>
      </c>
      <c r="AM133" s="51">
        <v>1</v>
      </c>
      <c r="AN133" s="51">
        <v>1</v>
      </c>
      <c r="AO133" s="51">
        <v>1</v>
      </c>
      <c r="AP133" s="51">
        <v>0.99233514070510864</v>
      </c>
      <c r="AQ133" s="51">
        <v>1</v>
      </c>
      <c r="AR133" s="51">
        <v>0.98259711265563965</v>
      </c>
      <c r="AS133" s="51">
        <v>1</v>
      </c>
      <c r="AT133" s="51">
        <v>0.98902052640914917</v>
      </c>
      <c r="AU133" s="51">
        <v>0.98951452970504761</v>
      </c>
      <c r="AV133" s="51">
        <v>1</v>
      </c>
      <c r="AW133" s="51">
        <v>1</v>
      </c>
      <c r="AX133" s="51">
        <v>1</v>
      </c>
      <c r="AY133" s="51">
        <v>1</v>
      </c>
      <c r="AZ133" s="51">
        <v>1</v>
      </c>
      <c r="BA133" s="51">
        <v>0.99029409885406494</v>
      </c>
      <c r="BB133" s="51">
        <v>0.98742091655731201</v>
      </c>
      <c r="BC133" s="51">
        <v>0.98936337232589722</v>
      </c>
      <c r="BD133" s="51">
        <v>1</v>
      </c>
      <c r="BE133" s="51">
        <v>0.93073439598083496</v>
      </c>
      <c r="BF133" s="51">
        <v>1</v>
      </c>
      <c r="BG133" s="51">
        <v>0.99616438150405884</v>
      </c>
      <c r="BH133" s="51">
        <v>0.99412214756011963</v>
      </c>
      <c r="BI133" s="51">
        <v>0.98604816198348999</v>
      </c>
      <c r="BJ133" s="51">
        <v>1</v>
      </c>
      <c r="BK133" s="51">
        <v>0.9857642650604248</v>
      </c>
      <c r="BL133" s="51">
        <v>0.99604576826095581</v>
      </c>
      <c r="BM133" s="51">
        <v>0.99575185775756836</v>
      </c>
    </row>
    <row r="134" spans="1:65" x14ac:dyDescent="0.2">
      <c r="A134" s="35" t="s">
        <v>339</v>
      </c>
      <c r="B134" s="36" t="s">
        <v>90</v>
      </c>
      <c r="C134" s="51">
        <v>0.33538132905960083</v>
      </c>
      <c r="D134" s="51">
        <v>0.15364332497119904</v>
      </c>
      <c r="E134" s="51">
        <v>0.34685128927230835</v>
      </c>
      <c r="F134" s="51">
        <v>7.4495293200016022E-2</v>
      </c>
      <c r="G134" s="51">
        <v>8.9866966009140015E-2</v>
      </c>
      <c r="H134" s="51">
        <v>0.22703845798969269</v>
      </c>
      <c r="I134" s="51">
        <v>0.33422321081161499</v>
      </c>
      <c r="J134" s="51">
        <v>0.19948224723339081</v>
      </c>
      <c r="K134" s="51">
        <v>0.42316403985023499</v>
      </c>
      <c r="L134" s="51">
        <v>8.0156475305557251E-2</v>
      </c>
      <c r="M134" s="51">
        <v>0.12228088825941086</v>
      </c>
      <c r="N134" s="51">
        <v>0.19530029594898224</v>
      </c>
      <c r="O134" s="51">
        <v>0.25813868641853333</v>
      </c>
      <c r="P134" s="51">
        <v>0.20302250981330872</v>
      </c>
      <c r="Q134" s="51">
        <v>0.21872700750827789</v>
      </c>
      <c r="R134" s="51">
        <v>7.8216984868049622E-2</v>
      </c>
      <c r="S134" s="51">
        <v>0.28367066383361816</v>
      </c>
      <c r="T134" s="51">
        <v>0.34967070817947388</v>
      </c>
      <c r="U134" s="51">
        <v>0.25952595472335815</v>
      </c>
      <c r="V134" s="51">
        <v>0.32076385617256165</v>
      </c>
      <c r="W134" s="51">
        <v>0.32476764917373657</v>
      </c>
      <c r="X134" s="51">
        <v>0.15796947479248047</v>
      </c>
      <c r="Y134" s="51">
        <v>0.11464270949363708</v>
      </c>
      <c r="Z134" s="51">
        <v>0.1860215812921524</v>
      </c>
      <c r="AA134" s="51">
        <v>0.12652699649333954</v>
      </c>
      <c r="AB134" s="51">
        <v>0.13167420029640198</v>
      </c>
      <c r="AC134" s="51">
        <v>7.2820350527763367E-2</v>
      </c>
      <c r="AD134" s="51">
        <v>0.18594484031200409</v>
      </c>
      <c r="AE134" s="51">
        <v>0.41919127106666565</v>
      </c>
      <c r="AF134" s="51">
        <v>0.37464010715484619</v>
      </c>
      <c r="AG134" s="51">
        <v>0.26964101195335388</v>
      </c>
      <c r="AH134" s="51">
        <v>0.17558728158473969</v>
      </c>
      <c r="AI134" s="51">
        <v>4.4059298932552338E-2</v>
      </c>
      <c r="AJ134" s="51">
        <v>0.28190657496452332</v>
      </c>
      <c r="AK134" s="51">
        <v>0.42630565166473389</v>
      </c>
      <c r="AL134" s="51">
        <v>0.39463716745376587</v>
      </c>
      <c r="AM134" s="51">
        <v>9.8666869103908539E-2</v>
      </c>
      <c r="AN134" s="51">
        <v>0.12259478867053986</v>
      </c>
      <c r="AO134" s="51">
        <v>6.7149259150028229E-2</v>
      </c>
      <c r="AP134" s="51">
        <v>0.28356125950813293</v>
      </c>
      <c r="AQ134" s="51">
        <v>0.29438775777816772</v>
      </c>
      <c r="AR134" s="51">
        <v>0.13543164730072021</v>
      </c>
      <c r="AS134" s="51">
        <v>0.20556661486625671</v>
      </c>
      <c r="AT134" s="51">
        <v>0.16200798749923706</v>
      </c>
      <c r="AU134" s="51">
        <v>0.2040516585111618</v>
      </c>
      <c r="AV134" s="51">
        <v>0.10594256222248077</v>
      </c>
      <c r="AW134" s="51">
        <v>0.15637399256229401</v>
      </c>
      <c r="AX134" s="51">
        <v>0.11227834224700928</v>
      </c>
      <c r="AY134" s="51">
        <v>2.9503501951694489E-2</v>
      </c>
      <c r="AZ134" s="51">
        <v>0.2584235668182373</v>
      </c>
      <c r="BA134" s="51">
        <v>9.7030632197856903E-2</v>
      </c>
      <c r="BB134" s="51">
        <v>2.7502715587615967E-2</v>
      </c>
      <c r="BC134" s="51">
        <v>8.1893131136894226E-2</v>
      </c>
      <c r="BD134" s="51">
        <v>6.1479128897190094E-2</v>
      </c>
      <c r="BE134" s="51">
        <v>0.15075024962425232</v>
      </c>
      <c r="BF134" s="51">
        <v>0.14188887178897858</v>
      </c>
      <c r="BG134" s="51">
        <v>5.4186932742595673E-2</v>
      </c>
      <c r="BH134" s="51">
        <v>7.6485596597194672E-2</v>
      </c>
      <c r="BI134" s="51">
        <v>0.16190826892852783</v>
      </c>
      <c r="BJ134" s="51">
        <v>0.12995065748691559</v>
      </c>
      <c r="BK134" s="51">
        <v>4.7185491770505905E-2</v>
      </c>
      <c r="BL134" s="51">
        <v>9.1666162014007568E-2</v>
      </c>
      <c r="BM134" s="51">
        <v>2.1822581067681313E-2</v>
      </c>
    </row>
    <row r="135" spans="1:65" x14ac:dyDescent="0.2">
      <c r="A135" s="35" t="s">
        <v>341</v>
      </c>
      <c r="B135" s="36" t="s">
        <v>342</v>
      </c>
      <c r="C135" s="44">
        <v>3.0911602973937988</v>
      </c>
      <c r="D135" s="44">
        <v>2.9608523845672607</v>
      </c>
      <c r="E135" s="44">
        <v>2.7913029193878174</v>
      </c>
      <c r="F135" s="44">
        <v>3.2072155475616455</v>
      </c>
      <c r="G135" s="44">
        <v>3.5139846801757813</v>
      </c>
      <c r="H135" s="44">
        <v>3.325369119644165</v>
      </c>
      <c r="I135" s="44">
        <v>3.1057784557342529</v>
      </c>
      <c r="J135" s="44">
        <v>2.9843215942382813</v>
      </c>
      <c r="K135" s="44">
        <v>3.018186092376709</v>
      </c>
      <c r="L135" s="44">
        <v>3.2101306915283203</v>
      </c>
      <c r="M135" s="44">
        <v>3.3864271640777588</v>
      </c>
      <c r="N135" s="44">
        <v>3.2314705848693848</v>
      </c>
      <c r="O135" s="44">
        <v>2.9992907047271729</v>
      </c>
      <c r="P135" s="44">
        <v>3.2653262615203857</v>
      </c>
      <c r="Q135" s="44">
        <v>3.1672389507293701</v>
      </c>
      <c r="R135" s="44">
        <v>3.227013111114502</v>
      </c>
      <c r="S135" s="44">
        <v>3.1465432643890381</v>
      </c>
      <c r="T135" s="44">
        <v>3.3021359443664551</v>
      </c>
      <c r="U135" s="44">
        <v>3.2420308589935303</v>
      </c>
      <c r="V135" s="44">
        <v>3.6379461288452148</v>
      </c>
      <c r="W135" s="44">
        <v>3.1649429798126221</v>
      </c>
      <c r="X135" s="44">
        <v>3.4131698608398437</v>
      </c>
      <c r="Y135" s="44">
        <v>3.3614563941955566</v>
      </c>
      <c r="Z135" s="44">
        <v>3.3403582572937012</v>
      </c>
      <c r="AA135" s="44">
        <v>3.3086647987365723</v>
      </c>
      <c r="AB135" s="44">
        <v>3.3197553157806396</v>
      </c>
      <c r="AC135" s="44">
        <v>3.178187370300293</v>
      </c>
      <c r="AD135" s="44">
        <v>3.3730332851409912</v>
      </c>
      <c r="AE135" s="44">
        <v>3.2910754680633545</v>
      </c>
      <c r="AF135" s="44">
        <v>3.2426860332489014</v>
      </c>
      <c r="AG135" s="44">
        <v>3.3581159114837646</v>
      </c>
      <c r="AH135" s="44">
        <v>3.4911706447601318</v>
      </c>
      <c r="AI135" s="44">
        <v>3.0983309745788574</v>
      </c>
      <c r="AJ135" s="44">
        <v>2.5164432525634766</v>
      </c>
      <c r="AK135" s="44">
        <v>3.0172855854034424</v>
      </c>
      <c r="AL135" s="44">
        <v>3.0231995582580566</v>
      </c>
      <c r="AM135" s="44">
        <v>2.8166401386260986</v>
      </c>
      <c r="AN135" s="44">
        <v>2.8542623519897461</v>
      </c>
      <c r="AO135" s="44">
        <v>3.1980235576629639</v>
      </c>
      <c r="AP135" s="44">
        <v>3.1507999897003174</v>
      </c>
      <c r="AQ135" s="44">
        <v>3.5879933834075928</v>
      </c>
      <c r="AR135" s="44">
        <v>3.4125676155090332</v>
      </c>
      <c r="AS135" s="44">
        <v>3.4670050144195557</v>
      </c>
      <c r="AT135" s="44">
        <v>3.384007453918457</v>
      </c>
      <c r="AU135" s="44">
        <v>3.481032133102417</v>
      </c>
      <c r="AV135" s="44">
        <v>3.1290595531463623</v>
      </c>
      <c r="AW135" s="44">
        <v>3.4022226333618164</v>
      </c>
      <c r="AX135" s="44">
        <v>3.3584074974060059</v>
      </c>
      <c r="AY135" s="44">
        <v>3.4824252128601074</v>
      </c>
      <c r="AZ135" s="44">
        <v>3.4222376346588135</v>
      </c>
      <c r="BA135" s="44">
        <v>3.1266145706176758</v>
      </c>
      <c r="BB135" s="44">
        <v>3.0481688976287842</v>
      </c>
      <c r="BC135" s="44">
        <v>3.2823927402496338</v>
      </c>
      <c r="BD135" s="44">
        <v>3.4447662830352783</v>
      </c>
      <c r="BE135" s="44">
        <v>3.5494215488433838</v>
      </c>
      <c r="BF135" s="44">
        <v>3.5093801021575928</v>
      </c>
      <c r="BG135" s="44">
        <v>3.39013671875</v>
      </c>
      <c r="BH135" s="44">
        <v>3.6088337898254395</v>
      </c>
      <c r="BI135" s="44">
        <v>3.4017465114593506</v>
      </c>
      <c r="BJ135" s="44">
        <v>3.2841157913208008</v>
      </c>
      <c r="BK135" s="44">
        <v>2.9974150657653809</v>
      </c>
      <c r="BL135" s="44">
        <v>3.5710666179656982</v>
      </c>
      <c r="BM135" s="44">
        <v>3.1573059558868408</v>
      </c>
    </row>
    <row r="136" spans="1:65" x14ac:dyDescent="0.2">
      <c r="A136" s="35" t="s">
        <v>344</v>
      </c>
      <c r="B136" s="36" t="s">
        <v>269</v>
      </c>
      <c r="C136" s="44">
        <v>3.2272977828979492</v>
      </c>
      <c r="D136" s="44">
        <v>2.1344060897827148</v>
      </c>
      <c r="E136" s="44">
        <v>1.8696978092193604</v>
      </c>
      <c r="F136" s="44">
        <v>2.2032573223114014</v>
      </c>
      <c r="G136" s="44">
        <v>2.3391594886779785</v>
      </c>
      <c r="H136" s="44">
        <v>2.2093212604522705</v>
      </c>
      <c r="I136" s="44">
        <v>2.4430086612701416</v>
      </c>
      <c r="J136" s="44">
        <v>2.051077127456665</v>
      </c>
      <c r="K136" s="44">
        <v>1.8519341945648193</v>
      </c>
      <c r="L136" s="44">
        <v>2.5587842464447021</v>
      </c>
      <c r="M136" s="44">
        <v>2.6532552242279053</v>
      </c>
      <c r="N136" s="44">
        <v>2.9149281978607178</v>
      </c>
      <c r="O136" s="44">
        <v>3.4900751113891602</v>
      </c>
      <c r="P136" s="44">
        <v>3.00567626953125</v>
      </c>
      <c r="Q136" s="44">
        <v>3.4645934104919434</v>
      </c>
      <c r="R136" s="44">
        <v>1.6759613752365112</v>
      </c>
      <c r="S136" s="44">
        <v>3.0704100131988525</v>
      </c>
      <c r="T136" s="44">
        <v>3.4316725730895996</v>
      </c>
      <c r="U136" s="44">
        <v>2.8178069591522217</v>
      </c>
      <c r="V136" s="44">
        <v>3.9857971668243408</v>
      </c>
      <c r="W136" s="44">
        <v>2.8464498519897461</v>
      </c>
      <c r="X136" s="44">
        <v>2.9996325969696045</v>
      </c>
      <c r="Y136" s="44">
        <v>3.1223793029785156</v>
      </c>
      <c r="Z136" s="44">
        <v>2.6289551258087158</v>
      </c>
      <c r="AA136" s="44">
        <v>2.5388422012329102</v>
      </c>
      <c r="AB136" s="44">
        <v>2.9600799083709717</v>
      </c>
      <c r="AC136" s="44">
        <v>2.4846465587615967</v>
      </c>
      <c r="AD136" s="44">
        <v>0.84933561086654663</v>
      </c>
      <c r="AE136" s="44">
        <v>2.5352888107299805</v>
      </c>
      <c r="AF136" s="44">
        <v>2.6221957206726074</v>
      </c>
      <c r="AG136" s="44">
        <v>3.141409158706665</v>
      </c>
      <c r="AH136" s="44">
        <v>3.8417544364929199</v>
      </c>
      <c r="AI136" s="44">
        <v>1.9273014068603516</v>
      </c>
      <c r="AJ136" s="44">
        <v>1.5145014524459839</v>
      </c>
      <c r="AK136" s="44">
        <v>1.74516761302948</v>
      </c>
      <c r="AL136" s="44">
        <v>1.793603777885437</v>
      </c>
      <c r="AM136" s="44">
        <v>2.2506382465362549</v>
      </c>
      <c r="AN136" s="44">
        <v>2.1352572441101074</v>
      </c>
      <c r="AO136" s="44">
        <v>2.3161826133728027</v>
      </c>
      <c r="AP136" s="44">
        <v>2.5684933662414551</v>
      </c>
      <c r="AQ136" s="44">
        <v>2.7557923793792725</v>
      </c>
      <c r="AR136" s="44">
        <v>2.2971427440643311</v>
      </c>
      <c r="AS136" s="44">
        <v>2.2509663105010986</v>
      </c>
      <c r="AT136" s="44">
        <v>1.6601712703704834</v>
      </c>
      <c r="AU136" s="44">
        <v>3.2734355926513672</v>
      </c>
      <c r="AV136" s="44">
        <v>2.0962822437286377</v>
      </c>
      <c r="AW136" s="44">
        <v>2.8444817066192627</v>
      </c>
      <c r="AX136" s="44">
        <v>2.2988648414611816</v>
      </c>
      <c r="AY136" s="44">
        <v>3.4029529094696045</v>
      </c>
      <c r="AZ136" s="44">
        <v>3.4892680644989014</v>
      </c>
      <c r="BA136" s="44">
        <v>2.3286960124969482</v>
      </c>
      <c r="BB136" s="44">
        <v>1.6106667518615723</v>
      </c>
      <c r="BC136" s="44">
        <v>2.323106050491333</v>
      </c>
      <c r="BD136" s="44">
        <v>2.0836598873138428</v>
      </c>
      <c r="BE136" s="44">
        <v>3.1740078926086426</v>
      </c>
      <c r="BF136" s="44">
        <v>1.8309488296508789</v>
      </c>
      <c r="BG136" s="44">
        <v>3.2910566329956055</v>
      </c>
      <c r="BH136" s="44">
        <v>2.9549908638000488</v>
      </c>
      <c r="BI136" s="44">
        <v>2.6161539554595947</v>
      </c>
      <c r="BJ136" s="44">
        <v>1.7389897108078003</v>
      </c>
      <c r="BK136" s="44">
        <v>1.8324981927871704</v>
      </c>
      <c r="BL136" s="44">
        <v>2.3528094291687012</v>
      </c>
      <c r="BM136" s="44">
        <v>1.5930912494659424</v>
      </c>
    </row>
    <row r="137" spans="1:65" ht="14.25" customHeight="1" x14ac:dyDescent="0.2">
      <c r="A137" s="35" t="s">
        <v>346</v>
      </c>
      <c r="B137" s="36" t="s">
        <v>90</v>
      </c>
      <c r="C137" s="51">
        <v>0.70021021366119385</v>
      </c>
      <c r="D137" s="51">
        <v>0.46036025881767273</v>
      </c>
      <c r="E137" s="51">
        <v>0.3828294575214386</v>
      </c>
      <c r="F137" s="51">
        <v>0.39523428678512573</v>
      </c>
      <c r="G137" s="51">
        <v>0.48207661509513855</v>
      </c>
      <c r="H137" s="51">
        <v>0.51504504680633545</v>
      </c>
      <c r="I137" s="51">
        <v>0.43055915832519531</v>
      </c>
      <c r="J137" s="51">
        <v>0.46227303147315979</v>
      </c>
      <c r="K137" s="51">
        <v>0.35418921709060669</v>
      </c>
      <c r="L137" s="51">
        <v>0.31484541296958923</v>
      </c>
      <c r="M137" s="51">
        <v>0.57147562503814697</v>
      </c>
      <c r="N137" s="51">
        <v>0.29707309603691101</v>
      </c>
      <c r="O137" s="51">
        <v>0.58777248859405518</v>
      </c>
      <c r="P137" s="51">
        <v>0.62630742788314819</v>
      </c>
      <c r="Q137" s="51">
        <v>0.71944475173950195</v>
      </c>
      <c r="R137" s="51">
        <v>0.3743724524974823</v>
      </c>
      <c r="S137" s="51">
        <v>0.25783815979957581</v>
      </c>
      <c r="T137" s="51">
        <v>0.66750615835189819</v>
      </c>
      <c r="U137" s="51">
        <v>0.89634418487548828</v>
      </c>
      <c r="V137" s="51">
        <v>1</v>
      </c>
      <c r="W137" s="51">
        <v>0.44929206371307373</v>
      </c>
      <c r="X137" s="51">
        <v>0.80682575702667236</v>
      </c>
      <c r="Y137" s="51">
        <v>0.61872828006744385</v>
      </c>
      <c r="Z137" s="51">
        <v>0.62635707855224609</v>
      </c>
      <c r="AA137" s="51">
        <v>0.83062362670898438</v>
      </c>
      <c r="AB137" s="51">
        <v>0.57011169195175171</v>
      </c>
      <c r="AC137" s="51">
        <v>0.54319083690643311</v>
      </c>
      <c r="AD137" s="51">
        <v>0.35877504944801331</v>
      </c>
      <c r="AE137" s="51">
        <v>0.47716718912124634</v>
      </c>
      <c r="AF137" s="51">
        <v>0.59748536348342896</v>
      </c>
      <c r="AG137" s="51">
        <v>1</v>
      </c>
      <c r="AH137" s="51">
        <v>0.98986774682998657</v>
      </c>
      <c r="AI137" s="51">
        <v>0.15329280495643616</v>
      </c>
      <c r="AJ137" s="51">
        <v>0.10981542617082596</v>
      </c>
      <c r="AK137" s="51">
        <v>0.77566331624984741</v>
      </c>
      <c r="AL137" s="51">
        <v>0.24384914338588715</v>
      </c>
      <c r="AM137" s="51">
        <v>0.7206873893737793</v>
      </c>
      <c r="AN137" s="51">
        <v>0.95466607809066772</v>
      </c>
      <c r="AO137" s="51">
        <v>0.43849292397499084</v>
      </c>
      <c r="AP137" s="51">
        <v>0.25860992074012756</v>
      </c>
      <c r="AQ137" s="51">
        <v>9.1233290731906891E-2</v>
      </c>
      <c r="AR137" s="51">
        <v>0.40169459581375122</v>
      </c>
      <c r="AS137" s="51">
        <v>0.24307651817798615</v>
      </c>
      <c r="AT137" s="51">
        <v>0.5940362811088562</v>
      </c>
      <c r="AU137" s="51">
        <v>0.28511533141136169</v>
      </c>
      <c r="AV137" s="51">
        <v>0.49097970128059387</v>
      </c>
      <c r="AW137" s="51">
        <v>0.56799459457397461</v>
      </c>
      <c r="AX137" s="51">
        <v>0.45841008424758911</v>
      </c>
      <c r="AY137" s="51">
        <v>0.87892836332321167</v>
      </c>
      <c r="AZ137" s="51">
        <v>0.94852864742279053</v>
      </c>
      <c r="BA137" s="51">
        <v>0.62163698673248291</v>
      </c>
      <c r="BB137" s="51">
        <v>0.33295798301696777</v>
      </c>
      <c r="BC137" s="51">
        <v>0.813182532787323</v>
      </c>
      <c r="BD137" s="51">
        <v>0.62897425889968872</v>
      </c>
      <c r="BE137" s="51">
        <v>0.9684147834777832</v>
      </c>
      <c r="BF137" s="51">
        <v>0.75002956390380859</v>
      </c>
      <c r="BG137" s="51">
        <v>0.95086836814880371</v>
      </c>
      <c r="BH137" s="51">
        <v>0.64712440967559814</v>
      </c>
      <c r="BI137" s="51">
        <v>0.8518560528755188</v>
      </c>
      <c r="BJ137" s="51">
        <v>0.79415565729141235</v>
      </c>
      <c r="BK137" s="51">
        <v>0.52207648754119873</v>
      </c>
      <c r="BL137" s="51">
        <v>0.77746975421905518</v>
      </c>
      <c r="BM137" s="51">
        <v>0.53795230388641357</v>
      </c>
    </row>
    <row r="138" spans="1:65" x14ac:dyDescent="0.2">
      <c r="A138" s="35" t="s">
        <v>348</v>
      </c>
      <c r="B138" s="36" t="s">
        <v>90</v>
      </c>
      <c r="C138" s="51">
        <v>3.6643147468566895E-2</v>
      </c>
      <c r="D138" s="51">
        <v>8.2224123179912567E-3</v>
      </c>
      <c r="E138" s="51">
        <v>0</v>
      </c>
      <c r="F138" s="51">
        <v>0</v>
      </c>
      <c r="G138" s="51">
        <v>9.1719795018434525E-3</v>
      </c>
      <c r="H138" s="51">
        <v>0</v>
      </c>
      <c r="I138" s="51">
        <v>0</v>
      </c>
      <c r="J138" s="51">
        <v>0</v>
      </c>
      <c r="K138" s="51">
        <v>9.0812832117080688E-2</v>
      </c>
      <c r="L138" s="51">
        <v>0</v>
      </c>
      <c r="M138" s="51">
        <v>1.2136037461459637E-2</v>
      </c>
      <c r="N138" s="51">
        <v>4.0050428360700607E-3</v>
      </c>
      <c r="O138" s="51">
        <v>1.3021539896726608E-2</v>
      </c>
      <c r="P138" s="51">
        <v>1.6587767750024796E-2</v>
      </c>
      <c r="Q138" s="51">
        <v>6.4303956925868988E-2</v>
      </c>
      <c r="R138" s="51">
        <v>0</v>
      </c>
      <c r="S138" s="51">
        <v>4.3148644268512726E-2</v>
      </c>
      <c r="T138" s="51">
        <v>2.9852131381630898E-2</v>
      </c>
      <c r="U138" s="51">
        <v>8.5824728012084961E-2</v>
      </c>
      <c r="V138" s="51">
        <v>0</v>
      </c>
      <c r="W138" s="51">
        <v>7.7526899985969067E-3</v>
      </c>
      <c r="X138" s="51">
        <v>0.1639963686466217</v>
      </c>
      <c r="Y138" s="51">
        <v>0.38127169013023376</v>
      </c>
      <c r="Z138" s="51">
        <v>8.4659725427627563E-2</v>
      </c>
      <c r="AA138" s="51">
        <v>9.4564534723758698E-2</v>
      </c>
      <c r="AB138" s="51">
        <v>1.4599071815609932E-2</v>
      </c>
      <c r="AC138" s="51">
        <v>0.15577715635299683</v>
      </c>
      <c r="AD138" s="51">
        <v>5.7244626805186272E-3</v>
      </c>
      <c r="AE138" s="51">
        <v>0</v>
      </c>
      <c r="AF138" s="51">
        <v>4.8012090846896172E-3</v>
      </c>
      <c r="AG138" s="51">
        <v>0</v>
      </c>
      <c r="AH138" s="51">
        <v>0</v>
      </c>
      <c r="AI138" s="51">
        <v>0</v>
      </c>
      <c r="AJ138" s="51">
        <v>0</v>
      </c>
      <c r="AK138" s="51">
        <v>0</v>
      </c>
      <c r="AL138" s="51">
        <v>0</v>
      </c>
      <c r="AM138" s="51">
        <v>0</v>
      </c>
      <c r="AN138" s="51">
        <v>2.1060509607195854E-2</v>
      </c>
      <c r="AO138" s="51">
        <v>0</v>
      </c>
      <c r="AP138" s="51">
        <v>0</v>
      </c>
      <c r="AQ138" s="51">
        <v>0</v>
      </c>
      <c r="AR138" s="51">
        <v>0</v>
      </c>
      <c r="AS138" s="51">
        <v>0</v>
      </c>
      <c r="AT138" s="51">
        <v>0</v>
      </c>
      <c r="AU138" s="51">
        <v>7.1958508342504501E-3</v>
      </c>
      <c r="AV138" s="51">
        <v>0</v>
      </c>
      <c r="AW138" s="51">
        <v>0</v>
      </c>
      <c r="AX138" s="51">
        <v>1.483538281172514E-2</v>
      </c>
      <c r="AY138" s="51">
        <v>0</v>
      </c>
      <c r="AZ138" s="51">
        <v>0</v>
      </c>
      <c r="BA138" s="51">
        <v>4.0760412812232971E-2</v>
      </c>
      <c r="BB138" s="51">
        <v>0.62239688634872437</v>
      </c>
      <c r="BC138" s="51">
        <v>0.11433947086334229</v>
      </c>
      <c r="BD138" s="51">
        <v>7.5166700407862663E-3</v>
      </c>
      <c r="BE138" s="51">
        <v>3.7516925949603319E-3</v>
      </c>
      <c r="BF138" s="51">
        <v>9.7943171858787537E-2</v>
      </c>
      <c r="BG138" s="51">
        <v>1.066418644040823E-2</v>
      </c>
      <c r="BH138" s="51">
        <v>6.0778167098760605E-2</v>
      </c>
      <c r="BI138" s="51">
        <v>2.4351291358470917E-2</v>
      </c>
      <c r="BJ138" s="51">
        <v>6.5528392791748047E-2</v>
      </c>
      <c r="BK138" s="51">
        <v>4.5576352626085281E-2</v>
      </c>
      <c r="BL138" s="51">
        <v>5.2819225937128067E-2</v>
      </c>
      <c r="BM138" s="51">
        <v>0.1120757982134819</v>
      </c>
    </row>
    <row r="139" spans="1:65" x14ac:dyDescent="0.2">
      <c r="A139" s="37" t="s">
        <v>429</v>
      </c>
      <c r="B139" s="38" t="s">
        <v>88</v>
      </c>
      <c r="C139" s="54">
        <v>1.4581940174102783</v>
      </c>
      <c r="D139" s="54">
        <v>1.4305710792541504</v>
      </c>
      <c r="E139" s="54">
        <v>1.3965708017349243</v>
      </c>
      <c r="F139" s="54">
        <v>1.4755063056945801</v>
      </c>
      <c r="G139" s="54">
        <v>1.4628843069076538</v>
      </c>
      <c r="H139" s="54">
        <v>1.4870569705963135</v>
      </c>
      <c r="I139" s="54">
        <v>1.4554339647293091</v>
      </c>
      <c r="J139" s="54">
        <v>1.481176495552063</v>
      </c>
      <c r="K139" s="54">
        <v>1.5747772455215454</v>
      </c>
      <c r="L139" s="54">
        <v>1.4384044408798218</v>
      </c>
      <c r="M139" s="54">
        <v>1.4472973346710205</v>
      </c>
      <c r="N139" s="54">
        <v>1.4208980798721313</v>
      </c>
      <c r="O139" s="54">
        <v>1.4954674243927002</v>
      </c>
      <c r="P139" s="54">
        <v>1.5608648061752319</v>
      </c>
      <c r="Q139" s="54">
        <v>1.4616117477416992</v>
      </c>
      <c r="R139" s="54">
        <v>1.4510539770126343</v>
      </c>
      <c r="S139" s="54">
        <v>1.4265897274017334</v>
      </c>
      <c r="T139" s="54">
        <v>1.4770816564559937</v>
      </c>
      <c r="U139" s="54">
        <v>1.4615391492843628</v>
      </c>
      <c r="V139" s="54">
        <v>1.5158653259277344</v>
      </c>
      <c r="W139" s="54">
        <v>1.4248553514480591</v>
      </c>
      <c r="X139" s="54">
        <v>1.4363067150115967</v>
      </c>
      <c r="Y139" s="54">
        <v>1.4270261526107788</v>
      </c>
      <c r="Z139" s="54">
        <v>1.4614485502243042</v>
      </c>
      <c r="AA139" s="54">
        <v>1.4467130899429321</v>
      </c>
      <c r="AB139" s="54">
        <v>1.4446829557418823</v>
      </c>
      <c r="AC139" s="54">
        <v>1.4172557592391968</v>
      </c>
      <c r="AD139" s="54">
        <v>1.4494348764419556</v>
      </c>
      <c r="AE139" s="54">
        <v>1.346532940864563</v>
      </c>
      <c r="AF139" s="54">
        <v>1.4447240829467773</v>
      </c>
      <c r="AG139" s="54">
        <v>1.4628254175186157</v>
      </c>
      <c r="AH139" s="54">
        <v>1.525417685508728</v>
      </c>
      <c r="AI139" s="54">
        <v>1.5248417854309082</v>
      </c>
      <c r="AJ139" s="54">
        <v>1.5079381465911865</v>
      </c>
      <c r="AK139" s="54">
        <v>1.5331511497497559</v>
      </c>
      <c r="AL139" s="54">
        <v>1.4715977907180786</v>
      </c>
      <c r="AM139" s="54">
        <v>1.3803380727767944</v>
      </c>
      <c r="AN139" s="54">
        <v>1.4461212158203125</v>
      </c>
      <c r="AO139" s="54">
        <v>1.3419111967086792</v>
      </c>
      <c r="AP139" s="54">
        <v>1.3691115379333496</v>
      </c>
      <c r="AQ139" s="54">
        <v>1.3567233085632324</v>
      </c>
      <c r="AR139" s="54">
        <v>1.5154376029968262</v>
      </c>
      <c r="AS139" s="54">
        <v>1.4304285049438477</v>
      </c>
      <c r="AT139" s="54">
        <v>1.3994437456130981</v>
      </c>
      <c r="AU139" s="54">
        <v>1.4256080389022827</v>
      </c>
      <c r="AV139" s="54">
        <v>1.4584290981292725</v>
      </c>
      <c r="AW139" s="54">
        <v>1.4933534860610962</v>
      </c>
      <c r="AX139" s="54">
        <v>1.4557040929794312</v>
      </c>
      <c r="AY139" s="54">
        <v>1.4298113584518433</v>
      </c>
      <c r="AZ139" s="54">
        <v>1.356010913848877</v>
      </c>
      <c r="BA139" s="54">
        <v>1.4032249450683594</v>
      </c>
      <c r="BB139" s="54">
        <v>1.4151794910430908</v>
      </c>
      <c r="BC139" s="54">
        <v>1.4108577966690063</v>
      </c>
      <c r="BD139" s="54">
        <v>1.5314012765884399</v>
      </c>
      <c r="BE139" s="54">
        <v>1.5041007995605469</v>
      </c>
      <c r="BF139" s="54">
        <v>1.4593149423599243</v>
      </c>
      <c r="BG139" s="54">
        <v>1.5162498950958252</v>
      </c>
      <c r="BH139" s="54">
        <v>1.4343603849411011</v>
      </c>
      <c r="BI139" s="54">
        <v>1.5304137468338013</v>
      </c>
      <c r="BJ139" s="54">
        <v>1.4861719608306885</v>
      </c>
      <c r="BK139" s="54">
        <v>1.4101467132568359</v>
      </c>
      <c r="BL139" s="54">
        <v>1.5300509929656982</v>
      </c>
      <c r="BM139" s="54">
        <v>1.5887758731842041</v>
      </c>
    </row>
    <row r="140" spans="1:65" x14ac:dyDescent="0.2">
      <c r="A140" s="35" t="s">
        <v>352</v>
      </c>
      <c r="B140" s="36" t="s">
        <v>175</v>
      </c>
      <c r="C140" s="44">
        <v>2.2028343677520752</v>
      </c>
      <c r="D140" s="44">
        <v>2.2017831802368164</v>
      </c>
      <c r="E140" s="44">
        <v>2.068953275680542</v>
      </c>
      <c r="F140" s="44">
        <v>2.2198517322540283</v>
      </c>
      <c r="G140" s="44">
        <v>2.2332255840301514</v>
      </c>
      <c r="H140" s="44">
        <v>2.3303890228271484</v>
      </c>
      <c r="I140" s="44">
        <v>2.210230827331543</v>
      </c>
      <c r="J140" s="44">
        <v>2.316967248916626</v>
      </c>
      <c r="K140" s="44">
        <v>2.5209553241729736</v>
      </c>
      <c r="L140" s="44">
        <v>2.119959831237793</v>
      </c>
      <c r="M140" s="44">
        <v>2.2129497528076172</v>
      </c>
      <c r="N140" s="44">
        <v>2.1110689640045166</v>
      </c>
      <c r="O140" s="44">
        <v>2.2546019554138184</v>
      </c>
      <c r="P140" s="44">
        <v>2.4615082740783691</v>
      </c>
      <c r="Q140" s="44">
        <v>2.2086915969848633</v>
      </c>
      <c r="R140" s="44">
        <v>2.1370675563812256</v>
      </c>
      <c r="S140" s="44">
        <v>2.147653341293335</v>
      </c>
      <c r="T140" s="44">
        <v>2.253403902053833</v>
      </c>
      <c r="U140" s="44">
        <v>2.2023220062255859</v>
      </c>
      <c r="V140" s="44">
        <v>2.3506219387054443</v>
      </c>
      <c r="W140" s="44">
        <v>2.121790885925293</v>
      </c>
      <c r="X140" s="44">
        <v>2.1561310291290283</v>
      </c>
      <c r="Y140" s="44">
        <v>2.1811332702636719</v>
      </c>
      <c r="Z140" s="44">
        <v>2.1977956295013428</v>
      </c>
      <c r="AA140" s="44">
        <v>2.1468641757965088</v>
      </c>
      <c r="AB140" s="44">
        <v>2.2547709941864014</v>
      </c>
      <c r="AC140" s="44">
        <v>2.1248605251312256</v>
      </c>
      <c r="AD140" s="44">
        <v>2.0960726737976074</v>
      </c>
      <c r="AE140" s="44">
        <v>1.984323263168335</v>
      </c>
      <c r="AF140" s="44">
        <v>2.1779468059539795</v>
      </c>
      <c r="AG140" s="44">
        <v>2.2382805347442627</v>
      </c>
      <c r="AH140" s="44">
        <v>2.3659684658050537</v>
      </c>
      <c r="AI140" s="44">
        <v>2.4427881240844727</v>
      </c>
      <c r="AJ140" s="44">
        <v>2.3488397598266602</v>
      </c>
      <c r="AK140" s="44">
        <v>2.3850703239440918</v>
      </c>
      <c r="AL140" s="44">
        <v>2.2805106639862061</v>
      </c>
      <c r="AM140" s="44">
        <v>2.1653068065643311</v>
      </c>
      <c r="AN140" s="44">
        <v>2.2010946273803711</v>
      </c>
      <c r="AO140" s="44">
        <v>2.0432145595550537</v>
      </c>
      <c r="AP140" s="44">
        <v>2.2442207336425781</v>
      </c>
      <c r="AQ140" s="44">
        <v>2.0791745185852051</v>
      </c>
      <c r="AR140" s="44">
        <v>2.3602344989776611</v>
      </c>
      <c r="AS140" s="44">
        <v>2.1152694225311279</v>
      </c>
      <c r="AT140" s="44">
        <v>2.0994634628295898</v>
      </c>
      <c r="AU140" s="44">
        <v>2.1759355068206787</v>
      </c>
      <c r="AV140" s="44">
        <v>2.2874755859375</v>
      </c>
      <c r="AW140" s="44">
        <v>2.3839981555938721</v>
      </c>
      <c r="AX140" s="44">
        <v>2.2283904552459717</v>
      </c>
      <c r="AY140" s="44">
        <v>2.2034332752227783</v>
      </c>
      <c r="AZ140" s="44">
        <v>2.0911440849304199</v>
      </c>
      <c r="BA140" s="44">
        <v>2.1649038791656494</v>
      </c>
      <c r="BB140" s="44">
        <v>2.2119555473327637</v>
      </c>
      <c r="BC140" s="44">
        <v>2.1639955043792725</v>
      </c>
      <c r="BD140" s="44">
        <v>2.4104359149932861</v>
      </c>
      <c r="BE140" s="44">
        <v>2.3658003807067871</v>
      </c>
      <c r="BF140" s="44">
        <v>2.3678059577941895</v>
      </c>
      <c r="BG140" s="44">
        <v>2.3999369144439697</v>
      </c>
      <c r="BH140" s="44">
        <v>2.1955771446228027</v>
      </c>
      <c r="BI140" s="44">
        <v>2.3687868118286133</v>
      </c>
      <c r="BJ140" s="44">
        <v>2.3626527786254883</v>
      </c>
      <c r="BK140" s="44">
        <v>2.0935566425323486</v>
      </c>
      <c r="BL140" s="44">
        <v>2.4288284778594971</v>
      </c>
      <c r="BM140" s="44">
        <v>2.5612556934356689</v>
      </c>
    </row>
    <row r="141" spans="1:65" x14ac:dyDescent="0.2">
      <c r="A141" s="35" t="s">
        <v>354</v>
      </c>
      <c r="B141" s="36" t="s">
        <v>90</v>
      </c>
      <c r="C141" s="51">
        <v>0.15602189302444458</v>
      </c>
      <c r="D141" s="51">
        <v>0.14991845190525055</v>
      </c>
      <c r="E141" s="51">
        <v>9.2992493882775307E-3</v>
      </c>
      <c r="F141" s="51">
        <v>0.21472032368183136</v>
      </c>
      <c r="G141" s="51">
        <v>0.1100609079003334</v>
      </c>
      <c r="H141" s="51">
        <v>8.2963660359382629E-2</v>
      </c>
      <c r="I141" s="51">
        <v>8.3074860274791718E-2</v>
      </c>
      <c r="J141" s="51">
        <v>0.10087215155363083</v>
      </c>
      <c r="K141" s="51">
        <v>0.22140771150588989</v>
      </c>
      <c r="L141" s="51">
        <v>0.19267216324806213</v>
      </c>
      <c r="M141" s="51">
        <v>0.13647764921188354</v>
      </c>
      <c r="N141" s="51">
        <v>9.9913254380226135E-2</v>
      </c>
      <c r="O141" s="51">
        <v>0.15024581551551819</v>
      </c>
      <c r="P141" s="51">
        <v>0.12632592022418976</v>
      </c>
      <c r="Q141" s="51">
        <v>0.24946452677249908</v>
      </c>
      <c r="R141" s="51">
        <v>3.3682890236377716E-2</v>
      </c>
      <c r="S141" s="51">
        <v>0.12485141307115555</v>
      </c>
      <c r="T141" s="51">
        <v>0.11811430007219315</v>
      </c>
      <c r="U141" s="51">
        <v>0.18047809600830078</v>
      </c>
      <c r="V141" s="51">
        <v>0.2229587733745575</v>
      </c>
      <c r="W141" s="51">
        <v>0.2273554801940918</v>
      </c>
      <c r="X141" s="51">
        <v>0.11273106932640076</v>
      </c>
      <c r="Y141" s="51">
        <v>0.24912415444850922</v>
      </c>
      <c r="Z141" s="51">
        <v>0.1440947949886322</v>
      </c>
      <c r="AA141" s="51">
        <v>0.13409146666526794</v>
      </c>
      <c r="AB141" s="51">
        <v>0.10262724012136459</v>
      </c>
      <c r="AC141" s="51">
        <v>9.9034860730171204E-2</v>
      </c>
      <c r="AD141" s="51">
        <v>0.19751168787479401</v>
      </c>
      <c r="AE141" s="51">
        <v>8.9457869529724121E-2</v>
      </c>
      <c r="AF141" s="51">
        <v>7.2731360793113708E-2</v>
      </c>
      <c r="AG141" s="51">
        <v>9.7024284303188324E-2</v>
      </c>
      <c r="AH141" s="51">
        <v>0.17166569828987122</v>
      </c>
      <c r="AI141" s="51">
        <v>0.17541921138763428</v>
      </c>
      <c r="AJ141" s="51">
        <v>0.16891147196292877</v>
      </c>
      <c r="AK141" s="51">
        <v>8.043815940618515E-2</v>
      </c>
      <c r="AL141" s="51">
        <v>0.12705360352993011</v>
      </c>
      <c r="AM141" s="51">
        <v>5.6946534663438797E-2</v>
      </c>
      <c r="AN141" s="51">
        <v>5.744846910238266E-2</v>
      </c>
      <c r="AO141" s="51">
        <v>1.6232429072260857E-2</v>
      </c>
      <c r="AP141" s="51">
        <v>8.3263598382472992E-2</v>
      </c>
      <c r="AQ141" s="51">
        <v>4.6045053750276566E-2</v>
      </c>
      <c r="AR141" s="51">
        <v>0.15457925200462341</v>
      </c>
      <c r="AS141" s="51">
        <v>7.0548221468925476E-2</v>
      </c>
      <c r="AT141" s="51">
        <v>-0.18481916189193726</v>
      </c>
      <c r="AU141" s="51">
        <v>0.21975201368331909</v>
      </c>
      <c r="AV141" s="51">
        <v>0.1812654435634613</v>
      </c>
      <c r="AW141" s="51">
        <v>0.17337490618228912</v>
      </c>
      <c r="AX141" s="51">
        <v>0.24157930910587311</v>
      </c>
      <c r="AY141" s="51">
        <v>0.19661387801170349</v>
      </c>
      <c r="AZ141" s="51">
        <v>0.15028780698776245</v>
      </c>
      <c r="BA141" s="51">
        <v>9.5791086554527283E-2</v>
      </c>
      <c r="BB141" s="51">
        <v>5.432487279176712E-2</v>
      </c>
      <c r="BC141" s="51">
        <v>6.6394694149494171E-2</v>
      </c>
      <c r="BD141" s="51">
        <v>6.0907106846570969E-2</v>
      </c>
      <c r="BE141" s="51">
        <v>0.16716066002845764</v>
      </c>
      <c r="BF141" s="51">
        <v>0.22258280217647552</v>
      </c>
      <c r="BG141" s="51">
        <v>0.24278335273265839</v>
      </c>
      <c r="BH141" s="51">
        <v>2.6751130819320679E-2</v>
      </c>
      <c r="BI141" s="51">
        <v>0.12837846577167511</v>
      </c>
      <c r="BJ141" s="51">
        <v>9.1171957552433014E-2</v>
      </c>
      <c r="BK141" s="51">
        <v>1.0119080543518066E-2</v>
      </c>
      <c r="BL141" s="51">
        <v>0.16617187857627869</v>
      </c>
      <c r="BM141" s="51">
        <v>0.26671436429023743</v>
      </c>
    </row>
    <row r="142" spans="1:65" x14ac:dyDescent="0.2">
      <c r="A142" s="35" t="s">
        <v>356</v>
      </c>
      <c r="B142" s="36" t="s">
        <v>90</v>
      </c>
      <c r="C142" s="62">
        <v>9.3681554794311523</v>
      </c>
      <c r="D142" s="62">
        <v>6.1955604553222656</v>
      </c>
      <c r="E142" s="62">
        <v>14.81666088104248</v>
      </c>
      <c r="F142" s="62">
        <v>7.8035979270935059</v>
      </c>
      <c r="G142" s="62">
        <v>12.322251319885254</v>
      </c>
      <c r="H142" s="62">
        <v>6.3781905174255371</v>
      </c>
      <c r="I142" s="62">
        <v>6.7440671920776367</v>
      </c>
      <c r="J142" s="62">
        <v>8.6610107421875</v>
      </c>
      <c r="K142" s="62">
        <v>6.4058704376220703</v>
      </c>
      <c r="L142" s="62">
        <v>6.4337410926818848</v>
      </c>
      <c r="M142" s="62">
        <v>8.8105287551879883</v>
      </c>
      <c r="N142" s="62">
        <v>7.6896934509277344</v>
      </c>
      <c r="O142" s="62">
        <v>4.2524261474609375</v>
      </c>
      <c r="P142" s="62">
        <v>4.9727783203125</v>
      </c>
      <c r="Q142" s="62">
        <v>12.573344230651855</v>
      </c>
      <c r="R142" s="62">
        <v>4.807164192199707</v>
      </c>
      <c r="S142" s="62">
        <v>6.7803411483764648</v>
      </c>
      <c r="T142" s="62">
        <v>7.5033526420593262</v>
      </c>
      <c r="U142" s="62">
        <v>10.158653259277344</v>
      </c>
      <c r="V142" s="62">
        <v>4.5199618339538574</v>
      </c>
      <c r="W142" s="62">
        <v>10.900350570678711</v>
      </c>
      <c r="X142" s="62">
        <v>12.167884826660156</v>
      </c>
      <c r="Y142" s="62">
        <v>6.8215961456298828</v>
      </c>
      <c r="Z142" s="62">
        <v>4.1090555191040039</v>
      </c>
      <c r="AA142" s="62">
        <v>14.110592842102051</v>
      </c>
      <c r="AB142" s="62">
        <v>4.0757317543029785</v>
      </c>
      <c r="AC142" s="62">
        <v>9.4855241775512695</v>
      </c>
      <c r="AD142" s="62">
        <v>4.1517343521118164</v>
      </c>
      <c r="AE142" s="62">
        <v>15.623390197753906</v>
      </c>
      <c r="AF142" s="62">
        <v>19.183797836303711</v>
      </c>
      <c r="AG142" s="62">
        <v>19.033111572265625</v>
      </c>
      <c r="AH142" s="62">
        <v>6.5245046615600586</v>
      </c>
      <c r="AI142" s="62">
        <v>3.6929357051849365</v>
      </c>
      <c r="AJ142" s="62">
        <v>7.3300251960754395</v>
      </c>
      <c r="AK142" s="62">
        <v>8.9380426406860352</v>
      </c>
      <c r="AL142" s="62">
        <v>13.984956741333008</v>
      </c>
      <c r="AM142" s="62">
        <v>20.583227157592773</v>
      </c>
      <c r="AN142" s="62">
        <v>9.1970691680908203</v>
      </c>
      <c r="AO142" s="62">
        <v>23.968366622924805</v>
      </c>
      <c r="AP142" s="62">
        <v>27.087709426879883</v>
      </c>
      <c r="AQ142" s="62">
        <v>18.170270919799805</v>
      </c>
      <c r="AR142" s="62">
        <v>2.8060331344604492</v>
      </c>
      <c r="AS142" s="62">
        <v>11.845037460327148</v>
      </c>
      <c r="AT142" s="62">
        <v>15.675337791442871</v>
      </c>
      <c r="AU142" s="62">
        <v>20.943597793579102</v>
      </c>
      <c r="AV142" s="62">
        <v>10.359862327575684</v>
      </c>
      <c r="AW142" s="62">
        <v>11.945405960083008</v>
      </c>
      <c r="AX142" s="62">
        <v>9.3131141662597656</v>
      </c>
      <c r="AY142" s="62">
        <v>11.454319953918457</v>
      </c>
      <c r="AZ142" s="62">
        <v>17.514806747436523</v>
      </c>
      <c r="BA142" s="62">
        <v>11.255288124084473</v>
      </c>
      <c r="BB142" s="62">
        <v>5.1388349533081055</v>
      </c>
      <c r="BC142" s="62">
        <v>16.059587478637695</v>
      </c>
      <c r="BD142" s="62">
        <v>6.2644095420837402</v>
      </c>
      <c r="BE142" s="62">
        <v>8.4984884262084961</v>
      </c>
      <c r="BF142" s="62">
        <v>17.998167037963867</v>
      </c>
      <c r="BG142" s="62">
        <v>8.8699455261230469</v>
      </c>
      <c r="BH142" s="62">
        <v>11.727553367614746</v>
      </c>
      <c r="BI142" s="62">
        <v>2.88533616065979</v>
      </c>
      <c r="BJ142" s="62">
        <v>14.370862007141113</v>
      </c>
      <c r="BK142" s="62">
        <v>7.9243059158325195</v>
      </c>
      <c r="BL142" s="62">
        <v>16.810165405273438</v>
      </c>
      <c r="BM142" s="62">
        <v>13.301700592041016</v>
      </c>
    </row>
    <row r="143" spans="1:65" x14ac:dyDescent="0.2">
      <c r="A143" s="35" t="s">
        <v>358</v>
      </c>
      <c r="B143" s="36" t="s">
        <v>175</v>
      </c>
      <c r="C143" s="44">
        <v>2.3018257617950439</v>
      </c>
      <c r="D143" s="44">
        <v>2.2762947082519531</v>
      </c>
      <c r="E143" s="44">
        <v>2.3057801723480225</v>
      </c>
      <c r="F143" s="44">
        <v>2.3623814582824707</v>
      </c>
      <c r="G143" s="44">
        <v>2.3326709270477295</v>
      </c>
      <c r="H143" s="44">
        <v>2.4040524959564209</v>
      </c>
      <c r="I143" s="44">
        <v>2.3387930393218994</v>
      </c>
      <c r="J143" s="44">
        <v>2.3774919509887695</v>
      </c>
      <c r="K143" s="44">
        <v>2.5279784202575684</v>
      </c>
      <c r="L143" s="44">
        <v>2.3455469608306885</v>
      </c>
      <c r="M143" s="44">
        <v>2.2735123634338379</v>
      </c>
      <c r="N143" s="44">
        <v>2.2582242488861084</v>
      </c>
      <c r="O143" s="44">
        <v>2.4092435836791992</v>
      </c>
      <c r="P143" s="44">
        <v>2.4903111457824707</v>
      </c>
      <c r="Q143" s="44">
        <v>2.2597851753234863</v>
      </c>
      <c r="R143" s="44">
        <v>2.375687837600708</v>
      </c>
      <c r="S143" s="44">
        <v>2.2445788383483887</v>
      </c>
      <c r="T143" s="44">
        <v>2.3463344573974609</v>
      </c>
      <c r="U143" s="44">
        <v>2.320401668548584</v>
      </c>
      <c r="V143" s="44">
        <v>2.3669822216033936</v>
      </c>
      <c r="W143" s="44">
        <v>2.1958315372467041</v>
      </c>
      <c r="X143" s="44">
        <v>2.3006291389465332</v>
      </c>
      <c r="Y143" s="44">
        <v>2.182053804397583</v>
      </c>
      <c r="Z143" s="44">
        <v>2.3055756092071533</v>
      </c>
      <c r="AA143" s="44">
        <v>2.3559954166412354</v>
      </c>
      <c r="AB143" s="44">
        <v>2.1932029724121094</v>
      </c>
      <c r="AC143" s="44">
        <v>2.2017989158630371</v>
      </c>
      <c r="AD143" s="44">
        <v>2.3217613697052002</v>
      </c>
      <c r="AE143" s="44">
        <v>2.0762450695037842</v>
      </c>
      <c r="AF143" s="44">
        <v>2.3429479598999023</v>
      </c>
      <c r="AG143" s="44">
        <v>2.3670163154602051</v>
      </c>
      <c r="AH143" s="44">
        <v>2.4742577075958252</v>
      </c>
      <c r="AI143" s="44">
        <v>2.4248254299163818</v>
      </c>
      <c r="AJ143" s="44">
        <v>2.4749014377593994</v>
      </c>
      <c r="AK143" s="44">
        <v>2.513422966003418</v>
      </c>
      <c r="AL143" s="44">
        <v>2.447951078414917</v>
      </c>
      <c r="AM143" s="44">
        <v>2.2324779033660889</v>
      </c>
      <c r="AN143" s="44">
        <v>2.3071200847625732</v>
      </c>
      <c r="AO143" s="44">
        <v>2.1612083911895752</v>
      </c>
      <c r="AP143" s="44">
        <v>2.1860785484313965</v>
      </c>
      <c r="AQ143" s="44">
        <v>2.1821005344390869</v>
      </c>
      <c r="AR143" s="44">
        <v>2.4050173759460449</v>
      </c>
      <c r="AS143" s="44">
        <v>2.3166000843048096</v>
      </c>
      <c r="AT143" s="44">
        <v>2.4513206481933594</v>
      </c>
      <c r="AU143" s="44">
        <v>2.2738068103790283</v>
      </c>
      <c r="AV143" s="44">
        <v>2.3196930885314941</v>
      </c>
      <c r="AW143" s="44">
        <v>2.38470458984375</v>
      </c>
      <c r="AX143" s="44">
        <v>2.2688760757446289</v>
      </c>
      <c r="AY143" s="44">
        <v>2.2519364356994629</v>
      </c>
      <c r="AZ143" s="44">
        <v>2.1383376121520996</v>
      </c>
      <c r="BA143" s="44">
        <v>2.2111756801605225</v>
      </c>
      <c r="BB143" s="44">
        <v>2.2753810882568359</v>
      </c>
      <c r="BC143" s="44">
        <v>2.2639050483703613</v>
      </c>
      <c r="BD143" s="44">
        <v>2.5143370628356934</v>
      </c>
      <c r="BE143" s="44">
        <v>2.4169697761535645</v>
      </c>
      <c r="BF143" s="44">
        <v>2.3751952648162842</v>
      </c>
      <c r="BG143" s="44">
        <v>2.4395947456359863</v>
      </c>
      <c r="BH143" s="44">
        <v>2.3852312564849854</v>
      </c>
      <c r="BI143" s="44">
        <v>2.4319608211517334</v>
      </c>
      <c r="BJ143" s="44">
        <v>2.3496303558349609</v>
      </c>
      <c r="BK143" s="44">
        <v>2.3105506896972656</v>
      </c>
      <c r="BL143" s="44">
        <v>2.5324587821960449</v>
      </c>
      <c r="BM143" s="44">
        <v>2.5883474349975586</v>
      </c>
    </row>
    <row r="144" spans="1:65" x14ac:dyDescent="0.2">
      <c r="A144" s="35" t="s">
        <v>360</v>
      </c>
      <c r="B144" s="36" t="s">
        <v>175</v>
      </c>
      <c r="C144" s="44">
        <v>2.043184757232666</v>
      </c>
      <c r="D144" s="44">
        <v>1.8642561435699463</v>
      </c>
      <c r="E144" s="44">
        <v>1.8731679916381836</v>
      </c>
      <c r="F144" s="44">
        <v>2.0440402030944824</v>
      </c>
      <c r="G144" s="44">
        <v>2.0563921928405762</v>
      </c>
      <c r="H144" s="44">
        <v>2.0192363262176514</v>
      </c>
      <c r="I144" s="44">
        <v>1.996310830116272</v>
      </c>
      <c r="J144" s="44">
        <v>2.0339133739471436</v>
      </c>
      <c r="K144" s="44">
        <v>2.2202773094177246</v>
      </c>
      <c r="L144" s="44">
        <v>1.9023427963256836</v>
      </c>
      <c r="M144" s="44">
        <v>1.993499755859375</v>
      </c>
      <c r="N144" s="44">
        <v>1.9444102048873901</v>
      </c>
      <c r="O144" s="44">
        <v>2.0943076610565186</v>
      </c>
      <c r="P144" s="44">
        <v>2.2648358345031738</v>
      </c>
      <c r="Q144" s="44">
        <v>2.0790030956268311</v>
      </c>
      <c r="R144" s="44">
        <v>2.0123364925384521</v>
      </c>
      <c r="S144" s="44">
        <v>1.9388247728347778</v>
      </c>
      <c r="T144" s="44">
        <v>2.0790321826934814</v>
      </c>
      <c r="U144" s="44">
        <v>2.039494514465332</v>
      </c>
      <c r="V144" s="44">
        <v>2.1437675952911377</v>
      </c>
      <c r="W144" s="44">
        <v>1.9822860956192017</v>
      </c>
      <c r="X144" s="44">
        <v>1.986904501914978</v>
      </c>
      <c r="Y144" s="44">
        <v>1.9103245735168457</v>
      </c>
      <c r="Z144" s="44">
        <v>2.0347647666931152</v>
      </c>
      <c r="AA144" s="44">
        <v>2.0132966041564941</v>
      </c>
      <c r="AB144" s="44">
        <v>1.9962964057922363</v>
      </c>
      <c r="AC144" s="44">
        <v>1.9767305850982666</v>
      </c>
      <c r="AD144" s="44">
        <v>2.0107805728912354</v>
      </c>
      <c r="AE144" s="44">
        <v>1.8241300582885742</v>
      </c>
      <c r="AF144" s="44">
        <v>2.0514450073242187</v>
      </c>
      <c r="AG144" s="44">
        <v>2.0740687847137451</v>
      </c>
      <c r="AH144" s="44">
        <v>2.1251058578491211</v>
      </c>
      <c r="AI144" s="44">
        <v>2.0743534564971924</v>
      </c>
      <c r="AJ144" s="44">
        <v>2.0322291851043701</v>
      </c>
      <c r="AK144" s="44">
        <v>2.1803033351898193</v>
      </c>
      <c r="AL144" s="44">
        <v>1.9561506509780884</v>
      </c>
      <c r="AM144" s="44">
        <v>1.7627582550048828</v>
      </c>
      <c r="AN144" s="44">
        <v>2.0086164474487305</v>
      </c>
      <c r="AO144" s="44">
        <v>1.7481036186218262</v>
      </c>
      <c r="AP144" s="44">
        <v>1.6943460702896118</v>
      </c>
      <c r="AQ144" s="44">
        <v>1.7295240163803101</v>
      </c>
      <c r="AR144" s="44">
        <v>2.1147465705871582</v>
      </c>
      <c r="AS144" s="44">
        <v>1.9936860799789429</v>
      </c>
      <c r="AT144" s="44">
        <v>1.8197855949401855</v>
      </c>
      <c r="AU144" s="44">
        <v>1.9323505163192749</v>
      </c>
      <c r="AV144" s="44">
        <v>1.928989052772522</v>
      </c>
      <c r="AW144" s="44">
        <v>2.025691032409668</v>
      </c>
      <c r="AX144" s="44">
        <v>1.9904881715774536</v>
      </c>
      <c r="AY144" s="44">
        <v>1.8959922790527344</v>
      </c>
      <c r="AZ144" s="44">
        <v>1.700445294380188</v>
      </c>
      <c r="BA144" s="44">
        <v>1.8475767374038696</v>
      </c>
      <c r="BB144" s="44">
        <v>1.7911309003829956</v>
      </c>
      <c r="BC144" s="44">
        <v>1.89909827709198</v>
      </c>
      <c r="BD144" s="44">
        <v>2.1331789493560791</v>
      </c>
      <c r="BE144" s="44">
        <v>2.0645713806152344</v>
      </c>
      <c r="BF144" s="44">
        <v>1.8418885469436646</v>
      </c>
      <c r="BG144" s="44">
        <v>2.047257661819458</v>
      </c>
      <c r="BH144" s="44">
        <v>1.8814276456832886</v>
      </c>
      <c r="BI144" s="44">
        <v>2.1932287216186523</v>
      </c>
      <c r="BJ144" s="44">
        <v>2.0887503623962402</v>
      </c>
      <c r="BK144" s="44">
        <v>1.8867884874343872</v>
      </c>
      <c r="BL144" s="44">
        <v>2.1153414249420166</v>
      </c>
      <c r="BM144" s="44">
        <v>2.2421860694885254</v>
      </c>
    </row>
    <row r="145" spans="1:65" x14ac:dyDescent="0.2">
      <c r="A145" s="48" t="s">
        <v>362</v>
      </c>
      <c r="B145" s="49" t="s">
        <v>85</v>
      </c>
      <c r="C145" s="50">
        <v>2.7179019451141357</v>
      </c>
      <c r="D145" s="50">
        <v>3.7877552509307861</v>
      </c>
      <c r="E145" s="50">
        <v>4.5624933242797852</v>
      </c>
      <c r="F145" s="50">
        <v>3.8249471187591553</v>
      </c>
      <c r="G145" s="50">
        <v>3.2028627395629883</v>
      </c>
      <c r="H145" s="50">
        <v>3.5739498138427734</v>
      </c>
      <c r="I145" s="50">
        <v>4.1896700859069824</v>
      </c>
      <c r="J145" s="50">
        <v>3.7382488250732422</v>
      </c>
      <c r="K145" s="50">
        <v>3.7292697429656982</v>
      </c>
      <c r="L145" s="50">
        <v>3.3489546775817871</v>
      </c>
      <c r="M145" s="50">
        <v>3.0018298625946045</v>
      </c>
      <c r="N145" s="50">
        <v>2.7062153816223145</v>
      </c>
      <c r="O145" s="50">
        <v>3.583357572555542</v>
      </c>
      <c r="P145" s="50">
        <v>4.7476344108581543</v>
      </c>
      <c r="Q145" s="50">
        <v>3.8660697937011719</v>
      </c>
      <c r="R145" s="50">
        <v>3.2183542251586914</v>
      </c>
      <c r="S145" s="50">
        <v>3.2627363204956055</v>
      </c>
      <c r="T145" s="50">
        <v>3.0088763236999512</v>
      </c>
      <c r="U145" s="50">
        <v>3.632258415222168</v>
      </c>
      <c r="V145" s="50">
        <v>2.9036822319030762</v>
      </c>
      <c r="W145" s="50">
        <v>2.7725200653076172</v>
      </c>
      <c r="X145" s="50">
        <v>3.2778339385986328</v>
      </c>
      <c r="Y145" s="50">
        <v>2.7967791557312012</v>
      </c>
      <c r="Z145" s="50">
        <v>3.3311803340911865</v>
      </c>
      <c r="AA145" s="50">
        <v>3.5850155353546143</v>
      </c>
      <c r="AB145" s="50">
        <v>3.7681334018707275</v>
      </c>
      <c r="AC145" s="50">
        <v>3.485668420791626</v>
      </c>
      <c r="AD145" s="50">
        <v>3.6460716724395752</v>
      </c>
      <c r="AE145" s="50">
        <v>3.7388331890106201</v>
      </c>
      <c r="AF145" s="50">
        <v>3.6063463687896729</v>
      </c>
      <c r="AG145" s="50">
        <v>4.1123309135437012</v>
      </c>
      <c r="AH145" s="50">
        <v>2.9497056007385254</v>
      </c>
      <c r="AI145" s="50">
        <v>3.8691463470458984</v>
      </c>
      <c r="AJ145" s="50">
        <v>3.3092083930969238</v>
      </c>
      <c r="AK145" s="50">
        <v>3.3807456493377686</v>
      </c>
      <c r="AL145" s="50">
        <v>3.6332275867462158</v>
      </c>
      <c r="AM145" s="50">
        <v>3.6661548614501953</v>
      </c>
      <c r="AN145" s="50">
        <v>3.797154426574707</v>
      </c>
      <c r="AO145" s="50">
        <v>3.4484891891479492</v>
      </c>
      <c r="AP145" s="50">
        <v>3.2273623943328857</v>
      </c>
      <c r="AQ145" s="50">
        <v>3.3134336471557617</v>
      </c>
      <c r="AR145" s="50">
        <v>3.310049295425415</v>
      </c>
      <c r="AS145" s="50">
        <v>3.2658157348632812</v>
      </c>
      <c r="AT145" s="50">
        <v>3.2013120651245117</v>
      </c>
      <c r="AU145" s="50">
        <v>2.9529972076416016</v>
      </c>
      <c r="AV145" s="50">
        <v>3.3376448154449463</v>
      </c>
      <c r="AW145" s="50">
        <v>3.2774708271026611</v>
      </c>
      <c r="AX145" s="50">
        <v>3.5887887477874756</v>
      </c>
      <c r="AY145" s="50">
        <v>3.2734589576721191</v>
      </c>
      <c r="AZ145" s="50">
        <v>2.8293378353118896</v>
      </c>
      <c r="BA145" s="50">
        <v>3.4116847515106201</v>
      </c>
      <c r="BB145" s="50">
        <v>3.6099400520324707</v>
      </c>
      <c r="BC145" s="50">
        <v>4.3385515213012695</v>
      </c>
      <c r="BD145" s="50">
        <v>3.6273326873779297</v>
      </c>
      <c r="BE145" s="50">
        <v>4.5450906753540039</v>
      </c>
      <c r="BF145" s="50">
        <v>4.9397644996643066</v>
      </c>
      <c r="BG145" s="50">
        <v>4.6020641326904297</v>
      </c>
      <c r="BH145" s="50">
        <v>3.7991378307342529</v>
      </c>
      <c r="BI145" s="50">
        <v>4.3691363334655762</v>
      </c>
      <c r="BJ145" s="50">
        <v>4.6850605010986328</v>
      </c>
      <c r="BK145" s="50">
        <v>3.7183139324188232</v>
      </c>
      <c r="BL145" s="50">
        <v>4.0325064659118652</v>
      </c>
      <c r="BM145" s="50">
        <v>4.0145211219787598</v>
      </c>
    </row>
    <row r="146" spans="1:65" x14ac:dyDescent="0.2">
      <c r="A146" s="37" t="s">
        <v>364</v>
      </c>
      <c r="B146" s="38" t="s">
        <v>190</v>
      </c>
      <c r="C146" s="54">
        <v>0.82707357406616211</v>
      </c>
      <c r="D146" s="54">
        <v>0.8268132209777832</v>
      </c>
      <c r="E146" s="54">
        <v>0.89227855205535889</v>
      </c>
      <c r="F146" s="54">
        <v>0.93380153179168701</v>
      </c>
      <c r="G146" s="54">
        <v>0.85057860612869263</v>
      </c>
      <c r="H146" s="54">
        <v>0.95065313577651978</v>
      </c>
      <c r="I146" s="54">
        <v>1.0645512342453003</v>
      </c>
      <c r="J146" s="54">
        <v>0.8571929931640625</v>
      </c>
      <c r="K146" s="54">
        <v>1.0077648162841797</v>
      </c>
      <c r="L146" s="54">
        <v>0.76930224895477295</v>
      </c>
      <c r="M146" s="54">
        <v>0.74182361364364624</v>
      </c>
      <c r="N146" s="54">
        <v>0.73097455501556396</v>
      </c>
      <c r="O146" s="54">
        <v>1.0192109346389771</v>
      </c>
      <c r="P146" s="54">
        <v>1.1498829126358032</v>
      </c>
      <c r="Q146" s="54">
        <v>0.86546266078948975</v>
      </c>
      <c r="R146" s="54">
        <v>0.92080587148666382</v>
      </c>
      <c r="S146" s="54">
        <v>0.9947516918182373</v>
      </c>
      <c r="T146" s="54">
        <v>0.72605317831039429</v>
      </c>
      <c r="U146" s="54">
        <v>0.89161670207977295</v>
      </c>
      <c r="V146" s="54">
        <v>0.73126214742660522</v>
      </c>
      <c r="W146" s="54">
        <v>0.74655765295028687</v>
      </c>
      <c r="X146" s="54">
        <v>0.88921022415161133</v>
      </c>
      <c r="Y146" s="54">
        <v>0.86431628465652466</v>
      </c>
      <c r="Z146" s="54">
        <v>0.84257644414901733</v>
      </c>
      <c r="AA146" s="54">
        <v>0.97778254747390747</v>
      </c>
      <c r="AB146" s="54">
        <v>1.0011199712753296</v>
      </c>
      <c r="AC146" s="54">
        <v>0.96700853109359741</v>
      </c>
      <c r="AD146" s="54">
        <v>1.045850396156311</v>
      </c>
      <c r="AE146" s="54">
        <v>1.101978063583374</v>
      </c>
      <c r="AF146" s="54">
        <v>1.0756435394287109</v>
      </c>
      <c r="AG146" s="54">
        <v>0.97021210193634033</v>
      </c>
      <c r="AH146" s="54">
        <v>0.84403872489929199</v>
      </c>
      <c r="AI146" s="54">
        <v>1.1504448652267456</v>
      </c>
      <c r="AJ146" s="54">
        <v>0.96618133783340454</v>
      </c>
      <c r="AK146" s="54">
        <v>0.95941376686096191</v>
      </c>
      <c r="AL146" s="54">
        <v>0.96750640869140625</v>
      </c>
      <c r="AM146" s="54">
        <v>1.0402034521102905</v>
      </c>
      <c r="AN146" s="54">
        <v>1.0727118253707886</v>
      </c>
      <c r="AO146" s="54">
        <v>1.0786247253417969</v>
      </c>
      <c r="AP146" s="54">
        <v>0.84293276071548462</v>
      </c>
      <c r="AQ146" s="54">
        <v>0.83613520860671997</v>
      </c>
      <c r="AR146" s="54">
        <v>0.78443020582199097</v>
      </c>
      <c r="AS146" s="54">
        <v>0.79921096563339233</v>
      </c>
      <c r="AT146" s="54">
        <v>0.88482850790023804</v>
      </c>
      <c r="AU146" s="54">
        <v>0.72579383850097656</v>
      </c>
      <c r="AV146" s="54">
        <v>0.95497781038284302</v>
      </c>
      <c r="AW146" s="54">
        <v>0.89446771144866943</v>
      </c>
      <c r="AX146" s="54">
        <v>1.075191855430603</v>
      </c>
      <c r="AY146" s="54">
        <v>0.99263894557952881</v>
      </c>
      <c r="AZ146" s="54">
        <v>0.87380588054656982</v>
      </c>
      <c r="BA146" s="54">
        <v>1.1066576242446899</v>
      </c>
      <c r="BB146" s="54">
        <v>1.0825207233428955</v>
      </c>
      <c r="BC146" s="54">
        <v>1.3069041967391968</v>
      </c>
      <c r="BD146" s="54">
        <v>1.1124353408813477</v>
      </c>
      <c r="BE146" s="54">
        <v>1.272489070892334</v>
      </c>
      <c r="BF146" s="54">
        <v>1.1023868322372437</v>
      </c>
      <c r="BG146" s="54">
        <v>1.1443500518798828</v>
      </c>
      <c r="BH146" s="54">
        <v>1.1838197708129883</v>
      </c>
      <c r="BI146" s="54">
        <v>1.1444807052612305</v>
      </c>
      <c r="BJ146" s="54">
        <v>1.3073221445083618</v>
      </c>
      <c r="BK146" s="54">
        <v>1.1343514919281006</v>
      </c>
      <c r="BL146" s="54">
        <v>1.2046750783920288</v>
      </c>
      <c r="BM146" s="54">
        <v>1.1483629941940308</v>
      </c>
    </row>
    <row r="147" spans="1:65" x14ac:dyDescent="0.2">
      <c r="A147" s="35" t="s">
        <v>366</v>
      </c>
      <c r="B147" s="36" t="s">
        <v>90</v>
      </c>
      <c r="C147" s="51">
        <v>0.45123523473739624</v>
      </c>
      <c r="D147" s="51">
        <v>0.41946172714233398</v>
      </c>
      <c r="E147" s="51">
        <v>0.51758050918579102</v>
      </c>
      <c r="F147" s="51">
        <v>0.5482059121131897</v>
      </c>
      <c r="G147" s="51">
        <v>0.53396785259246826</v>
      </c>
      <c r="H147" s="51">
        <v>0.51684707403182983</v>
      </c>
      <c r="I147" s="51">
        <v>0.62047582864761353</v>
      </c>
      <c r="J147" s="51">
        <v>0.48051172494888306</v>
      </c>
      <c r="K147" s="51">
        <v>0.56139457225799561</v>
      </c>
      <c r="L147" s="51">
        <v>0.3612210750579834</v>
      </c>
      <c r="M147" s="51">
        <v>0.38084656000137329</v>
      </c>
      <c r="N147" s="51">
        <v>0.38841870427131653</v>
      </c>
      <c r="O147" s="51">
        <v>0.56289428472518921</v>
      </c>
      <c r="P147" s="51">
        <v>0.66163396835327148</v>
      </c>
      <c r="Q147" s="51">
        <v>0.51184093952178955</v>
      </c>
      <c r="R147" s="51">
        <v>0.53155511617660522</v>
      </c>
      <c r="S147" s="51">
        <v>0.57467329502105713</v>
      </c>
      <c r="T147" s="51">
        <v>0.38561460375785828</v>
      </c>
      <c r="U147" s="51">
        <v>0.47434389591217041</v>
      </c>
      <c r="V147" s="51">
        <v>0.38442462682723999</v>
      </c>
      <c r="W147" s="51">
        <v>0.41726961731910706</v>
      </c>
      <c r="X147" s="51">
        <v>0.52122122049331665</v>
      </c>
      <c r="Y147" s="51">
        <v>0.50941252708435059</v>
      </c>
      <c r="Z147" s="51">
        <v>0.48223820328712463</v>
      </c>
      <c r="AA147" s="51">
        <v>0.58081984519958496</v>
      </c>
      <c r="AB147" s="51">
        <v>0.56788736581802368</v>
      </c>
      <c r="AC147" s="51">
        <v>0.56949061155319214</v>
      </c>
      <c r="AD147" s="51">
        <v>0.70376396179199219</v>
      </c>
      <c r="AE147" s="51">
        <v>0.65859586000442505</v>
      </c>
      <c r="AF147" s="51">
        <v>0.66463029384613037</v>
      </c>
      <c r="AG147" s="51">
        <v>0.56753695011138916</v>
      </c>
      <c r="AH147" s="51">
        <v>0.44028332829475403</v>
      </c>
      <c r="AI147" s="51">
        <v>0.72398221492767334</v>
      </c>
      <c r="AJ147" s="51">
        <v>0.55649274587631226</v>
      </c>
      <c r="AK147" s="51">
        <v>0.57079213857650757</v>
      </c>
      <c r="AL147" s="51">
        <v>0.54771625995635986</v>
      </c>
      <c r="AM147" s="51">
        <v>0.58928227424621582</v>
      </c>
      <c r="AN147" s="51">
        <v>0.6257283091545105</v>
      </c>
      <c r="AO147" s="51">
        <v>0.60254234075546265</v>
      </c>
      <c r="AP147" s="51">
        <v>0.46199515461921692</v>
      </c>
      <c r="AQ147" s="51">
        <v>0.43814516067504883</v>
      </c>
      <c r="AR147" s="51">
        <v>0.41598081588745117</v>
      </c>
      <c r="AS147" s="51">
        <v>0.4379279613494873</v>
      </c>
      <c r="AT147" s="51">
        <v>0.49905180931091309</v>
      </c>
      <c r="AU147" s="51">
        <v>0.39560574293136597</v>
      </c>
      <c r="AV147" s="51">
        <v>0.57017910480499268</v>
      </c>
      <c r="AW147" s="51">
        <v>0.50763368606567383</v>
      </c>
      <c r="AX147" s="51">
        <v>0.61294698715209961</v>
      </c>
      <c r="AY147" s="51">
        <v>0.53457927703857422</v>
      </c>
      <c r="AZ147" s="51">
        <v>0.45056340098381042</v>
      </c>
      <c r="BA147" s="51">
        <v>0.65466761589050293</v>
      </c>
      <c r="BB147" s="51">
        <v>0.65982592105865479</v>
      </c>
      <c r="BC147" s="51">
        <v>0.81328451633453369</v>
      </c>
      <c r="BD147" s="51">
        <v>0.65067183971405029</v>
      </c>
      <c r="BE147" s="51">
        <v>0.77151691913604736</v>
      </c>
      <c r="BF147" s="51">
        <v>0.66904157400131226</v>
      </c>
      <c r="BG147" s="51">
        <v>0.67325824499130249</v>
      </c>
      <c r="BH147" s="51">
        <v>0.726676344871521</v>
      </c>
      <c r="BI147" s="51">
        <v>0.69993710517883301</v>
      </c>
      <c r="BJ147" s="51">
        <v>0.79975742101669312</v>
      </c>
      <c r="BK147" s="51">
        <v>0.68270701169967651</v>
      </c>
      <c r="BL147" s="51">
        <v>0.70735746622085571</v>
      </c>
      <c r="BM147" s="51">
        <v>0.68527388572692871</v>
      </c>
    </row>
    <row r="148" spans="1:65" x14ac:dyDescent="0.2">
      <c r="A148" s="35" t="s">
        <v>368</v>
      </c>
      <c r="B148" s="36" t="s">
        <v>90</v>
      </c>
      <c r="C148" s="55">
        <v>0.8406909704208374</v>
      </c>
      <c r="D148" s="55">
        <v>0.79979437589645386</v>
      </c>
      <c r="E148" s="55">
        <v>0.62713015079498291</v>
      </c>
      <c r="F148" s="55">
        <v>0.6665382981300354</v>
      </c>
      <c r="G148" s="55">
        <v>0.84862858057022095</v>
      </c>
      <c r="H148" s="55">
        <v>0.85872745513916016</v>
      </c>
      <c r="I148" s="55">
        <v>0.65032857656478882</v>
      </c>
      <c r="J148" s="55">
        <v>0.5606377124786377</v>
      </c>
      <c r="K148" s="55">
        <v>0.7227742075920105</v>
      </c>
      <c r="L148" s="55">
        <v>0.8151625394821167</v>
      </c>
      <c r="M148" s="55">
        <v>0.83247911930084229</v>
      </c>
      <c r="N148" s="55">
        <v>0.75797247886657715</v>
      </c>
      <c r="O148" s="55">
        <v>0.79270100593566895</v>
      </c>
      <c r="P148" s="55">
        <v>0.70825290679931641</v>
      </c>
      <c r="Q148" s="55">
        <v>0.85943931341171265</v>
      </c>
      <c r="R148" s="55">
        <v>0.76427179574966431</v>
      </c>
      <c r="S148" s="55">
        <v>0.85733401775360107</v>
      </c>
      <c r="T148" s="55">
        <v>0.78797650337219238</v>
      </c>
      <c r="U148" s="55">
        <v>0.88560342788696289</v>
      </c>
      <c r="V148" s="55">
        <v>0.84970027208328247</v>
      </c>
      <c r="W148" s="55">
        <v>0.78341794013977051</v>
      </c>
      <c r="X148" s="55">
        <v>0.83592164516448975</v>
      </c>
      <c r="Y148" s="55">
        <v>0.85532796382904053</v>
      </c>
      <c r="Z148" s="55">
        <v>0.75986474752426147</v>
      </c>
      <c r="AA148" s="55">
        <v>0.83789181709289551</v>
      </c>
      <c r="AB148" s="55">
        <v>0.80665916204452515</v>
      </c>
      <c r="AC148" s="55">
        <v>0.86722952127456665</v>
      </c>
      <c r="AD148" s="55">
        <v>0.78806370496749878</v>
      </c>
      <c r="AE148" s="55">
        <v>0.73640483617782593</v>
      </c>
      <c r="AF148" s="55">
        <v>0.7843925952911377</v>
      </c>
      <c r="AG148" s="55">
        <v>0.77787971496582031</v>
      </c>
      <c r="AH148" s="55">
        <v>0.75679570436477661</v>
      </c>
      <c r="AI148" s="55">
        <v>0.76761460304260254</v>
      </c>
      <c r="AJ148" s="55">
        <v>0.69016349315643311</v>
      </c>
      <c r="AK148" s="55">
        <v>0.77171534299850464</v>
      </c>
      <c r="AL148" s="55">
        <v>0.68005836009979248</v>
      </c>
      <c r="AM148" s="55">
        <v>0.64781016111373901</v>
      </c>
      <c r="AN148" s="55">
        <v>0.78393793106079102</v>
      </c>
      <c r="AO148" s="55">
        <v>0.66785842180252075</v>
      </c>
      <c r="AP148" s="55">
        <v>0.65127295255661011</v>
      </c>
      <c r="AQ148" s="55">
        <v>0.77362877130508423</v>
      </c>
      <c r="AR148" s="55">
        <v>0.716205894947052</v>
      </c>
      <c r="AS148" s="55">
        <v>0.66008526086807251</v>
      </c>
      <c r="AT148" s="55">
        <v>0.79596930742263794</v>
      </c>
      <c r="AU148" s="55">
        <v>0.81546908617019653</v>
      </c>
      <c r="AV148" s="55">
        <v>0.68681085109710693</v>
      </c>
      <c r="AW148" s="55">
        <v>0.79532802104949951</v>
      </c>
      <c r="AX148" s="55">
        <v>0.72313737869262695</v>
      </c>
      <c r="AY148" s="55">
        <v>0.76383364200592041</v>
      </c>
      <c r="AZ148" s="55">
        <v>0.81365132331848145</v>
      </c>
      <c r="BA148" s="55">
        <v>0.69502788782119751</v>
      </c>
      <c r="BB148" s="55">
        <v>0.63162624835968018</v>
      </c>
      <c r="BC148" s="55">
        <v>0.73788738250732422</v>
      </c>
      <c r="BD148" s="55">
        <v>0.67803937196731567</v>
      </c>
      <c r="BE148" s="55">
        <v>0.66924881935119629</v>
      </c>
      <c r="BF148" s="55">
        <v>0.71009784936904907</v>
      </c>
      <c r="BG148" s="55">
        <v>0.72299587726593018</v>
      </c>
      <c r="BH148" s="55">
        <v>0.69329506158828735</v>
      </c>
      <c r="BI148" s="55">
        <v>0.69083297252655029</v>
      </c>
      <c r="BJ148" s="55">
        <v>0.63940006494522095</v>
      </c>
      <c r="BK148" s="55">
        <v>0.68823891878128052</v>
      </c>
      <c r="BL148" s="55">
        <v>0.66271090507507324</v>
      </c>
      <c r="BM148" s="55">
        <v>0.67148756980895996</v>
      </c>
    </row>
    <row r="149" spans="1:65" x14ac:dyDescent="0.2">
      <c r="A149" s="35" t="s">
        <v>370</v>
      </c>
      <c r="B149" s="36" t="s">
        <v>90</v>
      </c>
      <c r="C149" s="51">
        <v>0.69722485542297363</v>
      </c>
      <c r="D149" s="51">
        <v>0.90001595020294189</v>
      </c>
      <c r="E149" s="51">
        <v>0.8063589334487915</v>
      </c>
      <c r="F149" s="51">
        <v>0.78485655784606934</v>
      </c>
      <c r="G149" s="51">
        <v>0.89180678129196167</v>
      </c>
      <c r="H149" s="51">
        <v>0.89624404907226563</v>
      </c>
      <c r="I149" s="51">
        <v>0.85410910844802856</v>
      </c>
      <c r="J149" s="51">
        <v>0.60437297821044922</v>
      </c>
      <c r="K149" s="51">
        <v>0.78274095058441162</v>
      </c>
      <c r="L149" s="51">
        <v>0.94942045211791992</v>
      </c>
      <c r="M149" s="51">
        <v>0.80092346668243408</v>
      </c>
      <c r="N149" s="51">
        <v>0.85620075464248657</v>
      </c>
      <c r="O149" s="51">
        <v>0.81152635812759399</v>
      </c>
      <c r="P149" s="51">
        <v>0.8174278736114502</v>
      </c>
      <c r="Q149" s="51">
        <v>0.72016537189483643</v>
      </c>
      <c r="R149" s="51">
        <v>0.8785165548324585</v>
      </c>
      <c r="S149" s="51">
        <v>0.8511473536491394</v>
      </c>
      <c r="T149" s="51">
        <v>0.56954455375671387</v>
      </c>
      <c r="U149" s="51">
        <v>0.72395706176757813</v>
      </c>
      <c r="V149" s="51">
        <v>0.63048261404037476</v>
      </c>
      <c r="W149" s="51">
        <v>0.6297142505645752</v>
      </c>
      <c r="X149" s="51">
        <v>0.8310168981552124</v>
      </c>
      <c r="Y149" s="51">
        <v>0.86729812622070313</v>
      </c>
      <c r="Z149" s="51">
        <v>0.92998379468917847</v>
      </c>
      <c r="AA149" s="51">
        <v>0.83504647016525269</v>
      </c>
      <c r="AB149" s="51">
        <v>0.82749557495117188</v>
      </c>
      <c r="AC149" s="51">
        <v>0.9073912501335144</v>
      </c>
      <c r="AD149" s="51">
        <v>0.96270561218261719</v>
      </c>
      <c r="AE149" s="51">
        <v>0.93277668952941895</v>
      </c>
      <c r="AF149" s="51">
        <v>0.92651194334030151</v>
      </c>
      <c r="AG149" s="51">
        <v>0.94114917516708374</v>
      </c>
      <c r="AH149" s="51">
        <v>0.92742222547531128</v>
      </c>
      <c r="AI149" s="51">
        <v>0.82756030559539795</v>
      </c>
      <c r="AJ149" s="51">
        <v>0.93273687362670898</v>
      </c>
      <c r="AK149" s="51">
        <v>0.8448566198348999</v>
      </c>
      <c r="AL149" s="51">
        <v>0.75925719738006592</v>
      </c>
      <c r="AM149" s="51">
        <v>0.76246458292007446</v>
      </c>
      <c r="AN149" s="51">
        <v>0.7278822660446167</v>
      </c>
      <c r="AO149" s="51">
        <v>0.96836870908737183</v>
      </c>
      <c r="AP149" s="51">
        <v>0.63865888118743896</v>
      </c>
      <c r="AQ149" s="51">
        <v>0.69993329048156738</v>
      </c>
      <c r="AR149" s="51">
        <v>0.8378947377204895</v>
      </c>
      <c r="AS149" s="51">
        <v>0.71594983339309692</v>
      </c>
      <c r="AT149" s="51">
        <v>0.72250533103942871</v>
      </c>
      <c r="AU149" s="51">
        <v>0.74402356147766113</v>
      </c>
      <c r="AV149" s="51">
        <v>0.83097505569458008</v>
      </c>
      <c r="AW149" s="51">
        <v>0.910267174243927</v>
      </c>
      <c r="AX149" s="51">
        <v>0.67863214015960693</v>
      </c>
      <c r="AY149" s="51">
        <v>0.95472997426986694</v>
      </c>
      <c r="AZ149" s="51">
        <v>0.85887819528579712</v>
      </c>
      <c r="BA149" s="51">
        <v>0.84997755289077759</v>
      </c>
      <c r="BB149" s="51">
        <v>0.78128623962402344</v>
      </c>
      <c r="BC149" s="51">
        <v>0.93308132886886597</v>
      </c>
      <c r="BD149" s="51">
        <v>0.71065795421600342</v>
      </c>
      <c r="BE149" s="51">
        <v>0.7002636194229126</v>
      </c>
      <c r="BF149" s="51">
        <v>0.78700888156890869</v>
      </c>
      <c r="BG149" s="51">
        <v>0.62968969345092773</v>
      </c>
      <c r="BH149" s="51">
        <v>0.65880197286605835</v>
      </c>
      <c r="BI149" s="51">
        <v>0.91782212257385254</v>
      </c>
      <c r="BJ149" s="51">
        <v>0.63387840986251831</v>
      </c>
      <c r="BK149" s="51">
        <v>0.76679068803787231</v>
      </c>
      <c r="BL149" s="51">
        <v>0.69783645868301392</v>
      </c>
      <c r="BM149" s="51">
        <v>0.65391594171524048</v>
      </c>
    </row>
    <row r="150" spans="1:65" x14ac:dyDescent="0.2">
      <c r="A150" s="35" t="s">
        <v>372</v>
      </c>
      <c r="B150" s="36" t="s">
        <v>90</v>
      </c>
      <c r="C150" s="51">
        <v>0.47818025946617126</v>
      </c>
      <c r="D150" s="51">
        <v>0.54028415679931641</v>
      </c>
      <c r="E150" s="51">
        <v>0.40505489706993103</v>
      </c>
      <c r="F150" s="51">
        <v>0.52750605344772339</v>
      </c>
      <c r="G150" s="51">
        <v>0.31323304772377014</v>
      </c>
      <c r="H150" s="51">
        <v>0.60187041759490967</v>
      </c>
      <c r="I150" s="51">
        <v>0.60456955432891846</v>
      </c>
      <c r="J150" s="51">
        <v>0.53596651554107666</v>
      </c>
      <c r="K150" s="51">
        <v>0.66153895854949951</v>
      </c>
      <c r="L150" s="51">
        <v>0.4892670214176178</v>
      </c>
      <c r="M150" s="51">
        <v>0.43536368012428284</v>
      </c>
      <c r="N150" s="51">
        <v>0.39763125777244568</v>
      </c>
      <c r="O150" s="51">
        <v>0.66174507141113281</v>
      </c>
      <c r="P150" s="51">
        <v>0.62727224826812744</v>
      </c>
      <c r="Q150" s="51">
        <v>0.42944058775901794</v>
      </c>
      <c r="R150" s="51">
        <v>0.46525254845619202</v>
      </c>
      <c r="S150" s="51">
        <v>0.48658901453018188</v>
      </c>
      <c r="T150" s="51">
        <v>0.38380715250968933</v>
      </c>
      <c r="U150" s="51">
        <v>0.64178729057312012</v>
      </c>
      <c r="V150" s="51">
        <v>0.63933092355728149</v>
      </c>
      <c r="W150" s="51">
        <v>0.3888474702835083</v>
      </c>
      <c r="X150" s="51">
        <v>0.39373508095741272</v>
      </c>
      <c r="Y150" s="51">
        <v>0.35108226537704468</v>
      </c>
      <c r="Z150" s="51">
        <v>0.42300519347190857</v>
      </c>
      <c r="AA150" s="51">
        <v>0.54083335399627686</v>
      </c>
      <c r="AB150" s="51">
        <v>0.48144295811653137</v>
      </c>
      <c r="AC150" s="51">
        <v>0.44219264388084412</v>
      </c>
      <c r="AD150" s="51">
        <v>0.4393138587474823</v>
      </c>
      <c r="AE150" s="51">
        <v>0.5764121413230896</v>
      </c>
      <c r="AF150" s="51">
        <v>0.58813291788101196</v>
      </c>
      <c r="AG150" s="51">
        <v>0.47635689377784729</v>
      </c>
      <c r="AH150" s="51">
        <v>0.55073064565658569</v>
      </c>
      <c r="AI150" s="51">
        <v>0.43915086984634399</v>
      </c>
      <c r="AJ150" s="51">
        <v>0.46552920341491699</v>
      </c>
      <c r="AK150" s="51">
        <v>0.51161456108093262</v>
      </c>
      <c r="AL150" s="51">
        <v>0.56743425130844116</v>
      </c>
      <c r="AM150" s="51">
        <v>0.46958091855049133</v>
      </c>
      <c r="AN150" s="51">
        <v>0.53336828947067261</v>
      </c>
      <c r="AO150" s="51">
        <v>0.58833414316177368</v>
      </c>
      <c r="AP150" s="51">
        <v>0.45546212792396545</v>
      </c>
      <c r="AQ150" s="51">
        <v>0.52962136268615723</v>
      </c>
      <c r="AR150" s="51">
        <v>0.47578763961791992</v>
      </c>
      <c r="AS150" s="51">
        <v>0.39178416132926941</v>
      </c>
      <c r="AT150" s="51">
        <v>0.35400733351707458</v>
      </c>
      <c r="AU150" s="51">
        <v>0.45339047908782959</v>
      </c>
      <c r="AV150" s="51">
        <v>0.49173316359519958</v>
      </c>
      <c r="AW150" s="51">
        <v>0.43237295746803284</v>
      </c>
      <c r="AX150" s="51">
        <v>0.66736912727355957</v>
      </c>
      <c r="AY150" s="51">
        <v>0.52459818124771118</v>
      </c>
      <c r="AZ150" s="51">
        <v>0.56552761793136597</v>
      </c>
      <c r="BA150" s="51">
        <v>0.53786617517471313</v>
      </c>
      <c r="BB150" s="51">
        <v>0.54192739725112915</v>
      </c>
      <c r="BC150" s="51">
        <v>0.63033175468444824</v>
      </c>
      <c r="BD150" s="51">
        <v>0.65371650457382202</v>
      </c>
      <c r="BE150" s="51">
        <v>0.58858615159988403</v>
      </c>
      <c r="BF150" s="51">
        <v>0.66277205944061279</v>
      </c>
      <c r="BG150" s="51">
        <v>0.6993212103843689</v>
      </c>
      <c r="BH150" s="51">
        <v>0.49419310688972473</v>
      </c>
      <c r="BI150" s="51">
        <v>0.57617765665054321</v>
      </c>
      <c r="BJ150" s="51">
        <v>0.66985207796096802</v>
      </c>
      <c r="BK150" s="51">
        <v>0.57789129018783569</v>
      </c>
      <c r="BL150" s="51">
        <v>0.62442630529403687</v>
      </c>
      <c r="BM150" s="51">
        <v>0.53020155429840088</v>
      </c>
    </row>
    <row r="151" spans="1:65" x14ac:dyDescent="0.2">
      <c r="A151" s="37" t="s">
        <v>374</v>
      </c>
      <c r="B151" s="38" t="s">
        <v>190</v>
      </c>
      <c r="C151" s="54">
        <v>1.5019378662109375</v>
      </c>
      <c r="D151" s="54">
        <v>2.1833126544952393</v>
      </c>
      <c r="E151" s="54">
        <v>2.0663342475891113</v>
      </c>
      <c r="F151" s="54">
        <v>2.1320855617523193</v>
      </c>
      <c r="G151" s="54">
        <v>1.8015884160995483</v>
      </c>
      <c r="H151" s="54">
        <v>2.0461640357971191</v>
      </c>
      <c r="I151" s="54">
        <v>2.4280767440795898</v>
      </c>
      <c r="J151" s="54">
        <v>2.2125029563903809</v>
      </c>
      <c r="K151" s="54">
        <v>2.0758898258209229</v>
      </c>
      <c r="L151" s="54">
        <v>1.8270255327224731</v>
      </c>
      <c r="M151" s="54">
        <v>1.6980787515640259</v>
      </c>
      <c r="N151" s="54">
        <v>1.5324388742446899</v>
      </c>
      <c r="O151" s="54">
        <v>1.8316037654876709</v>
      </c>
      <c r="P151" s="54">
        <v>2.2969422340393066</v>
      </c>
      <c r="Q151" s="54">
        <v>2.179027795791626</v>
      </c>
      <c r="R151" s="54">
        <v>1.8314574956893921</v>
      </c>
      <c r="S151" s="54">
        <v>1.7735285758972168</v>
      </c>
      <c r="T151" s="54">
        <v>1.9205528497695923</v>
      </c>
      <c r="U151" s="54">
        <v>2.0066840648651123</v>
      </c>
      <c r="V151" s="54">
        <v>1.8299974203109741</v>
      </c>
      <c r="W151" s="54">
        <v>1.6662993431091309</v>
      </c>
      <c r="X151" s="54">
        <v>1.8556952476501465</v>
      </c>
      <c r="Y151" s="54">
        <v>1.2941887378692627</v>
      </c>
      <c r="Z151" s="54">
        <v>2.0105659961700439</v>
      </c>
      <c r="AA151" s="54">
        <v>2.0089511871337891</v>
      </c>
      <c r="AB151" s="54">
        <v>2.1195657253265381</v>
      </c>
      <c r="AC151" s="54">
        <v>1.9324413537979126</v>
      </c>
      <c r="AD151" s="54">
        <v>1.819334864616394</v>
      </c>
      <c r="AE151" s="54">
        <v>1.9662452936172485</v>
      </c>
      <c r="AF151" s="54">
        <v>1.9645553827285767</v>
      </c>
      <c r="AG151" s="54">
        <v>2.1677069664001465</v>
      </c>
      <c r="AH151" s="54">
        <v>1.7425497770309448</v>
      </c>
      <c r="AI151" s="54">
        <v>1.8718503713607788</v>
      </c>
      <c r="AJ151" s="54">
        <v>1.7908090353012085</v>
      </c>
      <c r="AK151" s="54">
        <v>1.9016427993774414</v>
      </c>
      <c r="AL151" s="54">
        <v>1.8271663188934326</v>
      </c>
      <c r="AM151" s="54">
        <v>1.9165511131286621</v>
      </c>
      <c r="AN151" s="54">
        <v>2.1436500549316406</v>
      </c>
      <c r="AO151" s="54">
        <v>1.9318381547927856</v>
      </c>
      <c r="AP151" s="54">
        <v>1.9642080068588257</v>
      </c>
      <c r="AQ151" s="54">
        <v>1.9932159185409546</v>
      </c>
      <c r="AR151" s="54">
        <v>2.0365092754364014</v>
      </c>
      <c r="AS151" s="54">
        <v>2.100111722946167</v>
      </c>
      <c r="AT151" s="54">
        <v>1.7237703800201416</v>
      </c>
      <c r="AU151" s="54">
        <v>1.807651162147522</v>
      </c>
      <c r="AV151" s="54">
        <v>2.0017907619476318</v>
      </c>
      <c r="AW151" s="54">
        <v>1.9850929975509644</v>
      </c>
      <c r="AX151" s="54">
        <v>2.0493793487548828</v>
      </c>
      <c r="AY151" s="54">
        <v>1.9302827119827271</v>
      </c>
      <c r="AZ151" s="54">
        <v>1.6101886034011841</v>
      </c>
      <c r="BA151" s="54">
        <v>1.9118086099624634</v>
      </c>
      <c r="BB151" s="54">
        <v>1.913348913192749</v>
      </c>
      <c r="BC151" s="54">
        <v>1.9077221155166626</v>
      </c>
      <c r="BD151" s="54">
        <v>1.973956823348999</v>
      </c>
      <c r="BE151" s="54">
        <v>2.089630126953125</v>
      </c>
      <c r="BF151" s="54">
        <v>2.1211156845092773</v>
      </c>
      <c r="BG151" s="54">
        <v>2.0882172584533691</v>
      </c>
      <c r="BH151" s="54">
        <v>2.0337018966674805</v>
      </c>
      <c r="BI151" s="54">
        <v>2.1474118232727051</v>
      </c>
      <c r="BJ151" s="54">
        <v>2.0356135368347168</v>
      </c>
      <c r="BK151" s="54">
        <v>1.9824122190475464</v>
      </c>
      <c r="BL151" s="54">
        <v>2.1284215450286865</v>
      </c>
      <c r="BM151" s="54">
        <v>2.1361203193664551</v>
      </c>
    </row>
    <row r="152" spans="1:65" x14ac:dyDescent="0.2">
      <c r="A152" s="35" t="s">
        <v>376</v>
      </c>
      <c r="B152" s="36" t="s">
        <v>90</v>
      </c>
      <c r="C152" s="51">
        <v>0.2829376757144928</v>
      </c>
      <c r="D152" s="51">
        <v>0.60751700401306152</v>
      </c>
      <c r="E152" s="51">
        <v>0.54641604423522949</v>
      </c>
      <c r="F152" s="51">
        <v>0.57544898986816406</v>
      </c>
      <c r="G152" s="51">
        <v>0.34797951579093933</v>
      </c>
      <c r="H152" s="51">
        <v>0.47868645191192627</v>
      </c>
      <c r="I152" s="51">
        <v>0.62287658452987671</v>
      </c>
      <c r="J152" s="51">
        <v>0.7039753794670105</v>
      </c>
      <c r="K152" s="51">
        <v>0.51683872938156128</v>
      </c>
      <c r="L152" s="51">
        <v>0.35176366567611694</v>
      </c>
      <c r="M152" s="51">
        <v>0.35764539241790771</v>
      </c>
      <c r="N152" s="51">
        <v>0.27180421352386475</v>
      </c>
      <c r="O152" s="51">
        <v>0.3643069863319397</v>
      </c>
      <c r="P152" s="51">
        <v>0.65389007329940796</v>
      </c>
      <c r="Q152" s="51">
        <v>0.482776939868927</v>
      </c>
      <c r="R152" s="51">
        <v>0.41870346665382385</v>
      </c>
      <c r="S152" s="51">
        <v>0.34321239590644836</v>
      </c>
      <c r="T152" s="51">
        <v>0.45550858974456787</v>
      </c>
      <c r="U152" s="51">
        <v>0.45608961582183838</v>
      </c>
      <c r="V152" s="51">
        <v>0.3264630138874054</v>
      </c>
      <c r="W152" s="51">
        <v>0.43172818422317505</v>
      </c>
      <c r="X152" s="51">
        <v>0.36862757802009583</v>
      </c>
      <c r="Y152" s="51">
        <v>0.17837256193161011</v>
      </c>
      <c r="Z152" s="51">
        <v>0.49963477253913879</v>
      </c>
      <c r="AA152" s="51">
        <v>0.45611646771430969</v>
      </c>
      <c r="AB152" s="51">
        <v>0.47304612398147583</v>
      </c>
      <c r="AC152" s="51">
        <v>0.36098441481590271</v>
      </c>
      <c r="AD152" s="51">
        <v>0.33705112338066101</v>
      </c>
      <c r="AE152" s="51">
        <v>0.27613213658332825</v>
      </c>
      <c r="AF152" s="51">
        <v>0.31771364808082581</v>
      </c>
      <c r="AG152" s="51">
        <v>0.41223666071891785</v>
      </c>
      <c r="AH152" s="51">
        <v>0.25064492225646973</v>
      </c>
      <c r="AI152" s="51">
        <v>0.25786274671554565</v>
      </c>
      <c r="AJ152" s="51">
        <v>0.1712561696767807</v>
      </c>
      <c r="AK152" s="51">
        <v>0.20839335024356842</v>
      </c>
      <c r="AL152" s="51">
        <v>0.26147669553756714</v>
      </c>
      <c r="AM152" s="51">
        <v>0.36043134331703186</v>
      </c>
      <c r="AN152" s="51">
        <v>0.4764401912689209</v>
      </c>
      <c r="AO152" s="51">
        <v>0.33512762188911438</v>
      </c>
      <c r="AP152" s="51">
        <v>0.47202768921852112</v>
      </c>
      <c r="AQ152" s="51">
        <v>0.4633294939994812</v>
      </c>
      <c r="AR152" s="51">
        <v>0.42673003673553467</v>
      </c>
      <c r="AS152" s="51">
        <v>0.48968866467475891</v>
      </c>
      <c r="AT152" s="51">
        <v>0.38096868991851807</v>
      </c>
      <c r="AU152" s="51">
        <v>0.30803978443145752</v>
      </c>
      <c r="AV152" s="51">
        <v>0.33417895436286926</v>
      </c>
      <c r="AW152" s="51">
        <v>0.45715346932411194</v>
      </c>
      <c r="AX152" s="51">
        <v>0.41332653164863586</v>
      </c>
      <c r="AY152" s="51">
        <v>0.42433157563209534</v>
      </c>
      <c r="AZ152" s="51">
        <v>0.25834545493125916</v>
      </c>
      <c r="BA152" s="51">
        <v>0.40502619743347168</v>
      </c>
      <c r="BB152" s="51">
        <v>0.27153235673904419</v>
      </c>
      <c r="BC152" s="51">
        <v>0.25860953330993652</v>
      </c>
      <c r="BD152" s="51">
        <v>0.37325158715248108</v>
      </c>
      <c r="BE152" s="51">
        <v>0.35631081461906433</v>
      </c>
      <c r="BF152" s="51">
        <v>0.40759873390197754</v>
      </c>
      <c r="BG152" s="51">
        <v>0.39896941184997559</v>
      </c>
      <c r="BH152" s="51">
        <v>0.36356812715530396</v>
      </c>
      <c r="BI152" s="51">
        <v>0.38612252473831177</v>
      </c>
      <c r="BJ152" s="51">
        <v>0.35568219423294067</v>
      </c>
      <c r="BK152" s="51">
        <v>0.38486602902412415</v>
      </c>
      <c r="BL152" s="51">
        <v>0.50827634334564209</v>
      </c>
      <c r="BM152" s="51">
        <v>0.38290011882781982</v>
      </c>
    </row>
    <row r="153" spans="1:65" x14ac:dyDescent="0.2">
      <c r="A153" s="35" t="s">
        <v>378</v>
      </c>
      <c r="B153" s="36" t="s">
        <v>90</v>
      </c>
      <c r="C153" s="51">
        <v>0.66123467683792114</v>
      </c>
      <c r="D153" s="51">
        <v>0.88216060400009155</v>
      </c>
      <c r="E153" s="51">
        <v>0.87539851665496826</v>
      </c>
      <c r="F153" s="51">
        <v>0.90530556440353394</v>
      </c>
      <c r="G153" s="51">
        <v>0.84879833459854126</v>
      </c>
      <c r="H153" s="51">
        <v>0.88938552141189575</v>
      </c>
      <c r="I153" s="51">
        <v>0.85348230600357056</v>
      </c>
      <c r="J153" s="51">
        <v>0.77828687429428101</v>
      </c>
      <c r="K153" s="51">
        <v>0.85788863897323608</v>
      </c>
      <c r="L153" s="51">
        <v>0.79252320528030396</v>
      </c>
      <c r="M153" s="51">
        <v>0.83613717555999756</v>
      </c>
      <c r="N153" s="51">
        <v>0.76753693819046021</v>
      </c>
      <c r="O153" s="51">
        <v>0.81944739818572998</v>
      </c>
      <c r="P153" s="51">
        <v>0.90039098262786865</v>
      </c>
      <c r="Q153" s="51">
        <v>0.83887898921966553</v>
      </c>
      <c r="R153" s="51">
        <v>0.79667961597442627</v>
      </c>
      <c r="S153" s="51">
        <v>0.78080135583877563</v>
      </c>
      <c r="T153" s="51">
        <v>0.86068105697631836</v>
      </c>
      <c r="U153" s="51">
        <v>0.79863655567169189</v>
      </c>
      <c r="V153" s="51">
        <v>0.84274393320083618</v>
      </c>
      <c r="W153" s="51">
        <v>0.65492916107177734</v>
      </c>
      <c r="X153" s="51">
        <v>0.78998547792434692</v>
      </c>
      <c r="Y153" s="51">
        <v>0.49303752183914185</v>
      </c>
      <c r="Z153" s="51">
        <v>0.85092300176620483</v>
      </c>
      <c r="AA153" s="51">
        <v>0.80868667364120483</v>
      </c>
      <c r="AB153" s="51">
        <v>0.87115603685379028</v>
      </c>
      <c r="AC153" s="51">
        <v>0.82866662740707397</v>
      </c>
      <c r="AD153" s="51">
        <v>0.80490189790725708</v>
      </c>
      <c r="AE153" s="51">
        <v>0.91257208585739136</v>
      </c>
      <c r="AF153" s="51">
        <v>0.85784697532653809</v>
      </c>
      <c r="AG153" s="51">
        <v>0.94674873352050781</v>
      </c>
      <c r="AH153" s="51">
        <v>0.86977779865264893</v>
      </c>
      <c r="AI153" s="51">
        <v>0.86861437559127808</v>
      </c>
      <c r="AJ153" s="51">
        <v>0.83333426713943481</v>
      </c>
      <c r="AK153" s="51">
        <v>0.88083219528198242</v>
      </c>
      <c r="AL153" s="51">
        <v>0.79965561628341675</v>
      </c>
      <c r="AM153" s="51">
        <v>0.84591448307037354</v>
      </c>
      <c r="AN153" s="51">
        <v>0.89890962839126587</v>
      </c>
      <c r="AO153" s="51">
        <v>0.88029009103775024</v>
      </c>
      <c r="AP153" s="51">
        <v>0.83150649070739746</v>
      </c>
      <c r="AQ153" s="51">
        <v>0.93401670455932617</v>
      </c>
      <c r="AR153" s="51">
        <v>0.87218135595321655</v>
      </c>
      <c r="AS153" s="51">
        <v>0.86915552616119385</v>
      </c>
      <c r="AT153" s="51">
        <v>0.81715404987335205</v>
      </c>
      <c r="AU153" s="51">
        <v>0.82033443450927734</v>
      </c>
      <c r="AV153" s="51">
        <v>0.93189895153045654</v>
      </c>
      <c r="AW153" s="51">
        <v>0.8609578013420105</v>
      </c>
      <c r="AX153" s="51">
        <v>0.92246544361114502</v>
      </c>
      <c r="AY153" s="51">
        <v>0.86019772291183472</v>
      </c>
      <c r="AZ153" s="51">
        <v>0.79646909236907959</v>
      </c>
      <c r="BA153" s="51">
        <v>0.85384535789489746</v>
      </c>
      <c r="BB153" s="51">
        <v>0.85765224695205688</v>
      </c>
      <c r="BC153" s="51">
        <v>0.92512428760528564</v>
      </c>
      <c r="BD153" s="51">
        <v>0.88133072853088379</v>
      </c>
      <c r="BE153" s="51">
        <v>0.89587604999542236</v>
      </c>
      <c r="BF153" s="51">
        <v>0.91299891471862793</v>
      </c>
      <c r="BG153" s="51">
        <v>0.87431871891021729</v>
      </c>
      <c r="BH153" s="51">
        <v>0.89804446697235107</v>
      </c>
      <c r="BI153" s="51">
        <v>0.92255359888076782</v>
      </c>
      <c r="BJ153" s="51">
        <v>0.86289244890213013</v>
      </c>
      <c r="BK153" s="51">
        <v>0.87342524528503418</v>
      </c>
      <c r="BL153" s="51">
        <v>0.90817254781723022</v>
      </c>
      <c r="BM153" s="51">
        <v>0.9250333309173584</v>
      </c>
    </row>
    <row r="154" spans="1:65" x14ac:dyDescent="0.2">
      <c r="A154" s="35" t="s">
        <v>380</v>
      </c>
      <c r="B154" s="36" t="s">
        <v>90</v>
      </c>
      <c r="C154" s="51">
        <v>0.22443220019340515</v>
      </c>
      <c r="D154" s="51">
        <v>0.36030164361000061</v>
      </c>
      <c r="E154" s="51">
        <v>0.31118649244308472</v>
      </c>
      <c r="F154" s="51">
        <v>0.31799766421318054</v>
      </c>
      <c r="G154" s="51">
        <v>0.27147725224494934</v>
      </c>
      <c r="H154" s="51">
        <v>0.34475865960121155</v>
      </c>
      <c r="I154" s="51">
        <v>0.61838459968566895</v>
      </c>
      <c r="J154" s="51">
        <v>0.39690738916397095</v>
      </c>
      <c r="K154" s="51">
        <v>0.36782923340797424</v>
      </c>
      <c r="L154" s="51">
        <v>0.349405437707901</v>
      </c>
      <c r="M154" s="51">
        <v>0.17096282541751862</v>
      </c>
      <c r="N154" s="51">
        <v>0.15976434946060181</v>
      </c>
      <c r="O154" s="51">
        <v>0.31451603770256042</v>
      </c>
      <c r="P154" s="51">
        <v>0.40932777523994446</v>
      </c>
      <c r="Q154" s="51">
        <v>0.52403861284255981</v>
      </c>
      <c r="R154" s="51">
        <v>0.28274106979370117</v>
      </c>
      <c r="S154" s="51">
        <v>0.31618154048919678</v>
      </c>
      <c r="T154" s="51">
        <v>0.27102985978126526</v>
      </c>
      <c r="U154" s="51">
        <v>0.41862466931343079</v>
      </c>
      <c r="V154" s="51">
        <v>0.32745715975761414</v>
      </c>
      <c r="W154" s="51">
        <v>0.24630866944789886</v>
      </c>
      <c r="X154" s="51">
        <v>0.36374890804290771</v>
      </c>
      <c r="Y154" s="51">
        <v>0.28944528102874756</v>
      </c>
      <c r="Z154" s="51">
        <v>0.32667499780654907</v>
      </c>
      <c r="AA154" s="51">
        <v>0.41081482172012329</v>
      </c>
      <c r="AB154" s="51">
        <v>0.44203019142150879</v>
      </c>
      <c r="AC154" s="51">
        <v>0.40945708751678467</v>
      </c>
      <c r="AD154" s="51">
        <v>0.34404850006103516</v>
      </c>
      <c r="AE154" s="51">
        <v>0.44420778751373291</v>
      </c>
      <c r="AF154" s="51">
        <v>0.45566150546073914</v>
      </c>
      <c r="AG154" s="51">
        <v>0.47538831830024719</v>
      </c>
      <c r="AH154" s="51">
        <v>0.28879380226135254</v>
      </c>
      <c r="AI154" s="51">
        <v>0.41203990578651428</v>
      </c>
      <c r="AJ154" s="51">
        <v>0.45288527011871338</v>
      </c>
      <c r="AK154" s="51">
        <v>0.47908392548561096</v>
      </c>
      <c r="AL154" s="51">
        <v>0.43270069360733032</v>
      </c>
      <c r="AM154" s="51">
        <v>0.37687206268310547</v>
      </c>
      <c r="AN154" s="51">
        <v>0.43496692180633545</v>
      </c>
      <c r="AO154" s="51">
        <v>0.383087158203125</v>
      </c>
      <c r="AP154" s="51">
        <v>0.32734054327011108</v>
      </c>
      <c r="AQ154" s="51">
        <v>0.26253637671470642</v>
      </c>
      <c r="AR154" s="51">
        <v>0.40426456928253174</v>
      </c>
      <c r="AS154" s="51">
        <v>0.40793430805206299</v>
      </c>
      <c r="AT154" s="51">
        <v>0.1923142671585083</v>
      </c>
      <c r="AU154" s="51">
        <v>0.34594359993934631</v>
      </c>
      <c r="AV154" s="51">
        <v>0.40237948298454285</v>
      </c>
      <c r="AW154" s="51">
        <v>0.33364835381507874</v>
      </c>
      <c r="AX154" s="51">
        <v>0.38025394082069397</v>
      </c>
      <c r="AY154" s="51">
        <v>0.31242015957832336</v>
      </c>
      <c r="AZ154" s="51">
        <v>0.22204074263572693</v>
      </c>
      <c r="BA154" s="51">
        <v>0.31960377097129822</v>
      </c>
      <c r="BB154" s="51">
        <v>0.45083096623420715</v>
      </c>
      <c r="BC154" s="51">
        <v>0.39065495133399963</v>
      </c>
      <c r="BD154" s="51">
        <v>0.38604122400283813</v>
      </c>
      <c r="BE154" s="51">
        <v>0.50410985946655273</v>
      </c>
      <c r="BF154" s="51">
        <v>0.46718481183052063</v>
      </c>
      <c r="BG154" s="51">
        <v>0.48159587383270264</v>
      </c>
      <c r="BH154" s="51">
        <v>0.43875598907470703</v>
      </c>
      <c r="BI154" s="51">
        <v>0.50540244579315186</v>
      </c>
      <c r="BJ154" s="51">
        <v>0.48370546102523804</v>
      </c>
      <c r="BK154" s="51">
        <v>0.39078769087791443</v>
      </c>
      <c r="BL154" s="51">
        <v>0.37863928079605103</v>
      </c>
      <c r="BM154" s="51">
        <v>0.4948534369468689</v>
      </c>
    </row>
    <row r="155" spans="1:65" x14ac:dyDescent="0.2">
      <c r="A155" s="37" t="s">
        <v>382</v>
      </c>
      <c r="B155" s="38" t="s">
        <v>190</v>
      </c>
      <c r="C155" s="54">
        <v>0.38889041543006897</v>
      </c>
      <c r="D155" s="54">
        <v>0.7776293158531189</v>
      </c>
      <c r="E155" s="54">
        <v>1.6038802862167358</v>
      </c>
      <c r="F155" s="54">
        <v>0.7590600848197937</v>
      </c>
      <c r="G155" s="54">
        <v>0.55069571733474731</v>
      </c>
      <c r="H155" s="54">
        <v>0.57713264226913452</v>
      </c>
      <c r="I155" s="54">
        <v>0.69704192876815796</v>
      </c>
      <c r="J155" s="54">
        <v>0.66855275630950928</v>
      </c>
      <c r="K155" s="54">
        <v>0.6456148624420166</v>
      </c>
      <c r="L155" s="54">
        <v>0.75262689590454102</v>
      </c>
      <c r="M155" s="54">
        <v>0.56192755699157715</v>
      </c>
      <c r="N155" s="54">
        <v>0.44280201196670532</v>
      </c>
      <c r="O155" s="54">
        <v>0.73254299163818359</v>
      </c>
      <c r="P155" s="54">
        <v>1.3008095026016235</v>
      </c>
      <c r="Q155" s="54">
        <v>0.82157927751541138</v>
      </c>
      <c r="R155" s="54">
        <v>0.4660908579826355</v>
      </c>
      <c r="S155" s="54">
        <v>0.4944559633731842</v>
      </c>
      <c r="T155" s="54">
        <v>0.36227023601531982</v>
      </c>
      <c r="U155" s="54">
        <v>0.73395740985870361</v>
      </c>
      <c r="V155" s="54">
        <v>0.3424227237701416</v>
      </c>
      <c r="W155" s="54">
        <v>0.35966306924819946</v>
      </c>
      <c r="X155" s="54">
        <v>0.53292840719223022</v>
      </c>
      <c r="Y155" s="54">
        <v>0.63827425241470337</v>
      </c>
      <c r="Z155" s="54">
        <v>0.47803774476051331</v>
      </c>
      <c r="AA155" s="54">
        <v>0.5982816219329834</v>
      </c>
      <c r="AB155" s="54">
        <v>0.64744782447814941</v>
      </c>
      <c r="AC155" s="54">
        <v>0.58621847629547119</v>
      </c>
      <c r="AD155" s="54">
        <v>0.78088653087615967</v>
      </c>
      <c r="AE155" s="54">
        <v>0.67060983180999756</v>
      </c>
      <c r="AF155" s="54">
        <v>0.56614744663238525</v>
      </c>
      <c r="AG155" s="54">
        <v>0.97441178560256958</v>
      </c>
      <c r="AH155" s="54">
        <v>0.36311697959899902</v>
      </c>
      <c r="AI155" s="54">
        <v>0.84685111045837402</v>
      </c>
      <c r="AJ155" s="54">
        <v>0.55221796035766602</v>
      </c>
      <c r="AK155" s="54">
        <v>0.51968914270401001</v>
      </c>
      <c r="AL155" s="54">
        <v>0.83855479955673218</v>
      </c>
      <c r="AM155" s="54">
        <v>0.70940029621124268</v>
      </c>
      <c r="AN155" s="54">
        <v>0.58079236745834351</v>
      </c>
      <c r="AO155" s="54">
        <v>0.4380263090133667</v>
      </c>
      <c r="AP155" s="54">
        <v>0.42022156715393066</v>
      </c>
      <c r="AQ155" s="54">
        <v>0.48408243060112</v>
      </c>
      <c r="AR155" s="54">
        <v>0.48910975456237793</v>
      </c>
      <c r="AS155" s="54">
        <v>0.36649301648139954</v>
      </c>
      <c r="AT155" s="54">
        <v>0.59271335601806641</v>
      </c>
      <c r="AU155" s="54">
        <v>0.41955217719078064</v>
      </c>
      <c r="AV155" s="54">
        <v>0.38087636232376099</v>
      </c>
      <c r="AW155" s="54">
        <v>0.39791014790534973</v>
      </c>
      <c r="AX155" s="54">
        <v>0.46421775221824646</v>
      </c>
      <c r="AY155" s="54">
        <v>0.35053724050521851</v>
      </c>
      <c r="AZ155" s="54">
        <v>0.34534338116645813</v>
      </c>
      <c r="BA155" s="54">
        <v>0.3932185173034668</v>
      </c>
      <c r="BB155" s="54">
        <v>0.6140703558921814</v>
      </c>
      <c r="BC155" s="54">
        <v>1.1239250898361206</v>
      </c>
      <c r="BD155" s="54">
        <v>0.54094058275222778</v>
      </c>
      <c r="BE155" s="54">
        <v>1.182971715927124</v>
      </c>
      <c r="BF155" s="54">
        <v>1.7162618637084961</v>
      </c>
      <c r="BG155" s="54">
        <v>1.3694967031478882</v>
      </c>
      <c r="BH155" s="54">
        <v>0.5816161036491394</v>
      </c>
      <c r="BI155" s="54">
        <v>1.0772436857223511</v>
      </c>
      <c r="BJ155" s="54">
        <v>1.3421251773834229</v>
      </c>
      <c r="BK155" s="54">
        <v>0.60155010223388672</v>
      </c>
      <c r="BL155" s="54">
        <v>0.6994098424911499</v>
      </c>
      <c r="BM155" s="54">
        <v>0.73003798723220825</v>
      </c>
    </row>
    <row r="156" spans="1:65" x14ac:dyDescent="0.2">
      <c r="A156" s="35" t="s">
        <v>384</v>
      </c>
      <c r="B156" s="36" t="s">
        <v>90</v>
      </c>
      <c r="C156" s="51">
        <v>6.0692331753671169E-3</v>
      </c>
      <c r="D156" s="51">
        <v>6.0062266886234283E-2</v>
      </c>
      <c r="E156" s="51">
        <v>0.21361632645130157</v>
      </c>
      <c r="F156" s="51">
        <v>6.0073632746934891E-2</v>
      </c>
      <c r="G156" s="51">
        <v>6.4979731105268002E-3</v>
      </c>
      <c r="H156" s="51">
        <v>1.5721546486020088E-2</v>
      </c>
      <c r="I156" s="51">
        <v>3.0708756297826767E-2</v>
      </c>
      <c r="J156" s="51">
        <v>6.4705953001976013E-2</v>
      </c>
      <c r="K156" s="51">
        <v>5.3668435662984848E-2</v>
      </c>
      <c r="L156" s="51">
        <v>0.13940350711345673</v>
      </c>
      <c r="M156" s="51">
        <v>2.5675782933831215E-2</v>
      </c>
      <c r="N156" s="51">
        <v>2.8636844828724861E-2</v>
      </c>
      <c r="O156" s="51">
        <v>1.5811869874596596E-2</v>
      </c>
      <c r="P156" s="51">
        <v>0.13818822801113129</v>
      </c>
      <c r="Q156" s="51">
        <v>4.1639339178800583E-2</v>
      </c>
      <c r="R156" s="51">
        <v>1.9485445693135262E-2</v>
      </c>
      <c r="S156" s="51">
        <v>1.6386741772294044E-2</v>
      </c>
      <c r="T156" s="51">
        <v>0</v>
      </c>
      <c r="U156" s="51">
        <v>2.6967665180563927E-2</v>
      </c>
      <c r="V156" s="51">
        <v>2.7756087365560234E-4</v>
      </c>
      <c r="W156" s="51">
        <v>1.9237350672483444E-2</v>
      </c>
      <c r="X156" s="51">
        <v>1.6784762963652611E-2</v>
      </c>
      <c r="Y156" s="51">
        <v>2.5288624688982964E-2</v>
      </c>
      <c r="Z156" s="51">
        <v>3.5639148205518723E-2</v>
      </c>
      <c r="AA156" s="51">
        <v>2.8514696285128593E-2</v>
      </c>
      <c r="AB156" s="51">
        <v>4.4108081609010696E-2</v>
      </c>
      <c r="AC156" s="51">
        <v>3.3573821187019348E-2</v>
      </c>
      <c r="AD156" s="51">
        <v>5.3974468261003494E-2</v>
      </c>
      <c r="AE156" s="51">
        <v>1.893371157348156E-2</v>
      </c>
      <c r="AF156" s="51">
        <v>4.1592799127101898E-2</v>
      </c>
      <c r="AG156" s="51">
        <v>9.549221396446228E-2</v>
      </c>
      <c r="AH156" s="51">
        <v>0</v>
      </c>
      <c r="AI156" s="51">
        <v>6.1409790068864822E-2</v>
      </c>
      <c r="AJ156" s="51">
        <v>7.5378187000751495E-2</v>
      </c>
      <c r="AK156" s="51">
        <v>0</v>
      </c>
      <c r="AL156" s="51">
        <v>4.7060009092092514E-2</v>
      </c>
      <c r="AM156" s="51">
        <v>6.0526691377162933E-2</v>
      </c>
      <c r="AN156" s="51">
        <v>4.2683016508817673E-2</v>
      </c>
      <c r="AO156" s="51">
        <v>3.2380323857069016E-2</v>
      </c>
      <c r="AP156" s="51">
        <v>1.9525984302163124E-2</v>
      </c>
      <c r="AQ156" s="51">
        <v>3.0920181423425674E-2</v>
      </c>
      <c r="AR156" s="51">
        <v>5.2183368243277073E-3</v>
      </c>
      <c r="AS156" s="51">
        <v>8.3642574027180672E-3</v>
      </c>
      <c r="AT156" s="51">
        <v>3.1138060614466667E-2</v>
      </c>
      <c r="AU156" s="51">
        <v>7.0668789558112621E-3</v>
      </c>
      <c r="AV156" s="51">
        <v>8.1087071448564529E-3</v>
      </c>
      <c r="AW156" s="51">
        <v>0</v>
      </c>
      <c r="AX156" s="51">
        <v>4.6720737591385841E-3</v>
      </c>
      <c r="AY156" s="51">
        <v>4.8599718138575554E-3</v>
      </c>
      <c r="AZ156" s="51">
        <v>4.4331904500722885E-3</v>
      </c>
      <c r="BA156" s="51">
        <v>1.1732678860425949E-2</v>
      </c>
      <c r="BB156" s="51">
        <v>0</v>
      </c>
      <c r="BC156" s="51">
        <v>9.1953948140144348E-2</v>
      </c>
      <c r="BD156" s="51">
        <v>1.8202250823378563E-2</v>
      </c>
      <c r="BE156" s="51">
        <v>0.13401016592979431</v>
      </c>
      <c r="BF156" s="51">
        <v>0.13271372020244598</v>
      </c>
      <c r="BG156" s="51">
        <v>0.14924056828022003</v>
      </c>
      <c r="BH156" s="51">
        <v>4.824311938136816E-3</v>
      </c>
      <c r="BI156" s="51">
        <v>3.6910589784383774E-2</v>
      </c>
      <c r="BJ156" s="51">
        <v>3.285825252532959E-2</v>
      </c>
      <c r="BK156" s="51">
        <v>1.786452904343605E-2</v>
      </c>
      <c r="BL156" s="51">
        <v>4.9328695982694626E-2</v>
      </c>
      <c r="BM156" s="51">
        <v>2.728656679391861E-2</v>
      </c>
    </row>
    <row r="157" spans="1:65" x14ac:dyDescent="0.2">
      <c r="A157" s="35" t="s">
        <v>386</v>
      </c>
      <c r="B157" s="36" t="s">
        <v>90</v>
      </c>
      <c r="C157" s="51">
        <v>1.2113963253796101E-2</v>
      </c>
      <c r="D157" s="51">
        <v>0.17891845107078552</v>
      </c>
      <c r="E157" s="51">
        <v>0.55160677433013916</v>
      </c>
      <c r="F157" s="51">
        <v>0.1999780684709549</v>
      </c>
      <c r="G157" s="51">
        <v>0.10112616419792175</v>
      </c>
      <c r="H157" s="51">
        <v>0.11494860798120499</v>
      </c>
      <c r="I157" s="51">
        <v>0.15275116264820099</v>
      </c>
      <c r="J157" s="51">
        <v>0.15102505683898926</v>
      </c>
      <c r="K157" s="51">
        <v>0.13258197903633118</v>
      </c>
      <c r="L157" s="51">
        <v>0.19075097143650055</v>
      </c>
      <c r="M157" s="51">
        <v>0.10457761585712433</v>
      </c>
      <c r="N157" s="51">
        <v>4.2353410273790359E-2</v>
      </c>
      <c r="O157" s="51">
        <v>0.18342539668083191</v>
      </c>
      <c r="P157" s="51">
        <v>0.42017126083374023</v>
      </c>
      <c r="Q157" s="51">
        <v>0.13131105899810791</v>
      </c>
      <c r="R157" s="51">
        <v>5.2337091416120529E-2</v>
      </c>
      <c r="S157" s="51">
        <v>5.721721425652504E-2</v>
      </c>
      <c r="T157" s="51">
        <v>1.6078251646831632E-3</v>
      </c>
      <c r="U157" s="51">
        <v>0.16200950741767883</v>
      </c>
      <c r="V157" s="51">
        <v>4.4740759767591953E-4</v>
      </c>
      <c r="W157" s="51">
        <v>4.895002581179142E-3</v>
      </c>
      <c r="X157" s="51">
        <v>7.7450990676879883E-2</v>
      </c>
      <c r="Y157" s="51">
        <v>0.14035461843013763</v>
      </c>
      <c r="Z157" s="51">
        <v>5.5818647146224976E-2</v>
      </c>
      <c r="AA157" s="51">
        <v>0.13392727077007294</v>
      </c>
      <c r="AB157" s="51">
        <v>0.12235377728939056</v>
      </c>
      <c r="AC157" s="51">
        <v>0.10329151898622513</v>
      </c>
      <c r="AD157" s="51">
        <v>0.19133615493774414</v>
      </c>
      <c r="AE157" s="51">
        <v>0.11254791915416718</v>
      </c>
      <c r="AF157" s="51">
        <v>8.953171968460083E-2</v>
      </c>
      <c r="AG157" s="51">
        <v>0.26419657468795776</v>
      </c>
      <c r="AH157" s="51">
        <v>9.8256925120949745E-3</v>
      </c>
      <c r="AI157" s="51">
        <v>0.22817312180995941</v>
      </c>
      <c r="AJ157" s="51">
        <v>7.5352035462856293E-2</v>
      </c>
      <c r="AK157" s="51">
        <v>6.4700417220592499E-2</v>
      </c>
      <c r="AL157" s="51">
        <v>0.20290620625019073</v>
      </c>
      <c r="AM157" s="51">
        <v>0.16291584074497223</v>
      </c>
      <c r="AN157" s="51">
        <v>9.1409921646118164E-2</v>
      </c>
      <c r="AO157" s="51">
        <v>3.532598540186882E-2</v>
      </c>
      <c r="AP157" s="51">
        <v>3.4600622951984406E-2</v>
      </c>
      <c r="AQ157" s="51">
        <v>5.9239689260721207E-2</v>
      </c>
      <c r="AR157" s="51">
        <v>5.6835394352674484E-2</v>
      </c>
      <c r="AS157" s="51">
        <v>9.8540801554918289E-3</v>
      </c>
      <c r="AT157" s="51">
        <v>0.12196365743875504</v>
      </c>
      <c r="AU157" s="51">
        <v>3.9194408804178238E-2</v>
      </c>
      <c r="AV157" s="51">
        <v>1.9717153161764145E-2</v>
      </c>
      <c r="AW157" s="51">
        <v>3.2587684690952301E-2</v>
      </c>
      <c r="AX157" s="51">
        <v>6.0520965605974197E-2</v>
      </c>
      <c r="AY157" s="51">
        <v>4.8599718138575554E-3</v>
      </c>
      <c r="AZ157" s="51">
        <v>7.2511709295213223E-3</v>
      </c>
      <c r="BA157" s="51">
        <v>2.0154193043708801E-2</v>
      </c>
      <c r="BB157" s="51">
        <v>0.15422753989696503</v>
      </c>
      <c r="BC157" s="51">
        <v>0.32598567008972168</v>
      </c>
      <c r="BD157" s="51">
        <v>7.607608288526535E-2</v>
      </c>
      <c r="BE157" s="51">
        <v>0.36976975202560425</v>
      </c>
      <c r="BF157" s="51">
        <v>0.62603926658630371</v>
      </c>
      <c r="BG157" s="51">
        <v>0.45062324404716492</v>
      </c>
      <c r="BH157" s="51">
        <v>4.828614741563797E-2</v>
      </c>
      <c r="BI157" s="51">
        <v>0.33270454406738281</v>
      </c>
      <c r="BJ157" s="51">
        <v>0.50015068054199219</v>
      </c>
      <c r="BK157" s="51">
        <v>8.7542198598384857E-2</v>
      </c>
      <c r="BL157" s="51">
        <v>0.10188626497983932</v>
      </c>
      <c r="BM157" s="51">
        <v>8.6225010454654694E-2</v>
      </c>
    </row>
    <row r="158" spans="1:65" x14ac:dyDescent="0.2">
      <c r="A158" s="35" t="s">
        <v>388</v>
      </c>
      <c r="B158" s="36" t="s">
        <v>90</v>
      </c>
      <c r="C158" s="51">
        <v>3.7373874336481094E-2</v>
      </c>
      <c r="D158" s="51">
        <v>0.20531530678272247</v>
      </c>
      <c r="E158" s="51">
        <v>0.50532394647598267</v>
      </c>
      <c r="F158" s="51">
        <v>0.16567502915859222</v>
      </c>
      <c r="G158" s="51">
        <v>0.10973820835351944</v>
      </c>
      <c r="H158" s="51">
        <v>0.1131291463971138</v>
      </c>
      <c r="I158" s="51">
        <v>0.1802486926317215</v>
      </c>
      <c r="J158" s="51">
        <v>0.119488425552845</v>
      </c>
      <c r="K158" s="51">
        <v>0.12603110074996948</v>
      </c>
      <c r="L158" s="51">
        <v>8.9139081537723541E-2</v>
      </c>
      <c r="M158" s="51">
        <v>9.8340809345245361E-2</v>
      </c>
      <c r="N158" s="51">
        <v>3.8478419184684753E-2</v>
      </c>
      <c r="O158" s="51">
        <v>0.19997237622737885</v>
      </c>
      <c r="P158" s="51">
        <v>0.40911668539047241</v>
      </c>
      <c r="Q158" s="51">
        <v>0.3152955174446106</v>
      </c>
      <c r="R158" s="51">
        <v>6.0934968292713165E-2</v>
      </c>
      <c r="S158" s="51">
        <v>8.7518662214279175E-2</v>
      </c>
      <c r="T158" s="51">
        <v>2.7329077944159508E-2</v>
      </c>
      <c r="U158" s="51">
        <v>0.21164692938327789</v>
      </c>
      <c r="V158" s="51">
        <v>8.3644241094589233E-3</v>
      </c>
      <c r="W158" s="51">
        <v>2.1973599214106798E-3</v>
      </c>
      <c r="X158" s="51">
        <v>0.10535930842161179</v>
      </c>
      <c r="Y158" s="51">
        <v>0.13929766416549683</v>
      </c>
      <c r="Z158" s="51">
        <v>5.3246606141328812E-2</v>
      </c>
      <c r="AA158" s="51">
        <v>0.10250634700059891</v>
      </c>
      <c r="AB158" s="51">
        <v>0.14765259623527527</v>
      </c>
      <c r="AC158" s="51">
        <v>0.11601980030536652</v>
      </c>
      <c r="AD158" s="51">
        <v>0.20224256813526154</v>
      </c>
      <c r="AE158" s="51">
        <v>0.20579484105110168</v>
      </c>
      <c r="AF158" s="51">
        <v>0.10168959200382233</v>
      </c>
      <c r="AG158" s="51">
        <v>0.28138965368270874</v>
      </c>
      <c r="AH158" s="51">
        <v>1.9957933574914932E-2</v>
      </c>
      <c r="AI158" s="51">
        <v>0.22393488883972168</v>
      </c>
      <c r="AJ158" s="51">
        <v>6.8154402077198029E-2</v>
      </c>
      <c r="AK158" s="51">
        <v>0.1216554120182991</v>
      </c>
      <c r="AL158" s="51">
        <v>0.25525525212287903</v>
      </c>
      <c r="AM158" s="51">
        <v>0.15262441337108612</v>
      </c>
      <c r="AN158" s="51">
        <v>0.11336612701416016</v>
      </c>
      <c r="AO158" s="51">
        <v>3.6986671388149261E-2</v>
      </c>
      <c r="AP158" s="51">
        <v>3.2761622220277786E-2</v>
      </c>
      <c r="AQ158" s="51">
        <v>6.058921292424202E-2</v>
      </c>
      <c r="AR158" s="51">
        <v>9.3722693622112274E-2</v>
      </c>
      <c r="AS158" s="51">
        <v>1.4941330999135971E-2</v>
      </c>
      <c r="AT158" s="51">
        <v>0.10627827048301697</v>
      </c>
      <c r="AU158" s="51">
        <v>3.9957549422979355E-2</v>
      </c>
      <c r="AV158" s="51">
        <v>1.9717153161764145E-2</v>
      </c>
      <c r="AW158" s="51">
        <v>3.1989116221666336E-2</v>
      </c>
      <c r="AX158" s="51">
        <v>6.5691381692886353E-2</v>
      </c>
      <c r="AY158" s="51">
        <v>7.4839610606431961E-3</v>
      </c>
      <c r="AZ158" s="51">
        <v>3.2566685695201159E-4</v>
      </c>
      <c r="BA158" s="51">
        <v>2.7998305857181549E-2</v>
      </c>
      <c r="BB158" s="51">
        <v>0.12650947272777557</v>
      </c>
      <c r="BC158" s="51">
        <v>0.37265217304229736</v>
      </c>
      <c r="BD158" s="51">
        <v>0.11332888156175613</v>
      </c>
      <c r="BE158" s="51">
        <v>0.34585845470428467</v>
      </c>
      <c r="BF158" s="51">
        <v>0.62417560815811157</v>
      </c>
      <c r="BG158" s="51">
        <v>0.43629959225654602</v>
      </c>
      <c r="BH158" s="51">
        <v>0.19517230987548828</v>
      </c>
      <c r="BI158" s="51">
        <v>0.37429523468017578</v>
      </c>
      <c r="BJ158" s="51">
        <v>0.47578293085098267</v>
      </c>
      <c r="BK158" s="51">
        <v>0.16281002759933472</v>
      </c>
      <c r="BL158" s="51">
        <v>0.21486151218414307</v>
      </c>
      <c r="BM158" s="51">
        <v>0.28319308161735535</v>
      </c>
    </row>
    <row r="159" spans="1:65" x14ac:dyDescent="0.2">
      <c r="A159" s="48" t="s">
        <v>390</v>
      </c>
      <c r="B159" s="49" t="s">
        <v>85</v>
      </c>
      <c r="C159" s="50">
        <v>3.8583269119262695</v>
      </c>
      <c r="D159" s="50">
        <v>2.6738228797912598</v>
      </c>
      <c r="E159" s="50">
        <v>4.0155606269836426</v>
      </c>
      <c r="F159" s="50">
        <v>3.2234232425689697</v>
      </c>
      <c r="G159" s="50">
        <v>2.8747193813323975</v>
      </c>
      <c r="H159" s="50">
        <v>4.2200360298156738</v>
      </c>
      <c r="I159" s="50">
        <v>3.5017650127410889</v>
      </c>
      <c r="J159" s="50">
        <v>3.3301923274993896</v>
      </c>
      <c r="K159" s="50">
        <v>3.9040505886077881</v>
      </c>
      <c r="L159" s="50">
        <v>2.9555010795593262</v>
      </c>
      <c r="M159" s="50">
        <v>4.5666913986206055</v>
      </c>
      <c r="N159" s="50">
        <v>4.1276888847351074</v>
      </c>
      <c r="O159" s="50">
        <v>4.1427583694458008</v>
      </c>
      <c r="P159" s="50">
        <v>2.6056413650512695</v>
      </c>
      <c r="Q159" s="50">
        <v>3.887678861618042</v>
      </c>
      <c r="R159" s="50">
        <v>2.5517022609710693</v>
      </c>
      <c r="S159" s="50">
        <v>4.2612791061401367</v>
      </c>
      <c r="T159" s="50">
        <v>2.789306640625</v>
      </c>
      <c r="U159" s="50">
        <v>4.0742526054382324</v>
      </c>
      <c r="V159" s="50">
        <v>4.4779767990112305</v>
      </c>
      <c r="W159" s="50">
        <v>2.7748746871948242</v>
      </c>
      <c r="X159" s="50">
        <v>3.4347298145294189</v>
      </c>
      <c r="Y159" s="50">
        <v>4.1588320732116699</v>
      </c>
      <c r="Z159" s="50">
        <v>3.7268640995025635</v>
      </c>
      <c r="AA159" s="50">
        <v>3.0676846504211426</v>
      </c>
      <c r="AB159" s="50">
        <v>2.9447052478790283</v>
      </c>
      <c r="AC159" s="50">
        <v>3.8511438369750977</v>
      </c>
      <c r="AD159" s="50">
        <v>2.4731547832489014</v>
      </c>
      <c r="AE159" s="50">
        <v>4.0898313522338867</v>
      </c>
      <c r="AF159" s="50">
        <v>2.6471672058105469</v>
      </c>
      <c r="AG159" s="50">
        <v>4.3105273246765137</v>
      </c>
      <c r="AH159" s="50">
        <v>5.002467155456543</v>
      </c>
      <c r="AI159" s="50">
        <v>2.9473738670349121</v>
      </c>
      <c r="AJ159" s="50">
        <v>2.0548672676086426</v>
      </c>
      <c r="AK159" s="50">
        <v>2.1571683883666992</v>
      </c>
      <c r="AL159" s="50">
        <v>3.5792548656463623</v>
      </c>
      <c r="AM159" s="50">
        <v>3.85331130027771</v>
      </c>
      <c r="AN159" s="50">
        <v>2.2162423133850098</v>
      </c>
      <c r="AO159" s="50">
        <v>3.8570482730865479</v>
      </c>
      <c r="AP159" s="50">
        <v>3.9127018451690674</v>
      </c>
      <c r="AQ159" s="50">
        <v>2.4864223003387451</v>
      </c>
      <c r="AR159" s="50">
        <v>2.2022848129272461</v>
      </c>
      <c r="AS159" s="50">
        <v>4.365999698638916</v>
      </c>
      <c r="AT159" s="50">
        <v>3.3590176105499268</v>
      </c>
      <c r="AU159" s="50">
        <v>4.4005861282348633</v>
      </c>
      <c r="AV159" s="50">
        <v>3.3035576343536377</v>
      </c>
      <c r="AW159" s="50">
        <v>4.3129281997680664</v>
      </c>
      <c r="AX159" s="50">
        <v>3.1454012393951416</v>
      </c>
      <c r="AY159" s="50">
        <v>3.8424620628356934</v>
      </c>
      <c r="AZ159" s="50">
        <v>4.3262572288513184</v>
      </c>
      <c r="BA159" s="50">
        <v>2.7469151020050049</v>
      </c>
      <c r="BB159" s="50">
        <v>3.8267521858215332</v>
      </c>
      <c r="BC159" s="50">
        <v>2.4734117984771729</v>
      </c>
      <c r="BD159" s="50">
        <v>3.4680993556976318</v>
      </c>
      <c r="BE159" s="50">
        <v>2.1367254257202148</v>
      </c>
      <c r="BF159" s="50">
        <v>3.5942184925079346</v>
      </c>
      <c r="BG159" s="50">
        <v>3.6828005313873291</v>
      </c>
      <c r="BH159" s="50">
        <v>2.9929141998291016</v>
      </c>
      <c r="BI159" s="50">
        <v>2.8897566795349121</v>
      </c>
      <c r="BJ159" s="50">
        <v>3.7816510200500488</v>
      </c>
      <c r="BK159" s="50">
        <v>3.5058732032775879</v>
      </c>
      <c r="BL159" s="50">
        <v>3.8086979389190674</v>
      </c>
      <c r="BM159" s="50">
        <v>2.0915436744689941</v>
      </c>
    </row>
    <row r="160" spans="1:65" x14ac:dyDescent="0.2">
      <c r="A160" s="37" t="s">
        <v>392</v>
      </c>
      <c r="B160" s="38" t="s">
        <v>190</v>
      </c>
      <c r="C160" s="54">
        <v>0.36762768030166626</v>
      </c>
      <c r="D160" s="54">
        <v>0.47674253582954407</v>
      </c>
      <c r="E160" s="54">
        <v>0.43382641673088074</v>
      </c>
      <c r="F160" s="54">
        <v>0.39077091217041016</v>
      </c>
      <c r="G160" s="54">
        <v>0.40073153376579285</v>
      </c>
      <c r="H160" s="54">
        <v>0.46984079480171204</v>
      </c>
      <c r="I160" s="54">
        <v>0.38639059662818909</v>
      </c>
      <c r="J160" s="54">
        <v>0.45408573746681213</v>
      </c>
      <c r="K160" s="54">
        <v>0.39651650190353394</v>
      </c>
      <c r="L160" s="54">
        <v>0.42707669734954834</v>
      </c>
      <c r="M160" s="54">
        <v>0.40518039464950562</v>
      </c>
      <c r="N160" s="54">
        <v>0.44521299004554749</v>
      </c>
      <c r="O160" s="54">
        <v>0.39191743731498718</v>
      </c>
      <c r="P160" s="54">
        <v>0.37614232301712036</v>
      </c>
      <c r="Q160" s="54">
        <v>0.41285514831542969</v>
      </c>
      <c r="R160" s="54">
        <v>0.39906454086303711</v>
      </c>
      <c r="S160" s="54">
        <v>0.42224812507629395</v>
      </c>
      <c r="T160" s="54">
        <v>0.36615514755249023</v>
      </c>
      <c r="U160" s="54">
        <v>0.37207451462745667</v>
      </c>
      <c r="V160" s="54">
        <v>0.38097402453422546</v>
      </c>
      <c r="W160" s="54">
        <v>0.37678894400596619</v>
      </c>
      <c r="X160" s="54">
        <v>0.42907372117042542</v>
      </c>
      <c r="Y160" s="54">
        <v>0.36179372668266296</v>
      </c>
      <c r="Z160" s="54">
        <v>0.41586366295814514</v>
      </c>
      <c r="AA160" s="54">
        <v>0.36326393485069275</v>
      </c>
      <c r="AB160" s="54">
        <v>0.37071293592453003</v>
      </c>
      <c r="AC160" s="54">
        <v>0.43057054281234741</v>
      </c>
      <c r="AD160" s="54">
        <v>0.38049739599227905</v>
      </c>
      <c r="AE160" s="54">
        <v>0.43421474099159241</v>
      </c>
      <c r="AF160" s="54">
        <v>0.45262762904167175</v>
      </c>
      <c r="AG160" s="54">
        <v>0.43307781219482422</v>
      </c>
      <c r="AH160" s="54">
        <v>0.42637741565704346</v>
      </c>
      <c r="AI160" s="54">
        <v>0.39184474945068359</v>
      </c>
      <c r="AJ160" s="54">
        <v>0.34633746743202209</v>
      </c>
      <c r="AK160" s="54">
        <v>0.38800111413002014</v>
      </c>
      <c r="AL160" s="54">
        <v>0.36201491951942444</v>
      </c>
      <c r="AM160" s="54">
        <v>0.38728156685829163</v>
      </c>
      <c r="AN160" s="54">
        <v>0.35980665683746338</v>
      </c>
      <c r="AO160" s="54">
        <v>0.34748721122741699</v>
      </c>
      <c r="AP160" s="54">
        <v>0.33656913042068481</v>
      </c>
      <c r="AQ160" s="54">
        <v>0.37091809511184692</v>
      </c>
      <c r="AR160" s="54">
        <v>0.3570101261138916</v>
      </c>
      <c r="AS160" s="54">
        <v>0.39496567845344543</v>
      </c>
      <c r="AT160" s="54">
        <v>0.34897655248641968</v>
      </c>
      <c r="AU160" s="54">
        <v>0.36074104905128479</v>
      </c>
      <c r="AV160" s="54">
        <v>0.34102988243103027</v>
      </c>
      <c r="AW160" s="54">
        <v>0.40990197658538818</v>
      </c>
      <c r="AX160" s="54">
        <v>0.39062979817390442</v>
      </c>
      <c r="AY160" s="54">
        <v>0.36868906021118164</v>
      </c>
      <c r="AZ160" s="54">
        <v>0.4057995080947876</v>
      </c>
      <c r="BA160" s="54">
        <v>0.36031115055084229</v>
      </c>
      <c r="BB160" s="54">
        <v>0.33544278144836426</v>
      </c>
      <c r="BC160" s="54">
        <v>0.37848183512687683</v>
      </c>
      <c r="BD160" s="54">
        <v>0.38300681114196777</v>
      </c>
      <c r="BE160" s="54">
        <v>0.3525489866733551</v>
      </c>
      <c r="BF160" s="54">
        <v>0.37174665927886963</v>
      </c>
      <c r="BG160" s="54">
        <v>0.35975614190101624</v>
      </c>
      <c r="BH160" s="54">
        <v>0.36072266101837158</v>
      </c>
      <c r="BI160" s="54">
        <v>0.3901212215423584</v>
      </c>
      <c r="BJ160" s="54">
        <v>0.39583194255828857</v>
      </c>
      <c r="BK160" s="54">
        <v>0.34826716780662537</v>
      </c>
      <c r="BL160" s="54">
        <v>0.37214568257331848</v>
      </c>
      <c r="BM160" s="54">
        <v>0.34812721610069275</v>
      </c>
    </row>
    <row r="161" spans="1:65" x14ac:dyDescent="0.2">
      <c r="A161" s="35" t="s">
        <v>394</v>
      </c>
      <c r="B161" s="36" t="s">
        <v>90</v>
      </c>
      <c r="C161" s="51">
        <v>3.2114125788211823E-2</v>
      </c>
      <c r="D161" s="51">
        <v>8.8727079331874847E-2</v>
      </c>
      <c r="E161" s="51">
        <v>6.9240443408489227E-2</v>
      </c>
      <c r="F161" s="51">
        <v>5.3286373615264893E-2</v>
      </c>
      <c r="G161" s="51">
        <v>4.7189760953187943E-2</v>
      </c>
      <c r="H161" s="51">
        <v>8.8557176291942596E-2</v>
      </c>
      <c r="I161" s="51">
        <v>3.4459441900253296E-2</v>
      </c>
      <c r="J161" s="51">
        <v>7.0954509079456329E-2</v>
      </c>
      <c r="K161" s="51">
        <v>2.2030375897884369E-2</v>
      </c>
      <c r="L161" s="51">
        <v>6.648283451795578E-2</v>
      </c>
      <c r="M161" s="51">
        <v>3.8558166474103928E-2</v>
      </c>
      <c r="N161" s="51">
        <v>5.6631539016962051E-2</v>
      </c>
      <c r="O161" s="51">
        <v>2.7114115655422211E-2</v>
      </c>
      <c r="P161" s="51">
        <v>2.587524801492691E-2</v>
      </c>
      <c r="Q161" s="51">
        <v>6.1156682670116425E-2</v>
      </c>
      <c r="R161" s="51">
        <v>5.1853235810995102E-2</v>
      </c>
      <c r="S161" s="51">
        <v>4.9041051417589188E-2</v>
      </c>
      <c r="T161" s="51">
        <v>2.9100470244884491E-2</v>
      </c>
      <c r="U161" s="51">
        <v>3.382439911365509E-2</v>
      </c>
      <c r="V161" s="51">
        <v>4.3435364961624146E-2</v>
      </c>
      <c r="W161" s="51">
        <v>2.2612044587731361E-2</v>
      </c>
      <c r="X161" s="51">
        <v>6.3400104641914368E-2</v>
      </c>
      <c r="Y161" s="51">
        <v>1.9598742946982384E-2</v>
      </c>
      <c r="Z161" s="51">
        <v>4.7411240637302399E-2</v>
      </c>
      <c r="AA161" s="51">
        <v>2.4633726105093956E-2</v>
      </c>
      <c r="AB161" s="51">
        <v>2.2402754053473473E-2</v>
      </c>
      <c r="AC161" s="51">
        <v>5.4212447255849838E-2</v>
      </c>
      <c r="AD161" s="51">
        <v>4.1602671146392822E-2</v>
      </c>
      <c r="AE161" s="51">
        <v>5.9717398136854172E-2</v>
      </c>
      <c r="AF161" s="51">
        <v>6.6623248159885406E-2</v>
      </c>
      <c r="AG161" s="51">
        <v>6.214112788438797E-2</v>
      </c>
      <c r="AH161" s="51">
        <v>7.081025093793869E-2</v>
      </c>
      <c r="AI161" s="51">
        <v>6.1813406646251678E-2</v>
      </c>
      <c r="AJ161" s="51">
        <v>2.393397968262434E-3</v>
      </c>
      <c r="AK161" s="51">
        <v>3.5006370395421982E-2</v>
      </c>
      <c r="AL161" s="51">
        <v>1.3460323214530945E-2</v>
      </c>
      <c r="AM161" s="51">
        <v>4.0245823562145233E-2</v>
      </c>
      <c r="AN161" s="51">
        <v>1.1392676271498203E-2</v>
      </c>
      <c r="AO161" s="51">
        <v>6.6015021875500679E-3</v>
      </c>
      <c r="AP161" s="51">
        <v>4.7486023977398872E-3</v>
      </c>
      <c r="AQ161" s="51">
        <v>3.4248705953359604E-2</v>
      </c>
      <c r="AR161" s="51">
        <v>8.2885315641760826E-3</v>
      </c>
      <c r="AS161" s="51">
        <v>3.2748423516750336E-2</v>
      </c>
      <c r="AT161" s="51">
        <v>8.6305364966392517E-3</v>
      </c>
      <c r="AU161" s="51">
        <v>9.9886823445558548E-3</v>
      </c>
      <c r="AV161" s="51">
        <v>5.4935429943725467E-4</v>
      </c>
      <c r="AW161" s="51">
        <v>2.9989598318934441E-2</v>
      </c>
      <c r="AX161" s="51">
        <v>4.7205161303281784E-2</v>
      </c>
      <c r="AY161" s="51">
        <v>1.9393868744373322E-2</v>
      </c>
      <c r="AZ161" s="51">
        <v>5.8052316308021545E-2</v>
      </c>
      <c r="BA161" s="51">
        <v>2.6393676176667213E-2</v>
      </c>
      <c r="BB161" s="51">
        <v>9.8742975387722254E-4</v>
      </c>
      <c r="BC161" s="51">
        <v>3.2044734805822372E-2</v>
      </c>
      <c r="BD161" s="51">
        <v>3.3982791006565094E-2</v>
      </c>
      <c r="BE161" s="51">
        <v>1.8604710698127747E-2</v>
      </c>
      <c r="BF161" s="51">
        <v>2.379770390689373E-2</v>
      </c>
      <c r="BG161" s="51">
        <v>1.7351815477013588E-2</v>
      </c>
      <c r="BH161" s="51">
        <v>2.3810189217329025E-2</v>
      </c>
      <c r="BI161" s="51">
        <v>4.6804144978523254E-2</v>
      </c>
      <c r="BJ161" s="51">
        <v>2.7928182855248451E-2</v>
      </c>
      <c r="BK161" s="51">
        <v>1.0845692828297615E-2</v>
      </c>
      <c r="BL161" s="51">
        <v>3.7870384752750397E-2</v>
      </c>
      <c r="BM161" s="51">
        <v>1.3829064555466175E-2</v>
      </c>
    </row>
    <row r="162" spans="1:65" x14ac:dyDescent="0.2">
      <c r="A162" s="35" t="s">
        <v>396</v>
      </c>
      <c r="B162" s="36" t="s">
        <v>90</v>
      </c>
      <c r="C162" s="51">
        <v>3.6330516450107098E-3</v>
      </c>
      <c r="D162" s="51">
        <v>6.3072689808905125E-3</v>
      </c>
      <c r="E162" s="51">
        <v>1.9021946936845779E-2</v>
      </c>
      <c r="F162" s="51">
        <v>0</v>
      </c>
      <c r="G162" s="51">
        <v>9.2196173500269651E-4</v>
      </c>
      <c r="H162" s="51">
        <v>2.3610739037394524E-2</v>
      </c>
      <c r="I162" s="51">
        <v>1.5312276780605316E-2</v>
      </c>
      <c r="J162" s="51">
        <v>6.8953661248087883E-3</v>
      </c>
      <c r="K162" s="51">
        <v>2.1667463704943657E-2</v>
      </c>
      <c r="L162" s="51">
        <v>5.7132262736558914E-3</v>
      </c>
      <c r="M162" s="51">
        <v>3.5882625728845596E-2</v>
      </c>
      <c r="N162" s="51">
        <v>4.8785349354147911E-3</v>
      </c>
      <c r="O162" s="51">
        <v>2.7114115655422211E-2</v>
      </c>
      <c r="P162" s="51">
        <v>9.2533603310585022E-3</v>
      </c>
      <c r="Q162" s="51">
        <v>4.9596577882766724E-3</v>
      </c>
      <c r="R162" s="51">
        <v>1.1152703315019608E-2</v>
      </c>
      <c r="S162" s="51">
        <v>1.6270579770207405E-2</v>
      </c>
      <c r="T162" s="51">
        <v>0</v>
      </c>
      <c r="U162" s="51">
        <v>0</v>
      </c>
      <c r="V162" s="51">
        <v>2.8552210424095392E-3</v>
      </c>
      <c r="W162" s="51">
        <v>3.696938743814826E-3</v>
      </c>
      <c r="X162" s="51">
        <v>1.103663258254528E-2</v>
      </c>
      <c r="Y162" s="51">
        <v>1.2516111135482788E-2</v>
      </c>
      <c r="Z162" s="51">
        <v>7.1092755533754826E-3</v>
      </c>
      <c r="AA162" s="51">
        <v>9.1364135732874274E-4</v>
      </c>
      <c r="AB162" s="51">
        <v>9.1606341302394867E-3</v>
      </c>
      <c r="AC162" s="51">
        <v>2.6016628369688988E-2</v>
      </c>
      <c r="AD162" s="51">
        <v>6.8025579676032066E-3</v>
      </c>
      <c r="AE162" s="51">
        <v>3.0363496392965317E-2</v>
      </c>
      <c r="AF162" s="51">
        <v>1.3164704665541649E-2</v>
      </c>
      <c r="AG162" s="51">
        <v>2.6667553931474686E-2</v>
      </c>
      <c r="AH162" s="51">
        <v>2.0724305883049965E-2</v>
      </c>
      <c r="AI162" s="51">
        <v>6.5600633388385177E-4</v>
      </c>
      <c r="AJ162" s="51">
        <v>1.4109081588685513E-2</v>
      </c>
      <c r="AK162" s="51">
        <v>2.0796852186322212E-2</v>
      </c>
      <c r="AL162" s="51">
        <v>1.0811300948262215E-2</v>
      </c>
      <c r="AM162" s="51">
        <v>8.807172067463398E-3</v>
      </c>
      <c r="AN162" s="51">
        <v>0</v>
      </c>
      <c r="AO162" s="51">
        <v>0</v>
      </c>
      <c r="AP162" s="51">
        <v>1.8868778133764863E-3</v>
      </c>
      <c r="AQ162" s="51">
        <v>3.3965553157031536E-3</v>
      </c>
      <c r="AR162" s="51">
        <v>2.046181121841073E-3</v>
      </c>
      <c r="AS162" s="51">
        <v>9.3282358720898628E-3</v>
      </c>
      <c r="AT162" s="51">
        <v>3.7713015917688608E-3</v>
      </c>
      <c r="AU162" s="51">
        <v>1.0045033879578114E-2</v>
      </c>
      <c r="AV162" s="51">
        <v>9.5664197579026222E-3</v>
      </c>
      <c r="AW162" s="51">
        <v>2.7056228369474411E-2</v>
      </c>
      <c r="AX162" s="51">
        <v>4.5954990200698376E-3</v>
      </c>
      <c r="AY162" s="51">
        <v>5.751113872975111E-3</v>
      </c>
      <c r="AZ162" s="51">
        <v>1.4962085522711277E-2</v>
      </c>
      <c r="BA162" s="51">
        <v>0</v>
      </c>
      <c r="BB162" s="51">
        <v>3.5228775814175606E-3</v>
      </c>
      <c r="BC162" s="51">
        <v>5.3657323587685823E-4</v>
      </c>
      <c r="BD162" s="51">
        <v>9.7797177731990814E-3</v>
      </c>
      <c r="BE162" s="51">
        <v>2.6365714147686958E-3</v>
      </c>
      <c r="BF162" s="51">
        <v>0</v>
      </c>
      <c r="BG162" s="51">
        <v>5.9283887967467308E-3</v>
      </c>
      <c r="BH162" s="51">
        <v>6.9434628821909428E-3</v>
      </c>
      <c r="BI162" s="51">
        <v>7.477213628590107E-3</v>
      </c>
      <c r="BJ162" s="51">
        <v>1.4413295313715935E-2</v>
      </c>
      <c r="BK162" s="51">
        <v>0</v>
      </c>
      <c r="BL162" s="51">
        <v>4.7009843401610851E-3</v>
      </c>
      <c r="BM162" s="51">
        <v>0</v>
      </c>
    </row>
    <row r="163" spans="1:65" ht="25.5" x14ac:dyDescent="0.2">
      <c r="A163" s="35" t="s">
        <v>398</v>
      </c>
      <c r="B163" s="36" t="s">
        <v>90</v>
      </c>
      <c r="C163" s="51">
        <v>2.260575769469142E-3</v>
      </c>
      <c r="D163" s="51">
        <v>5.3190413862466812E-2</v>
      </c>
      <c r="E163" s="51">
        <v>1.6612771898508072E-2</v>
      </c>
      <c r="F163" s="51">
        <v>8.0983871594071388E-3</v>
      </c>
      <c r="G163" s="51">
        <v>2.3334253579378128E-2</v>
      </c>
      <c r="H163" s="51">
        <v>2.9085399582982063E-2</v>
      </c>
      <c r="I163" s="51">
        <v>7.188460323959589E-3</v>
      </c>
      <c r="J163" s="51">
        <v>4.7489237040281296E-2</v>
      </c>
      <c r="K163" s="51">
        <v>2.3490522056818008E-2</v>
      </c>
      <c r="L163" s="51">
        <v>2.5861192494630814E-2</v>
      </c>
      <c r="M163" s="51">
        <v>1.498999772593379E-3</v>
      </c>
      <c r="N163" s="51">
        <v>5.4866675287485123E-2</v>
      </c>
      <c r="O163" s="51">
        <v>8.3146197721362114E-3</v>
      </c>
      <c r="P163" s="51">
        <v>1.1479770764708519E-2</v>
      </c>
      <c r="Q163" s="51">
        <v>1.7575705423951149E-2</v>
      </c>
      <c r="R163" s="51">
        <v>6.7562200129032135E-3</v>
      </c>
      <c r="S163" s="51">
        <v>2.786826528608799E-2</v>
      </c>
      <c r="T163" s="51">
        <v>7.4198623187839985E-3</v>
      </c>
      <c r="U163" s="51">
        <v>8.67509376257658E-3</v>
      </c>
      <c r="V163" s="51">
        <v>5.1983264274895191E-3</v>
      </c>
      <c r="W163" s="51">
        <v>2.0952573046088219E-2</v>
      </c>
      <c r="X163" s="51">
        <v>2.5637717917561531E-2</v>
      </c>
      <c r="Y163" s="51">
        <v>0</v>
      </c>
      <c r="Z163" s="51">
        <v>3.221043199300766E-2</v>
      </c>
      <c r="AA163" s="51">
        <v>8.0525483936071396E-3</v>
      </c>
      <c r="AB163" s="51">
        <v>9.560776874423027E-3</v>
      </c>
      <c r="AC163" s="51">
        <v>2.1357303485274315E-2</v>
      </c>
      <c r="AD163" s="51">
        <v>2.6022202800959349E-3</v>
      </c>
      <c r="AE163" s="51">
        <v>1.5186503529548645E-2</v>
      </c>
      <c r="AF163" s="51">
        <v>4.4078338891267776E-2</v>
      </c>
      <c r="AG163" s="51">
        <v>1.5310298651456833E-2</v>
      </c>
      <c r="AH163" s="51">
        <v>5.8163581416010857E-3</v>
      </c>
      <c r="AI163" s="51">
        <v>0</v>
      </c>
      <c r="AJ163" s="51">
        <v>0</v>
      </c>
      <c r="AK163" s="51">
        <v>2.783752977848053E-3</v>
      </c>
      <c r="AL163" s="51">
        <v>8.0666746944189072E-3</v>
      </c>
      <c r="AM163" s="51">
        <v>8.807172067463398E-3</v>
      </c>
      <c r="AN163" s="51">
        <v>1.8715053796768188E-2</v>
      </c>
      <c r="AO163" s="51">
        <v>1.1062336154282093E-2</v>
      </c>
      <c r="AP163" s="51">
        <v>0</v>
      </c>
      <c r="AQ163" s="51">
        <v>3.6861223634332418E-3</v>
      </c>
      <c r="AR163" s="51">
        <v>1.6948234289884567E-2</v>
      </c>
      <c r="AS163" s="51">
        <v>2.354523167014122E-2</v>
      </c>
      <c r="AT163" s="51">
        <v>6.7663919180631638E-3</v>
      </c>
      <c r="AU163" s="51">
        <v>1.1017833836376667E-2</v>
      </c>
      <c r="AV163" s="51">
        <v>1.0255032684653997E-3</v>
      </c>
      <c r="AW163" s="51">
        <v>2.3663222789764404E-2</v>
      </c>
      <c r="AX163" s="51">
        <v>9.4415545463562012E-3</v>
      </c>
      <c r="AY163" s="51">
        <v>1.3934867456555367E-2</v>
      </c>
      <c r="AZ163" s="51">
        <v>3.5507534630596638E-3</v>
      </c>
      <c r="BA163" s="51">
        <v>4.2236242443323135E-3</v>
      </c>
      <c r="BB163" s="51">
        <v>9.8742975387722254E-4</v>
      </c>
      <c r="BC163" s="51">
        <v>1.6390213742852211E-2</v>
      </c>
      <c r="BD163" s="51">
        <v>9.7797177731990814E-3</v>
      </c>
      <c r="BE163" s="51">
        <v>1.5354591887444258E-3</v>
      </c>
      <c r="BF163" s="51">
        <v>1.8370635807514191E-2</v>
      </c>
      <c r="BG163" s="51">
        <v>6.7764846608042717E-3</v>
      </c>
      <c r="BH163" s="51">
        <v>2.7933745877817273E-4</v>
      </c>
      <c r="BI163" s="51">
        <v>6.4471415244042873E-3</v>
      </c>
      <c r="BJ163" s="51">
        <v>2.4155410006642342E-2</v>
      </c>
      <c r="BK163" s="51">
        <v>7.6059647835791111E-3</v>
      </c>
      <c r="BL163" s="51">
        <v>0</v>
      </c>
      <c r="BM163" s="51">
        <v>4.4812415726482868E-3</v>
      </c>
    </row>
    <row r="164" spans="1:65" x14ac:dyDescent="0.2">
      <c r="A164" s="37" t="s">
        <v>400</v>
      </c>
      <c r="B164" s="38" t="s">
        <v>190</v>
      </c>
      <c r="C164" s="54">
        <v>2.0155043601989746</v>
      </c>
      <c r="D164" s="54">
        <v>1.8630803823471069</v>
      </c>
      <c r="E164" s="54">
        <v>1.6233252286911011</v>
      </c>
      <c r="F164" s="54">
        <v>1.5653941631317139</v>
      </c>
      <c r="G164" s="54">
        <v>2.1399879455566406</v>
      </c>
      <c r="H164" s="54">
        <v>1.8869850635528564</v>
      </c>
      <c r="I164" s="54">
        <v>1.7514207363128662</v>
      </c>
      <c r="J164" s="54">
        <v>1.6341804265975952</v>
      </c>
      <c r="K164" s="54">
        <v>1.6644289493560791</v>
      </c>
      <c r="L164" s="54">
        <v>2.1944246292114258</v>
      </c>
      <c r="M164" s="54">
        <v>2.1685855388641357</v>
      </c>
      <c r="N164" s="54">
        <v>2.4117598533630371</v>
      </c>
      <c r="O164" s="54">
        <v>1.867567777633667</v>
      </c>
      <c r="P164" s="54">
        <v>1.8954992294311523</v>
      </c>
      <c r="Q164" s="54">
        <v>2.116131067276001</v>
      </c>
      <c r="R164" s="54">
        <v>1.7295504808425903</v>
      </c>
      <c r="S164" s="54">
        <v>2.0008742809295654</v>
      </c>
      <c r="T164" s="54">
        <v>2.0891516208648682</v>
      </c>
      <c r="U164" s="54">
        <v>1.8568557500839233</v>
      </c>
      <c r="V164" s="54">
        <v>2.222867488861084</v>
      </c>
      <c r="W164" s="54">
        <v>2.0640857219696045</v>
      </c>
      <c r="X164" s="54">
        <v>1.9052712917327881</v>
      </c>
      <c r="Y164" s="54">
        <v>1.9143267869949341</v>
      </c>
      <c r="Z164" s="54">
        <v>1.8143666982650757</v>
      </c>
      <c r="AA164" s="54">
        <v>1.8485537767410278</v>
      </c>
      <c r="AB164" s="54">
        <v>1.8429034948348999</v>
      </c>
      <c r="AC164" s="54">
        <v>1.9330774545669556</v>
      </c>
      <c r="AD164" s="54">
        <v>1.7586575746536255</v>
      </c>
      <c r="AE164" s="54">
        <v>1.8676701784133911</v>
      </c>
      <c r="AF164" s="54">
        <v>1.8605395555496216</v>
      </c>
      <c r="AG164" s="54">
        <v>1.9511200189590454</v>
      </c>
      <c r="AH164" s="54">
        <v>2.7287774085998535</v>
      </c>
      <c r="AI164" s="54">
        <v>1.280908465385437</v>
      </c>
      <c r="AJ164" s="54">
        <v>1.354222297668457</v>
      </c>
      <c r="AK164" s="54">
        <v>1.4351673126220703</v>
      </c>
      <c r="AL164" s="54">
        <v>1.3455202579498291</v>
      </c>
      <c r="AM164" s="54">
        <v>1.6143033504486084</v>
      </c>
      <c r="AN164" s="54">
        <v>1.5224355459213257</v>
      </c>
      <c r="AO164" s="54">
        <v>1.6687304973602295</v>
      </c>
      <c r="AP164" s="54">
        <v>1.7346665859222412</v>
      </c>
      <c r="AQ164" s="54">
        <v>1.7815042734146118</v>
      </c>
      <c r="AR164" s="54">
        <v>1.5112748146057129</v>
      </c>
      <c r="AS164" s="54">
        <v>1.9227997064590454</v>
      </c>
      <c r="AT164" s="54">
        <v>1.7471597194671631</v>
      </c>
      <c r="AU164" s="54">
        <v>2.084669828414917</v>
      </c>
      <c r="AV164" s="54">
        <v>1.7084156274795532</v>
      </c>
      <c r="AW164" s="54">
        <v>2.0240578651428223</v>
      </c>
      <c r="AX164" s="54">
        <v>1.9102039337158203</v>
      </c>
      <c r="AY164" s="54">
        <v>2.1155154705047607</v>
      </c>
      <c r="AZ164" s="54">
        <v>2.5511226654052734</v>
      </c>
      <c r="BA164" s="54">
        <v>1.2759740352630615</v>
      </c>
      <c r="BB164" s="54">
        <v>1.1807559728622437</v>
      </c>
      <c r="BC164" s="54">
        <v>1.7609301805496216</v>
      </c>
      <c r="BD164" s="54">
        <v>1.2229294776916504</v>
      </c>
      <c r="BE164" s="54">
        <v>1.450176477432251</v>
      </c>
      <c r="BF164" s="54">
        <v>1.4750005006790161</v>
      </c>
      <c r="BG164" s="54">
        <v>1.6771830320358276</v>
      </c>
      <c r="BH164" s="54">
        <v>1.5328134298324585</v>
      </c>
      <c r="BI164" s="54">
        <v>1.7688900232315063</v>
      </c>
      <c r="BJ164" s="54">
        <v>1.1842598915100098</v>
      </c>
      <c r="BK164" s="54">
        <v>1.3053656816482544</v>
      </c>
      <c r="BL164" s="54">
        <v>1.5779743194580078</v>
      </c>
      <c r="BM164" s="54">
        <v>1.4094165563583374</v>
      </c>
    </row>
    <row r="165" spans="1:65" x14ac:dyDescent="0.2">
      <c r="A165" s="39" t="s">
        <v>402</v>
      </c>
      <c r="B165" s="40" t="s">
        <v>90</v>
      </c>
      <c r="C165" s="51">
        <v>0.44436067342758179</v>
      </c>
      <c r="D165" s="51">
        <v>0.50339269638061523</v>
      </c>
      <c r="E165" s="51">
        <v>0.4382689893245697</v>
      </c>
      <c r="F165" s="51">
        <v>0.40322476625442505</v>
      </c>
      <c r="G165" s="51">
        <v>0.60420876741409302</v>
      </c>
      <c r="H165" s="51">
        <v>0.51382935047149658</v>
      </c>
      <c r="I165" s="51">
        <v>0.45826533436775208</v>
      </c>
      <c r="J165" s="51">
        <v>0.42791181802749634</v>
      </c>
      <c r="K165" s="51">
        <v>0.43879905343055725</v>
      </c>
      <c r="L165" s="51">
        <v>0.60528433322906494</v>
      </c>
      <c r="M165" s="51">
        <v>0.6003793478012085</v>
      </c>
      <c r="N165" s="51">
        <v>0.56499266624450684</v>
      </c>
      <c r="O165" s="51">
        <v>0.52154093980789185</v>
      </c>
      <c r="P165" s="51">
        <v>0.46598762273788452</v>
      </c>
      <c r="Q165" s="51">
        <v>0.52897357940673828</v>
      </c>
      <c r="R165" s="51">
        <v>0.41635280847549438</v>
      </c>
      <c r="S165" s="51">
        <v>0.45615100860595703</v>
      </c>
      <c r="T165" s="51">
        <v>0.42761877179145813</v>
      </c>
      <c r="U165" s="51">
        <v>0.42458763718605042</v>
      </c>
      <c r="V165" s="51">
        <v>0.49999153614044189</v>
      </c>
      <c r="W165" s="51">
        <v>0.39025354385375977</v>
      </c>
      <c r="X165" s="51">
        <v>0.4661068320274353</v>
      </c>
      <c r="Y165" s="51">
        <v>0.48400983214378357</v>
      </c>
      <c r="Z165" s="51">
        <v>0.43460077047348022</v>
      </c>
      <c r="AA165" s="51">
        <v>0.40848726034164429</v>
      </c>
      <c r="AB165" s="51">
        <v>0.44994893670082092</v>
      </c>
      <c r="AC165" s="51">
        <v>0.51164674758911133</v>
      </c>
      <c r="AD165" s="51">
        <v>0.51893901824951172</v>
      </c>
      <c r="AE165" s="51">
        <v>0.51945030689239502</v>
      </c>
      <c r="AF165" s="51">
        <v>0.49893361330032349</v>
      </c>
      <c r="AG165" s="51">
        <v>0.58389139175415039</v>
      </c>
      <c r="AH165" s="51">
        <v>0.75573694705963135</v>
      </c>
      <c r="AI165" s="51">
        <v>0.31690579652786255</v>
      </c>
      <c r="AJ165" s="51">
        <v>0.36058029532432556</v>
      </c>
      <c r="AK165" s="51">
        <v>0.29141005873680115</v>
      </c>
      <c r="AL165" s="51">
        <v>0.34203210473060608</v>
      </c>
      <c r="AM165" s="51">
        <v>0.39953869581222534</v>
      </c>
      <c r="AN165" s="51">
        <v>0.35085687041282654</v>
      </c>
      <c r="AO165" s="51">
        <v>0.36247757077217102</v>
      </c>
      <c r="AP165" s="51">
        <v>0.44818171858787537</v>
      </c>
      <c r="AQ165" s="51">
        <v>0.45350795984268188</v>
      </c>
      <c r="AR165" s="51">
        <v>0.30410566926002502</v>
      </c>
      <c r="AS165" s="51">
        <v>0.48519045114517212</v>
      </c>
      <c r="AT165" s="51">
        <v>0.40660518407821655</v>
      </c>
      <c r="AU165" s="51">
        <v>0.42587319016456604</v>
      </c>
      <c r="AV165" s="51">
        <v>0.40072640776634216</v>
      </c>
      <c r="AW165" s="51">
        <v>0.43990322947502136</v>
      </c>
      <c r="AX165" s="51">
        <v>0.35023999214172363</v>
      </c>
      <c r="AY165" s="51">
        <v>0.49925491213798523</v>
      </c>
      <c r="AZ165" s="51">
        <v>0.61029058694839478</v>
      </c>
      <c r="BA165" s="51">
        <v>0.25518476963043213</v>
      </c>
      <c r="BB165" s="51">
        <v>0.21359291672706604</v>
      </c>
      <c r="BC165" s="51">
        <v>0.44580009579658508</v>
      </c>
      <c r="BD165" s="51">
        <v>0.20036113262176514</v>
      </c>
      <c r="BE165" s="51">
        <v>0.23190265893936157</v>
      </c>
      <c r="BF165" s="51">
        <v>0.29132482409477234</v>
      </c>
      <c r="BG165" s="51">
        <v>0.38750019669532776</v>
      </c>
      <c r="BH165" s="51">
        <v>0.29900780320167542</v>
      </c>
      <c r="BI165" s="51">
        <v>0.38409906625747681</v>
      </c>
      <c r="BJ165" s="51">
        <v>0.16580477356910706</v>
      </c>
      <c r="BK165" s="51">
        <v>0.29651695489883423</v>
      </c>
      <c r="BL165" s="51">
        <v>0.31871628761291504</v>
      </c>
      <c r="BM165" s="51">
        <v>0.24729052186012268</v>
      </c>
    </row>
    <row r="166" spans="1:65" x14ac:dyDescent="0.2">
      <c r="A166" s="21" t="s">
        <v>404</v>
      </c>
      <c r="B166" s="22" t="s">
        <v>90</v>
      </c>
      <c r="C166" s="51">
        <v>0.69065910577774048</v>
      </c>
      <c r="D166" s="51">
        <v>0.5289846658706665</v>
      </c>
      <c r="E166" s="51">
        <v>0.43265706300735474</v>
      </c>
      <c r="F166" s="51">
        <v>0.42869046330451965</v>
      </c>
      <c r="G166" s="51">
        <v>0.61463838815689087</v>
      </c>
      <c r="H166" s="51">
        <v>0.5346454381942749</v>
      </c>
      <c r="I166" s="51">
        <v>0.49892032146453857</v>
      </c>
      <c r="J166" s="51">
        <v>0.45032411813735962</v>
      </c>
      <c r="K166" s="51">
        <v>0.45980629324913025</v>
      </c>
      <c r="L166" s="51">
        <v>0.65022045373916626</v>
      </c>
      <c r="M166" s="51">
        <v>0.6377253532409668</v>
      </c>
      <c r="N166" s="51">
        <v>0.83686578273773193</v>
      </c>
      <c r="O166" s="51">
        <v>0.51385819911956787</v>
      </c>
      <c r="P166" s="51">
        <v>0.58822059631347656</v>
      </c>
      <c r="Q166" s="51">
        <v>0.67380839586257935</v>
      </c>
      <c r="R166" s="51">
        <v>0.52610546350479126</v>
      </c>
      <c r="S166" s="51">
        <v>0.66901689767837524</v>
      </c>
      <c r="T166" s="51">
        <v>0.75699514150619507</v>
      </c>
      <c r="U166" s="51">
        <v>0.60359799861907959</v>
      </c>
      <c r="V166" s="51">
        <v>0.77466666698455811</v>
      </c>
      <c r="W166" s="51">
        <v>0.77748095989227295</v>
      </c>
      <c r="X166" s="51">
        <v>0.59468191862106323</v>
      </c>
      <c r="Y166" s="51">
        <v>0.58287686109542847</v>
      </c>
      <c r="Z166" s="51">
        <v>0.56497275829315186</v>
      </c>
      <c r="AA166" s="51">
        <v>0.61410784721374512</v>
      </c>
      <c r="AB166" s="51">
        <v>0.56884127855300903</v>
      </c>
      <c r="AC166" s="51">
        <v>0.56786668300628662</v>
      </c>
      <c r="AD166" s="51">
        <v>0.44311991333961487</v>
      </c>
      <c r="AE166" s="51">
        <v>0.51601779460906982</v>
      </c>
      <c r="AF166" s="51">
        <v>0.53173273801803589</v>
      </c>
      <c r="AG166" s="51">
        <v>0.50777196884155273</v>
      </c>
      <c r="AH166" s="51">
        <v>0.85960149765014648</v>
      </c>
      <c r="AI166" s="51">
        <v>0.32343658804893494</v>
      </c>
      <c r="AJ166" s="51">
        <v>0.32913172245025635</v>
      </c>
      <c r="AK166" s="51">
        <v>0.45281031727790833</v>
      </c>
      <c r="AL166" s="51">
        <v>0.34181991219520569</v>
      </c>
      <c r="AM166" s="51">
        <v>0.46531203389167786</v>
      </c>
      <c r="AN166" s="51">
        <v>0.45213004946708679</v>
      </c>
      <c r="AO166" s="51">
        <v>0.53902441263198853</v>
      </c>
      <c r="AP166" s="51">
        <v>0.49772170186042786</v>
      </c>
      <c r="AQ166" s="51">
        <v>0.52393603324890137</v>
      </c>
      <c r="AR166" s="51">
        <v>0.49136561155319214</v>
      </c>
      <c r="AS166" s="51">
        <v>0.58740192651748657</v>
      </c>
      <c r="AT166" s="51">
        <v>0.54771113395690918</v>
      </c>
      <c r="AU166" s="51">
        <v>0.75572264194488525</v>
      </c>
      <c r="AV166" s="51">
        <v>0.52749961614608765</v>
      </c>
      <c r="AW166" s="51">
        <v>0.70087641477584839</v>
      </c>
      <c r="AX166" s="51">
        <v>0.71387040615081787</v>
      </c>
      <c r="AY166" s="51">
        <v>0.70311248302459717</v>
      </c>
      <c r="AZ166" s="51">
        <v>0.88541489839553833</v>
      </c>
      <c r="BA166" s="51">
        <v>0.38183480501174927</v>
      </c>
      <c r="BB166" s="51">
        <v>0.35930672287940979</v>
      </c>
      <c r="BC166" s="51">
        <v>0.51778918504714966</v>
      </c>
      <c r="BD166" s="51">
        <v>0.40093815326690674</v>
      </c>
      <c r="BE166" s="51">
        <v>0.52242487668991089</v>
      </c>
      <c r="BF166" s="51">
        <v>0.47971928119659424</v>
      </c>
      <c r="BG166" s="51">
        <v>0.51969379186630249</v>
      </c>
      <c r="BH166" s="51">
        <v>0.51096761226654053</v>
      </c>
      <c r="BI166" s="51">
        <v>0.58485043048858643</v>
      </c>
      <c r="BJ166" s="51">
        <v>0.40945440530776978</v>
      </c>
      <c r="BK166" s="51">
        <v>0.36029490828514099</v>
      </c>
      <c r="BL166" s="51">
        <v>0.52167046070098877</v>
      </c>
      <c r="BM166" s="51">
        <v>0.47958934307098389</v>
      </c>
    </row>
    <row r="167" spans="1:65" x14ac:dyDescent="0.2">
      <c r="A167" s="41" t="s">
        <v>430</v>
      </c>
      <c r="B167" s="42" t="s">
        <v>190</v>
      </c>
      <c r="C167" s="54">
        <v>1.475195050239563</v>
      </c>
      <c r="D167" s="54">
        <v>0.33399999141693115</v>
      </c>
      <c r="E167" s="54">
        <v>1.9584090709686279</v>
      </c>
      <c r="F167" s="54">
        <v>1.2672582864761353</v>
      </c>
      <c r="G167" s="54">
        <v>0.33399999141693115</v>
      </c>
      <c r="H167" s="54">
        <v>1.8632104396820068</v>
      </c>
      <c r="I167" s="54">
        <v>1.3639538288116455</v>
      </c>
      <c r="J167" s="54">
        <v>1.2419260740280151</v>
      </c>
      <c r="K167" s="54">
        <v>1.8431050777435303</v>
      </c>
      <c r="L167" s="54">
        <v>0.33399999141693115</v>
      </c>
      <c r="M167" s="54">
        <v>1.9929254055023193</v>
      </c>
      <c r="N167" s="54">
        <v>1.2707163095474243</v>
      </c>
      <c r="O167" s="54">
        <v>1.8832734823226929</v>
      </c>
      <c r="P167" s="54">
        <v>0.33399999141693115</v>
      </c>
      <c r="Q167" s="54">
        <v>1.3586927652359009</v>
      </c>
      <c r="R167" s="54">
        <v>0.42308735847473145</v>
      </c>
      <c r="S167" s="54">
        <v>1.8381565809249878</v>
      </c>
      <c r="T167" s="54">
        <v>0.33399999141693115</v>
      </c>
      <c r="U167" s="54">
        <v>1.8453226089477539</v>
      </c>
      <c r="V167" s="54">
        <v>1.8741356134414673</v>
      </c>
      <c r="W167" s="54">
        <v>0.33399999141693115</v>
      </c>
      <c r="X167" s="54">
        <v>1.1003849506378174</v>
      </c>
      <c r="Y167" s="54">
        <v>1.88271164894104</v>
      </c>
      <c r="Z167" s="54">
        <v>1.496633768081665</v>
      </c>
      <c r="AA167" s="54">
        <v>0.85586696863174438</v>
      </c>
      <c r="AB167" s="54">
        <v>0.73108899593353271</v>
      </c>
      <c r="AC167" s="54">
        <v>1.4874958992004395</v>
      </c>
      <c r="AD167" s="54">
        <v>0.33399999141693115</v>
      </c>
      <c r="AE167" s="54">
        <v>1.7879464626312256</v>
      </c>
      <c r="AF167" s="54">
        <v>0.33399999141693115</v>
      </c>
      <c r="AG167" s="54">
        <v>1.9263296127319336</v>
      </c>
      <c r="AH167" s="54">
        <v>1.8473124504089355</v>
      </c>
      <c r="AI167" s="54">
        <v>1.2746207714080811</v>
      </c>
      <c r="AJ167" s="54">
        <v>0.35430753231048584</v>
      </c>
      <c r="AK167" s="54">
        <v>0.33399999141693115</v>
      </c>
      <c r="AL167" s="54">
        <v>1.8717198371887207</v>
      </c>
      <c r="AM167" s="54">
        <v>1.8517264127731323</v>
      </c>
      <c r="AN167" s="54">
        <v>0.33399999141693115</v>
      </c>
      <c r="AO167" s="54">
        <v>1.8408306837081909</v>
      </c>
      <c r="AP167" s="54">
        <v>1.8414661884307861</v>
      </c>
      <c r="AQ167" s="54">
        <v>0.33399999141693115</v>
      </c>
      <c r="AR167" s="54">
        <v>0.33399999141693115</v>
      </c>
      <c r="AS167" s="54">
        <v>2.0482344627380371</v>
      </c>
      <c r="AT167" s="54">
        <v>1.2628813982009888</v>
      </c>
      <c r="AU167" s="54">
        <v>1.9551753997802734</v>
      </c>
      <c r="AV167" s="54">
        <v>1.2541121244430542</v>
      </c>
      <c r="AW167" s="54">
        <v>1.878968358039856</v>
      </c>
      <c r="AX167" s="54">
        <v>0.84456759691238403</v>
      </c>
      <c r="AY167" s="54">
        <v>1.358257532119751</v>
      </c>
      <c r="AZ167" s="54">
        <v>1.3693355321884155</v>
      </c>
      <c r="BA167" s="54">
        <v>1.1106297969818115</v>
      </c>
      <c r="BB167" s="54">
        <v>2.3105535507202148</v>
      </c>
      <c r="BC167" s="54">
        <v>0.33399999141693115</v>
      </c>
      <c r="BD167" s="54">
        <v>1.8621630668640137</v>
      </c>
      <c r="BE167" s="54">
        <v>0.33399999141693115</v>
      </c>
      <c r="BF167" s="54">
        <v>1.7474713325500488</v>
      </c>
      <c r="BG167" s="54">
        <v>1.6458613872528076</v>
      </c>
      <c r="BH167" s="54">
        <v>1.0993781089782715</v>
      </c>
      <c r="BI167" s="54">
        <v>0.73074561357498169</v>
      </c>
      <c r="BJ167" s="54">
        <v>2.20155930519104</v>
      </c>
      <c r="BK167" s="54">
        <v>1.8522404432296753</v>
      </c>
      <c r="BL167" s="54">
        <v>1.8585778474807739</v>
      </c>
      <c r="BM167" s="54">
        <v>0.33399999141693115</v>
      </c>
    </row>
    <row r="168" spans="1:65" x14ac:dyDescent="0.2">
      <c r="A168" s="8" t="s">
        <v>431</v>
      </c>
      <c r="B168" s="40" t="s">
        <v>90</v>
      </c>
      <c r="C168" s="51">
        <v>7.7774315141141415E-3</v>
      </c>
      <c r="D168" s="51">
        <v>0</v>
      </c>
      <c r="E168" s="51">
        <v>0.1444658637046814</v>
      </c>
      <c r="F168" s="51">
        <v>9.5829308032989502E-2</v>
      </c>
      <c r="G168" s="51">
        <v>0</v>
      </c>
      <c r="H168" s="51">
        <v>1.7438715323805809E-2</v>
      </c>
      <c r="I168" s="51">
        <v>0.29688498377799988</v>
      </c>
      <c r="J168" s="51">
        <v>0.15437988936901093</v>
      </c>
      <c r="K168" s="51">
        <v>1.3204647693783045E-3</v>
      </c>
      <c r="L168" s="51">
        <v>0</v>
      </c>
      <c r="M168" s="51">
        <v>0.14275920391082764</v>
      </c>
      <c r="N168" s="51">
        <v>1.8996365368366241E-2</v>
      </c>
      <c r="O168" s="51">
        <v>3.0881846323609352E-2</v>
      </c>
      <c r="P168" s="51">
        <v>0</v>
      </c>
      <c r="Q168" s="51">
        <v>2.3993112146854401E-2</v>
      </c>
      <c r="R168" s="51">
        <v>9.1848865151405334E-2</v>
      </c>
      <c r="S168" s="51">
        <v>7.2363839717581868E-4</v>
      </c>
      <c r="T168" s="51">
        <v>0</v>
      </c>
      <c r="U168" s="51">
        <v>5.5372933857142925E-3</v>
      </c>
      <c r="V168" s="51">
        <v>2.4794792756438255E-2</v>
      </c>
      <c r="W168" s="51">
        <v>0</v>
      </c>
      <c r="X168" s="51">
        <v>1.0151015594601631E-2</v>
      </c>
      <c r="Y168" s="51">
        <v>3.0413584783673286E-2</v>
      </c>
      <c r="Z168" s="51">
        <v>2.2463463246822357E-2</v>
      </c>
      <c r="AA168" s="51">
        <v>9.2772217467427254E-3</v>
      </c>
      <c r="AB168" s="51">
        <v>1.3755735941231251E-2</v>
      </c>
      <c r="AC168" s="51">
        <v>1.8723731860518456E-2</v>
      </c>
      <c r="AD168" s="51">
        <v>0</v>
      </c>
      <c r="AE168" s="51">
        <v>0.30608570575714111</v>
      </c>
      <c r="AF168" s="51">
        <v>0</v>
      </c>
      <c r="AG168" s="51">
        <v>5.9434231370687485E-2</v>
      </c>
      <c r="AH168" s="51">
        <v>6.8088695406913757E-3</v>
      </c>
      <c r="AI168" s="51">
        <v>1.938633993268013E-2</v>
      </c>
      <c r="AJ168" s="51">
        <v>1.3511329889297485E-2</v>
      </c>
      <c r="AK168" s="51">
        <v>0</v>
      </c>
      <c r="AL168" s="51">
        <v>2.3714607581496239E-2</v>
      </c>
      <c r="AM168" s="51">
        <v>9.7812917083501816E-3</v>
      </c>
      <c r="AN168" s="51">
        <v>0</v>
      </c>
      <c r="AO168" s="51">
        <v>1.9319377606734633E-3</v>
      </c>
      <c r="AP168" s="51">
        <v>2.9236918780952692E-3</v>
      </c>
      <c r="AQ168" s="51">
        <v>0</v>
      </c>
      <c r="AR168" s="51">
        <v>0</v>
      </c>
      <c r="AS168" s="51">
        <v>0.22912019491195679</v>
      </c>
      <c r="AT168" s="51">
        <v>1.9925301894545555E-2</v>
      </c>
      <c r="AU168" s="51">
        <v>0.10077730566263199</v>
      </c>
      <c r="AV168" s="51">
        <v>1.0678999125957489E-2</v>
      </c>
      <c r="AW168" s="51">
        <v>2.7923045679926872E-2</v>
      </c>
      <c r="AX168" s="51">
        <v>6.5088416449725628E-3</v>
      </c>
      <c r="AY168" s="51">
        <v>1.1271633207798004E-2</v>
      </c>
      <c r="AZ168" s="51">
        <v>2.3889204487204552E-2</v>
      </c>
      <c r="BA168" s="51">
        <v>1.399656105786562E-2</v>
      </c>
      <c r="BB168" s="51">
        <v>0.57726210355758667</v>
      </c>
      <c r="BC168" s="51">
        <v>0</v>
      </c>
      <c r="BD168" s="51">
        <v>1.6821747645735741E-2</v>
      </c>
      <c r="BE168" s="51">
        <v>0</v>
      </c>
      <c r="BF168" s="51">
        <v>0.10425664484500885</v>
      </c>
      <c r="BG168" s="51">
        <v>1.4050082303583622E-2</v>
      </c>
      <c r="BH168" s="51">
        <v>1.094087865203619E-2</v>
      </c>
      <c r="BI168" s="51">
        <v>1.4327418059110641E-2</v>
      </c>
      <c r="BJ168" s="51">
        <v>0.48911428451538086</v>
      </c>
      <c r="BK168" s="51">
        <v>9.75818932056427E-3</v>
      </c>
      <c r="BL168" s="51">
        <v>1.4312631450593472E-2</v>
      </c>
      <c r="BM168" s="51">
        <v>0</v>
      </c>
    </row>
    <row r="169" spans="1:65" x14ac:dyDescent="0.2">
      <c r="A169" s="56" t="s">
        <v>432</v>
      </c>
      <c r="B169" s="57" t="s">
        <v>90</v>
      </c>
      <c r="C169" s="58">
        <v>0.94198864698410034</v>
      </c>
      <c r="D169" s="58">
        <v>1</v>
      </c>
      <c r="E169" s="58">
        <v>6.0926958918571472E-2</v>
      </c>
      <c r="F169" s="58">
        <v>1</v>
      </c>
      <c r="G169" s="58">
        <v>0.5</v>
      </c>
      <c r="H169" s="58">
        <v>0.50567662715911865</v>
      </c>
      <c r="I169" s="58">
        <v>1</v>
      </c>
      <c r="J169" s="58">
        <v>1</v>
      </c>
      <c r="K169" s="58">
        <v>0.8176308274269104</v>
      </c>
      <c r="L169" s="58">
        <v>1</v>
      </c>
      <c r="M169" s="58">
        <v>0.29594442248344421</v>
      </c>
      <c r="N169" s="58">
        <v>0</v>
      </c>
      <c r="O169" s="58">
        <v>1</v>
      </c>
      <c r="P169" s="58">
        <v>1</v>
      </c>
      <c r="Q169" s="58">
        <v>1</v>
      </c>
      <c r="R169" s="58">
        <v>0.47561842203140259</v>
      </c>
      <c r="S169" s="58">
        <v>1</v>
      </c>
      <c r="T169" s="58">
        <v>0.79801720380783081</v>
      </c>
      <c r="U169" s="58">
        <v>0.82985603809356689</v>
      </c>
      <c r="V169" s="58">
        <v>0.28267249464988708</v>
      </c>
      <c r="W169" s="58">
        <v>0.6826329231262207</v>
      </c>
      <c r="X169" s="58">
        <v>0.66830992698669434</v>
      </c>
      <c r="Y169" s="58">
        <v>1</v>
      </c>
      <c r="Z169" s="58">
        <v>1</v>
      </c>
      <c r="AA169" s="58">
        <v>0.93232285976409912</v>
      </c>
      <c r="AB169" s="58">
        <v>0</v>
      </c>
      <c r="AC169" s="58">
        <v>1</v>
      </c>
      <c r="AD169" s="58">
        <v>1</v>
      </c>
      <c r="AE169" s="58">
        <v>1</v>
      </c>
      <c r="AF169" s="58">
        <v>1</v>
      </c>
      <c r="AG169" s="58">
        <v>1</v>
      </c>
      <c r="AH169" s="58">
        <v>0.49793049693107605</v>
      </c>
      <c r="AI169" s="58">
        <v>1</v>
      </c>
      <c r="AJ169" s="58">
        <v>0.50343084335327148</v>
      </c>
      <c r="AK169" s="58">
        <v>1</v>
      </c>
      <c r="AL169" s="58">
        <v>0.31064015626907349</v>
      </c>
      <c r="AM169" s="58">
        <v>0.98047518730163574</v>
      </c>
      <c r="AN169" s="58">
        <v>0.60673803091049194</v>
      </c>
      <c r="AO169" s="58">
        <v>0.69678652286529541</v>
      </c>
      <c r="AP169" s="58">
        <v>1</v>
      </c>
      <c r="AQ169" s="58">
        <v>1</v>
      </c>
      <c r="AR169" s="58">
        <v>0.97532236576080322</v>
      </c>
      <c r="AS169" s="58">
        <v>0.97171503305435181</v>
      </c>
      <c r="AT169" s="58">
        <v>0.33852854371070862</v>
      </c>
      <c r="AU169" s="58">
        <v>0.22499312460422516</v>
      </c>
      <c r="AV169" s="58">
        <v>1</v>
      </c>
      <c r="AW169" s="58">
        <v>1</v>
      </c>
      <c r="AX169" s="58">
        <v>1</v>
      </c>
      <c r="AY169" s="59"/>
      <c r="AZ169" s="59"/>
      <c r="BA169" s="59"/>
      <c r="BB169" s="59"/>
      <c r="BC169" s="59"/>
      <c r="BD169" s="59"/>
      <c r="BE169" s="59"/>
      <c r="BF169" s="59"/>
      <c r="BG169" s="59"/>
      <c r="BH169" s="59"/>
      <c r="BI169" s="59"/>
      <c r="BJ169" s="59"/>
      <c r="BK169" s="59"/>
      <c r="BL169" s="59"/>
      <c r="BM169" s="59"/>
    </row>
    <row r="173" spans="1:65" s="7" customFormat="1" x14ac:dyDescent="0.2">
      <c r="A173" s="7" t="s">
        <v>437</v>
      </c>
      <c r="B173" s="7" t="s">
        <v>435</v>
      </c>
    </row>
    <row r="174" spans="1:65" s="7" customFormat="1" x14ac:dyDescent="0.2">
      <c r="A174" s="7" t="s">
        <v>415</v>
      </c>
      <c r="B174" s="7" t="s">
        <v>416</v>
      </c>
    </row>
    <row r="175" spans="1:65" s="7" customFormat="1" x14ac:dyDescent="0.2">
      <c r="A175" s="7" t="s">
        <v>438</v>
      </c>
      <c r="B175" s="7"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2022_VIE_ENG</vt:lpstr>
      <vt:lpstr>2022_PAPI_Indicators</vt:lpstr>
      <vt:lpstr>2021_VIE_ENG</vt:lpstr>
      <vt:lpstr>2020_VIE_ENG</vt:lpstr>
      <vt:lpstr>2019_VIE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Thi Thanh Huyen</dc:creator>
  <cp:lastModifiedBy>Windows User</cp:lastModifiedBy>
  <dcterms:created xsi:type="dcterms:W3CDTF">2021-06-21T06:48:02Z</dcterms:created>
  <dcterms:modified xsi:type="dcterms:W3CDTF">2023-04-17T07:35:11Z</dcterms:modified>
</cp:coreProperties>
</file>