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6" activeTab="0"/>
  </bookViews>
  <sheets>
    <sheet name="KH 2023" sheetId="1" r:id="rId1"/>
    <sheet name="zAVlCQg4" sheetId="2" state="hidden" r:id="rId2"/>
  </sheets>
  <definedNames>
    <definedName name="_1">#N/A</definedName>
    <definedName name="_1000A01">#N/A</definedName>
    <definedName name="_2">#N/A</definedName>
    <definedName name="_Builtin0">'zAVlCQg4'!$C$4</definedName>
    <definedName name="_CON1" localSheetId="0">#REF!</definedName>
    <definedName name="_CON1" localSheetId="1">#REF!</definedName>
    <definedName name="_CON1">#REF!</definedName>
    <definedName name="_CON2" localSheetId="0">#REF!</definedName>
    <definedName name="_CON2" localSheetId="1">#REF!</definedName>
    <definedName name="_CON2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ap1" localSheetId="0">#REF!</definedName>
    <definedName name="_lap1" localSheetId="1">#REF!</definedName>
    <definedName name="_lap1">#REF!</definedName>
    <definedName name="_lap2" localSheetId="0">#REF!</definedName>
    <definedName name="_lap2" localSheetId="1">#REF!</definedName>
    <definedName name="_lap2">#REF!</definedName>
    <definedName name="_NET2" localSheetId="0">#REF!</definedName>
    <definedName name="_NET2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 localSheetId="0">#REF!</definedName>
    <definedName name="AA" localSheetId="1">#REF!</definedName>
    <definedName name="AA">#REF!</definedName>
    <definedName name="All_Item" localSheetId="0">#REF!</definedName>
    <definedName name="All_Item" localSheetId="1">#REF!</definedName>
    <definedName name="All_Item">#REF!</definedName>
    <definedName name="ALPIN">#N/A</definedName>
    <definedName name="ALPJYOU">#N/A</definedName>
    <definedName name="ALPTOI">#N/A</definedName>
    <definedName name="BB" localSheetId="0">#REF!</definedName>
    <definedName name="BB" localSheetId="1">#REF!</definedName>
    <definedName name="BB">#REF!</definedName>
    <definedName name="BOQ" localSheetId="0">#REF!</definedName>
    <definedName name="BOQ" localSheetId="1">#REF!</definedName>
    <definedName name="BOQ">#REF!</definedName>
    <definedName name="Bust">'zAVlCQg4'!$C$31</definedName>
    <definedName name="BVCISUMMARY" localSheetId="0">#REF!</definedName>
    <definedName name="BVCISUMMARY" localSheetId="1">#REF!</definedName>
    <definedName name="BVCISUMMARY">#REF!</definedName>
    <definedName name="cap" localSheetId="0">#REF!</definedName>
    <definedName name="cap" localSheetId="1">#REF!</definedName>
    <definedName name="cap">#REF!</definedName>
    <definedName name="cap0.7" localSheetId="0">#REF!</definedName>
    <definedName name="cap0.7" localSheetId="1">#REF!</definedName>
    <definedName name="cap0.7">#REF!</definedName>
    <definedName name="Category_All" localSheetId="0">#REF!</definedName>
    <definedName name="Category_All" localSheetId="1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L" localSheetId="0">#REF!</definedName>
    <definedName name="CL" localSheetId="1">#REF!</definedName>
    <definedName name="CL">#REF!</definedName>
    <definedName name="COMMON" localSheetId="0">#REF!</definedName>
    <definedName name="COMMON">#REF!</definedName>
    <definedName name="CON_EQP_COS" localSheetId="0">#REF!</definedName>
    <definedName name="CON_EQP_COS" localSheetId="1">#REF!</definedName>
    <definedName name="CON_EQP_COS">#REF!</definedName>
    <definedName name="CON_EQP_COST" localSheetId="0">#REF!</definedName>
    <definedName name="CON_EQP_COST" localSheetId="1">#REF!</definedName>
    <definedName name="CON_EQP_COST">#REF!</definedName>
    <definedName name="CONST_EQ" localSheetId="0">#REF!</definedName>
    <definedName name="CONST_EQ" localSheetId="1">#REF!</definedName>
    <definedName name="CONST_EQ">#REF!</definedName>
    <definedName name="Continue">'zAVlCQg4'!$C$9</definedName>
    <definedName name="COVER" localSheetId="0">#REF!</definedName>
    <definedName name="COVER" localSheetId="1">#REF!</definedName>
    <definedName name="COVER">#REF!</definedName>
    <definedName name="CRITINST" localSheetId="0">#REF!</definedName>
    <definedName name="CRITINST" localSheetId="1">#REF!</definedName>
    <definedName name="CRITINST">#REF!</definedName>
    <definedName name="CRITPURC" localSheetId="0">#REF!</definedName>
    <definedName name="CRITPURC" localSheetId="1">#REF!</definedName>
    <definedName name="CRITPURC">#REF!</definedName>
    <definedName name="CS_10" localSheetId="0">#REF!</definedName>
    <definedName name="CS_10" localSheetId="1">#REF!</definedName>
    <definedName name="CS_10">#REF!</definedName>
    <definedName name="CS_100" localSheetId="0">#REF!</definedName>
    <definedName name="CS_100" localSheetId="1">#REF!</definedName>
    <definedName name="CS_100">#REF!</definedName>
    <definedName name="CS_10S" localSheetId="0">#REF!</definedName>
    <definedName name="CS_10S" localSheetId="1">#REF!</definedName>
    <definedName name="CS_10S">#REF!</definedName>
    <definedName name="CS_120" localSheetId="0">#REF!</definedName>
    <definedName name="CS_120" localSheetId="1">#REF!</definedName>
    <definedName name="CS_120">#REF!</definedName>
    <definedName name="CS_140" localSheetId="0">#REF!</definedName>
    <definedName name="CS_140" localSheetId="1">#REF!</definedName>
    <definedName name="CS_140">#REF!</definedName>
    <definedName name="CS_160" localSheetId="0">#REF!</definedName>
    <definedName name="CS_160" localSheetId="1">#REF!</definedName>
    <definedName name="CS_160">#REF!</definedName>
    <definedName name="CS_20" localSheetId="0">#REF!</definedName>
    <definedName name="CS_20" localSheetId="1">#REF!</definedName>
    <definedName name="CS_20">#REF!</definedName>
    <definedName name="CS_30" localSheetId="0">#REF!</definedName>
    <definedName name="CS_30" localSheetId="1">#REF!</definedName>
    <definedName name="CS_30">#REF!</definedName>
    <definedName name="CS_40" localSheetId="0">#REF!</definedName>
    <definedName name="CS_40" localSheetId="1">#REF!</definedName>
    <definedName name="CS_40">#REF!</definedName>
    <definedName name="CS_40S" localSheetId="0">#REF!</definedName>
    <definedName name="CS_40S" localSheetId="1">#REF!</definedName>
    <definedName name="CS_40S">#REF!</definedName>
    <definedName name="CS_5S" localSheetId="0">#REF!</definedName>
    <definedName name="CS_5S" localSheetId="1">#REF!</definedName>
    <definedName name="CS_5S">#REF!</definedName>
    <definedName name="CS_60" localSheetId="0">#REF!</definedName>
    <definedName name="CS_60" localSheetId="1">#REF!</definedName>
    <definedName name="CS_60">#REF!</definedName>
    <definedName name="CS_80" localSheetId="0">#REF!</definedName>
    <definedName name="CS_80" localSheetId="1">#REF!</definedName>
    <definedName name="CS_80">#REF!</definedName>
    <definedName name="CS_80S" localSheetId="0">#REF!</definedName>
    <definedName name="CS_80S" localSheetId="1">#REF!</definedName>
    <definedName name="CS_80S">#REF!</definedName>
    <definedName name="CS_STD" localSheetId="0">#REF!</definedName>
    <definedName name="CS_STD" localSheetId="1">#REF!</definedName>
    <definedName name="CS_STD">#REF!</definedName>
    <definedName name="CS_XS" localSheetId="0">#REF!</definedName>
    <definedName name="CS_XS" localSheetId="1">#REF!</definedName>
    <definedName name="CS_XS">#REF!</definedName>
    <definedName name="CS_XXS" localSheetId="0">#REF!</definedName>
    <definedName name="CS_XXS" localSheetId="1">#REF!</definedName>
    <definedName name="CS_XXS">#REF!</definedName>
    <definedName name="CT" localSheetId="0">#REF!</definedName>
    <definedName name="CT" localSheetId="1">#REF!</definedName>
    <definedName name="CT">#REF!</definedName>
    <definedName name="ctdn9697" localSheetId="0">#REF!</definedName>
    <definedName name="ctdn9697" localSheetId="1">#REF!</definedName>
    <definedName name="ctdn9697">#REF!</definedName>
    <definedName name="CURRENCY" localSheetId="0">#REF!</definedName>
    <definedName name="CURRENCY" localSheetId="1">#REF!</definedName>
    <definedName name="CURRENCY">#REF!</definedName>
    <definedName name="D_7101A_B" localSheetId="0">#REF!</definedName>
    <definedName name="D_7101A_B" localSheetId="1">#REF!</definedName>
    <definedName name="D_7101A_B">#REF!</definedName>
    <definedName name="DG" localSheetId="0">#REF!</definedName>
    <definedName name="DG" localSheetId="1">#REF!</definedName>
    <definedName name="DG">#REF!</definedName>
    <definedName name="dobt" localSheetId="0">#REF!</definedName>
    <definedName name="dobt" localSheetId="1">#REF!</definedName>
    <definedName name="dobt">#REF!</definedName>
    <definedName name="Document_array" localSheetId="1">{"?????","BC Tong ket nam 2008 &amp; KH nam 2009.xls","BC thang 12 nam 2008.xls"}</definedName>
    <definedName name="Documents_array">'zAVlCQg4'!$B$1:$B$16</definedName>
    <definedName name="DSUMDATA" localSheetId="0">#REF!</definedName>
    <definedName name="DSUMDATA" localSheetId="1">#REF!</definedName>
    <definedName name="DSUMDATA">#REF!</definedName>
    <definedName name="End_1" localSheetId="0">#REF!</definedName>
    <definedName name="End_1" localSheetId="1">#REF!</definedName>
    <definedName name="End_1">#REF!</definedName>
    <definedName name="End_10" localSheetId="0">#REF!</definedName>
    <definedName name="End_10" localSheetId="1">#REF!</definedName>
    <definedName name="End_10">#REF!</definedName>
    <definedName name="End_11" localSheetId="0">#REF!</definedName>
    <definedName name="End_11" localSheetId="1">#REF!</definedName>
    <definedName name="End_11">#REF!</definedName>
    <definedName name="End_12" localSheetId="0">#REF!</definedName>
    <definedName name="End_12" localSheetId="1">#REF!</definedName>
    <definedName name="End_12">#REF!</definedName>
    <definedName name="End_13" localSheetId="0">#REF!</definedName>
    <definedName name="End_13" localSheetId="1">#REF!</definedName>
    <definedName name="End_13">#REF!</definedName>
    <definedName name="End_2" localSheetId="0">#REF!</definedName>
    <definedName name="End_2" localSheetId="1">#REF!</definedName>
    <definedName name="End_2">#REF!</definedName>
    <definedName name="End_3" localSheetId="0">#REF!</definedName>
    <definedName name="End_3" localSheetId="1">#REF!</definedName>
    <definedName name="End_3">#REF!</definedName>
    <definedName name="End_4" localSheetId="0">#REF!</definedName>
    <definedName name="End_4" localSheetId="1">#REF!</definedName>
    <definedName name="End_4">#REF!</definedName>
    <definedName name="End_5" localSheetId="0">#REF!</definedName>
    <definedName name="End_5" localSheetId="1">#REF!</definedName>
    <definedName name="End_5">#REF!</definedName>
    <definedName name="End_6" localSheetId="0">#REF!</definedName>
    <definedName name="End_6" localSheetId="1">#REF!</definedName>
    <definedName name="End_6">#REF!</definedName>
    <definedName name="End_7" localSheetId="0">#REF!</definedName>
    <definedName name="End_7" localSheetId="1">#REF!</definedName>
    <definedName name="End_7">#REF!</definedName>
    <definedName name="End_8" localSheetId="0">#REF!</definedName>
    <definedName name="End_8" localSheetId="1">#REF!</definedName>
    <definedName name="End_8">#REF!</definedName>
    <definedName name="End_9" localSheetId="0">#REF!</definedName>
    <definedName name="End_9" localSheetId="1">#REF!</definedName>
    <definedName name="End_9">#REF!</definedName>
    <definedName name="FACTOR" localSheetId="0">#REF!</definedName>
    <definedName name="FACTOR" localSheetId="1">#REF!</definedName>
    <definedName name="FACTOR">#REF!</definedName>
    <definedName name="Hello">'zAVlCQg4'!$A$15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 localSheetId="0">#REF!</definedName>
    <definedName name="IDLAB_COST" localSheetId="1">#REF!</definedName>
    <definedName name="IDLAB_COST">#REF!</definedName>
    <definedName name="IND_LAB" localSheetId="0">#REF!</definedName>
    <definedName name="IND_LAB" localSheetId="1">#REF!</definedName>
    <definedName name="IND_LAB">#REF!</definedName>
    <definedName name="INDMANP" localSheetId="0">#REF!</definedName>
    <definedName name="INDMANP" localSheetId="1">#REF!</definedName>
    <definedName name="INDMANP">#REF!</definedName>
    <definedName name="K" localSheetId="0">#REF!</definedName>
    <definedName name="K" localSheetId="1">#REF!</definedName>
    <definedName name="K">#REF!</definedName>
    <definedName name="KVC" localSheetId="0">#REF!</definedName>
    <definedName name="KVC" localSheetId="1">#REF!</definedName>
    <definedName name="KVC">#REF!</definedName>
    <definedName name="L" localSheetId="0">#REF!</definedName>
    <definedName name="L" localSheetId="1">#REF!</definedName>
    <definedName name="L">#REF!</definedName>
    <definedName name="lVC" localSheetId="0">#REF!</definedName>
    <definedName name="lVC" localSheetId="1">#REF!</definedName>
    <definedName name="lVC">#REF!</definedName>
    <definedName name="MAJ_CON_EQP" localSheetId="0">#REF!</definedName>
    <definedName name="MAJ_CON_EQP" localSheetId="1">#REF!</definedName>
    <definedName name="MAJ_CON_EQP">#REF!</definedName>
    <definedName name="MG_A" localSheetId="0">#REF!</definedName>
    <definedName name="MG_A" localSheetId="1">#REF!</definedName>
    <definedName name="MG_A">#REF!</definedName>
    <definedName name="NCcap0.7" localSheetId="0">#REF!</definedName>
    <definedName name="NCcap0.7" localSheetId="1">#REF!</definedName>
    <definedName name="NCcap0.7">#REF!</definedName>
    <definedName name="NCcap1" localSheetId="0">#REF!</definedName>
    <definedName name="NCcap1" localSheetId="1">#REF!</definedName>
    <definedName name="NCcap1">#REF!</definedName>
    <definedName name="NET" localSheetId="0">#REF!</definedName>
    <definedName name="NET" localSheetId="1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 localSheetId="1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PRICE" localSheetId="0">#REF!</definedName>
    <definedName name="PRICE" localSheetId="1">#REF!</definedName>
    <definedName name="PRICE">#REF!</definedName>
    <definedName name="PRICE1" localSheetId="0">#REF!</definedName>
    <definedName name="PRICE1" localSheetId="1">#REF!</definedName>
    <definedName name="PRICE1">#REF!</definedName>
    <definedName name="_xlnm.Print_Titles" localSheetId="0">'KH 2023'!$3:$4</definedName>
    <definedName name="Print_Titles_MI" localSheetId="0">#REF!</definedName>
    <definedName name="Print_Titles_MI" localSheetId="1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 localSheetId="1">#REF!</definedName>
    <definedName name="PROPOSAL">#REF!</definedName>
    <definedName name="RECOUT">#N/A</definedName>
    <definedName name="RFP003A" localSheetId="0">#REF!</definedName>
    <definedName name="RFP003A" localSheetId="1">#REF!</definedName>
    <definedName name="RFP003A">#REF!</definedName>
    <definedName name="RFP003B" localSheetId="0">#REF!</definedName>
    <definedName name="RFP003B" localSheetId="1">#REF!</definedName>
    <definedName name="RFP003B">#REF!</definedName>
    <definedName name="RFP003C" localSheetId="0">#REF!</definedName>
    <definedName name="RFP003C" localSheetId="1">#REF!</definedName>
    <definedName name="RFP003C">#REF!</definedName>
    <definedName name="RFP003D" localSheetId="0">#REF!</definedName>
    <definedName name="RFP003D" localSheetId="1">#REF!</definedName>
    <definedName name="RFP003D">#REF!</definedName>
    <definedName name="RFP003E" localSheetId="0">#REF!</definedName>
    <definedName name="RFP003E" localSheetId="1">#REF!</definedName>
    <definedName name="RFP003E">#REF!</definedName>
    <definedName name="RFP003F" localSheetId="0">#REF!</definedName>
    <definedName name="RFP003F" localSheetId="1">#REF!</definedName>
    <definedName name="RFP003F">#REF!</definedName>
    <definedName name="SCH" localSheetId="0">#REF!</definedName>
    <definedName name="SCH" localSheetId="1">#REF!</definedName>
    <definedName name="SCH">#REF!</definedName>
    <definedName name="SIZE" localSheetId="0">#REF!</definedName>
    <definedName name="SIZE" localSheetId="1">#REF!</definedName>
    <definedName name="SIZE">#REF!</definedName>
    <definedName name="SORT" localSheetId="0">#REF!</definedName>
    <definedName name="SORT" localSheetId="1">#REF!</definedName>
    <definedName name="SORT">#REF!</definedName>
    <definedName name="SPEC" localSheetId="0">#REF!</definedName>
    <definedName name="SPEC" localSheetId="1">#REF!</definedName>
    <definedName name="SPEC">#REF!</definedName>
    <definedName name="SPECSUMMARY" localSheetId="0">#REF!</definedName>
    <definedName name="SPECSUMMARY" localSheetId="1">#REF!</definedName>
    <definedName name="SPECSUMMARY">#REF!</definedName>
    <definedName name="Start_1" localSheetId="0">#REF!</definedName>
    <definedName name="Start_1" localSheetId="1">#REF!</definedName>
    <definedName name="Start_1">#REF!</definedName>
    <definedName name="Start_10" localSheetId="0">#REF!</definedName>
    <definedName name="Start_10" localSheetId="1">#REF!</definedName>
    <definedName name="Start_10">#REF!</definedName>
    <definedName name="Start_11" localSheetId="0">#REF!</definedName>
    <definedName name="Start_11" localSheetId="1">#REF!</definedName>
    <definedName name="Start_11">#REF!</definedName>
    <definedName name="Start_12" localSheetId="0">#REF!</definedName>
    <definedName name="Start_12" localSheetId="1">#REF!</definedName>
    <definedName name="Start_12">#REF!</definedName>
    <definedName name="Start_13" localSheetId="0">#REF!</definedName>
    <definedName name="Start_13" localSheetId="1">#REF!</definedName>
    <definedName name="Start_13">#REF!</definedName>
    <definedName name="Start_2" localSheetId="0">#REF!</definedName>
    <definedName name="Start_2" localSheetId="1">#REF!</definedName>
    <definedName name="Start_2">#REF!</definedName>
    <definedName name="Start_3" localSheetId="0">#REF!</definedName>
    <definedName name="Start_3" localSheetId="1">#REF!</definedName>
    <definedName name="Start_3">#REF!</definedName>
    <definedName name="Start_4" localSheetId="0">#REF!</definedName>
    <definedName name="Start_4" localSheetId="1">#REF!</definedName>
    <definedName name="Start_4">#REF!</definedName>
    <definedName name="Start_5" localSheetId="0">#REF!</definedName>
    <definedName name="Start_5" localSheetId="1">#REF!</definedName>
    <definedName name="Start_5">#REF!</definedName>
    <definedName name="Start_6" localSheetId="0">#REF!</definedName>
    <definedName name="Start_6" localSheetId="1">#REF!</definedName>
    <definedName name="Start_6">#REF!</definedName>
    <definedName name="Start_7" localSheetId="0">#REF!</definedName>
    <definedName name="Start_7" localSheetId="1">#REF!</definedName>
    <definedName name="Start_7">#REF!</definedName>
    <definedName name="Start_8" localSheetId="0">#REF!</definedName>
    <definedName name="Start_8" localSheetId="1">#REF!</definedName>
    <definedName name="Start_8">#REF!</definedName>
    <definedName name="Start_9" localSheetId="0">#REF!</definedName>
    <definedName name="Start_9" localSheetId="1">#REF!</definedName>
    <definedName name="Start_9">#REF!</definedName>
    <definedName name="SUMMARY" localSheetId="0">#REF!</definedName>
    <definedName name="SUMMARY">#REF!</definedName>
    <definedName name="TITAN" localSheetId="0">#REF!</definedName>
    <definedName name="TITAN">#REF!</definedName>
    <definedName name="TPLRP" localSheetId="0">#REF!</definedName>
    <definedName name="TPLRP" localSheetId="1">#REF!</definedName>
    <definedName name="TPLRP">#REF!</definedName>
    <definedName name="ttbt" localSheetId="0">#REF!</definedName>
    <definedName name="ttbt" localSheetId="1">#REF!</definedName>
    <definedName name="ttbt">#REF!</definedName>
    <definedName name="THI" localSheetId="0">#REF!</definedName>
    <definedName name="THI">#REF!</definedName>
    <definedName name="TRADE2" localSheetId="0">#REF!</definedName>
    <definedName name="TRADE2" localSheetId="1">#REF!</definedName>
    <definedName name="TRADE2">#REF!</definedName>
    <definedName name="VARIINST" localSheetId="0">#REF!</definedName>
    <definedName name="VARIINST" localSheetId="1">#REF!</definedName>
    <definedName name="VARIINST">#REF!</definedName>
    <definedName name="VARIPURC" localSheetId="0">#REF!</definedName>
    <definedName name="VARIPURC" localSheetId="1">#REF!</definedName>
    <definedName name="VARIPURC">#REF!</definedName>
    <definedName name="vccot" localSheetId="0">#REF!</definedName>
    <definedName name="vccot" localSheetId="1">#REF!</definedName>
    <definedName name="vccot">#REF!</definedName>
    <definedName name="vctb" localSheetId="0">#REF!</definedName>
    <definedName name="vctb" localSheetId="1">#REF!</definedName>
    <definedName name="vctb">#REF!</definedName>
    <definedName name="Vlcap0.7" localSheetId="0">#REF!</definedName>
    <definedName name="Vlcap0.7" localSheetId="1">#REF!</definedName>
    <definedName name="Vlcap0.7">#REF!</definedName>
    <definedName name="VLcap1" localSheetId="0">#REF!</definedName>
    <definedName name="VLcap1" localSheetId="1">#REF!</definedName>
    <definedName name="VLcap1">#REF!</definedName>
  </definedNames>
  <calcPr fullCalcOnLoad="1"/>
</workbook>
</file>

<file path=xl/sharedStrings.xml><?xml version="1.0" encoding="utf-8"?>
<sst xmlns="http://schemas.openxmlformats.org/spreadsheetml/2006/main" count="479" uniqueCount="152">
  <si>
    <t>ĐVT</t>
  </si>
  <si>
    <t>ha</t>
  </si>
  <si>
    <t>tạ/ha</t>
  </si>
  <si>
    <t xml:space="preserve"> -</t>
  </si>
  <si>
    <t>STT</t>
  </si>
  <si>
    <t>Tên chỉ tiêu</t>
  </si>
  <si>
    <t>Đăk Kôi</t>
  </si>
  <si>
    <t>1.1</t>
  </si>
  <si>
    <t>1.2</t>
  </si>
  <si>
    <t>I</t>
  </si>
  <si>
    <t>Diện tích</t>
  </si>
  <si>
    <t>Năng suất</t>
  </si>
  <si>
    <t>Sản lượng</t>
  </si>
  <si>
    <t>Lúa Đông xuân</t>
  </si>
  <si>
    <t>Lạc</t>
  </si>
  <si>
    <t>2.2</t>
  </si>
  <si>
    <t>Khoai lang</t>
  </si>
  <si>
    <t>Sắn</t>
  </si>
  <si>
    <t>Rau các loại</t>
  </si>
  <si>
    <t>Đậu các loại</t>
  </si>
  <si>
    <t>Cây mía</t>
  </si>
  <si>
    <t>Cây cà phê</t>
  </si>
  <si>
    <t>Cây tiêu</t>
  </si>
  <si>
    <t>Cây cao su</t>
  </si>
  <si>
    <t>Cây bời lời</t>
  </si>
  <si>
    <t>Đàn trâu</t>
  </si>
  <si>
    <t>Đàn bò</t>
  </si>
  <si>
    <t>Đàn lợn</t>
  </si>
  <si>
    <t>Đàn dê</t>
  </si>
  <si>
    <t>Đàn gia cầm</t>
  </si>
  <si>
    <t>II</t>
  </si>
  <si>
    <t>B</t>
  </si>
  <si>
    <t>C</t>
  </si>
  <si>
    <t>2.1</t>
  </si>
  <si>
    <t xml:space="preserve"> - </t>
  </si>
  <si>
    <t xml:space="preserve">  - </t>
  </si>
  <si>
    <t>tấn</t>
  </si>
  <si>
    <t>Trong đó: Ruộng</t>
  </si>
  <si>
    <t>Ngô vụ 2</t>
  </si>
  <si>
    <t/>
  </si>
  <si>
    <t>con</t>
  </si>
  <si>
    <t>Lúa vụ mùa</t>
  </si>
  <si>
    <t>CHĂN NUÔI</t>
  </si>
  <si>
    <t>Tr.đó: Ngô vụ 1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</si>
  <si>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</si>
  <si>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</si>
  <si>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</si>
  <si>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</si>
  <si>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</si>
  <si>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</si>
  <si>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</si>
  <si>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</si>
  <si>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</si>
  <si>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</si>
  <si>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Lúa cả năm</t>
  </si>
  <si>
    <t>C:\Program Files\Microsoft Office\Office10\xlstart\ÿÿÿÿÿ.</t>
  </si>
  <si>
    <t>Đ.Ruồng</t>
  </si>
  <si>
    <t>T.Trấn</t>
  </si>
  <si>
    <t>Đ.Pne</t>
  </si>
  <si>
    <t>ÿÿÿÿÿ</t>
  </si>
  <si>
    <t>*</t>
  </si>
  <si>
    <t>Lúa ô nà (rẫy)</t>
  </si>
  <si>
    <t>Ngô cả năm</t>
  </si>
  <si>
    <t>Cây thực phẩm:</t>
  </si>
  <si>
    <t>1.2.1</t>
  </si>
  <si>
    <t>1.2.2</t>
  </si>
  <si>
    <t>Cây chất bột lấy củ:</t>
  </si>
  <si>
    <t>BC Tong ket nam 2008 &amp; KH nam 2009.xls</t>
  </si>
  <si>
    <t>Tr.đó: trồng mới:</t>
  </si>
  <si>
    <t>Cây CN ngắn ngày</t>
  </si>
  <si>
    <t>Ngô vụ Đông Xuân</t>
  </si>
  <si>
    <t>Tr đó: DT cho thu hoạch</t>
  </si>
  <si>
    <t>CÂY KHÁC</t>
  </si>
  <si>
    <t>Tr.đó: Thóc</t>
  </si>
  <si>
    <t>Đàn gia súc</t>
  </si>
  <si>
    <t>THỦY SẢN</t>
  </si>
  <si>
    <t>Tổng sản lượng thủy sản</t>
  </si>
  <si>
    <t>Diện tích nuôi ao hồ nhỏ</t>
  </si>
  <si>
    <t>Diện tích nuôi ao hồ lớn</t>
  </si>
  <si>
    <t>Tr.đó: Trồng mới</t>
  </si>
  <si>
    <t>DT cho thu hoạch</t>
  </si>
  <si>
    <t>Sản lượng nuôi trồng TS</t>
  </si>
  <si>
    <t>Đ.Tơ Lung</t>
  </si>
  <si>
    <t>Đ.Tơ Re</t>
  </si>
  <si>
    <t>T. Lập</t>
  </si>
  <si>
    <t>2.3</t>
  </si>
  <si>
    <t>3.1</t>
  </si>
  <si>
    <t>3.2</t>
  </si>
  <si>
    <t>4.1</t>
  </si>
  <si>
    <t>4.2</t>
  </si>
  <si>
    <t>5.1</t>
  </si>
  <si>
    <t>5.2</t>
  </si>
  <si>
    <t>III</t>
  </si>
  <si>
    <t>Cây Mắc ca</t>
  </si>
  <si>
    <t>Cụ thể các xã, thị trấn</t>
  </si>
  <si>
    <t xml:space="preserve">Cây ăn quả </t>
  </si>
  <si>
    <t>Tr. đó trồng mới</t>
  </si>
  <si>
    <t>Diện tích trồng cũ</t>
  </si>
  <si>
    <t>Sâm dây</t>
  </si>
  <si>
    <t>Đương quy</t>
  </si>
  <si>
    <t>DT trồng cũ</t>
  </si>
  <si>
    <t xml:space="preserve">Đinh lăng </t>
  </si>
  <si>
    <t xml:space="preserve">Diện tích trong dân </t>
  </si>
  <si>
    <t>Diện tích của DN</t>
  </si>
  <si>
    <t>Trồng rừng</t>
  </si>
  <si>
    <t>Trồng cây phân tán</t>
  </si>
  <si>
    <t>Cây</t>
  </si>
  <si>
    <t>Ban QLRPH Kon Rẫy</t>
  </si>
  <si>
    <t>Mật nhân</t>
  </si>
  <si>
    <t>Cẩu tích</t>
  </si>
  <si>
    <t>Các xã, thị trấn</t>
  </si>
  <si>
    <t>IV</t>
  </si>
  <si>
    <t>V</t>
  </si>
  <si>
    <t>VI</t>
  </si>
  <si>
    <t>+</t>
  </si>
  <si>
    <t>-</t>
  </si>
  <si>
    <t xml:space="preserve">BQL rừng phòng hộ </t>
  </si>
  <si>
    <t>DT GT CÂY HN</t>
  </si>
  <si>
    <t xml:space="preserve">C.ty TNHH MTV LN Kon Rẫy </t>
  </si>
  <si>
    <t xml:space="preserve"> +</t>
  </si>
  <si>
    <t>Diện tích nuôi trồng TS</t>
  </si>
  <si>
    <t>DT CÂY LÂU NĂM</t>
  </si>
  <si>
    <t>Khoanh nuôi rừng</t>
  </si>
  <si>
    <t xml:space="preserve">C.ty TNHH LN Kon Rẫy </t>
  </si>
  <si>
    <t>DT trồng mới, Tr. đó:</t>
  </si>
  <si>
    <t>DT trồng mới của DN</t>
  </si>
  <si>
    <t>DT trồng mới của dân</t>
  </si>
  <si>
    <t>Lan Kim Tuyến</t>
  </si>
  <si>
    <t>Tr.đó: C.ty, Doanh nghiệp</t>
  </si>
  <si>
    <t>Dược liệu hàng năm</t>
  </si>
  <si>
    <t>Dược liệu khoanh nuôi</t>
  </si>
  <si>
    <t>S.lượng khai thác TN</t>
  </si>
  <si>
    <t>DT trồng mới</t>
  </si>
  <si>
    <t>Dược liệu lâu năm</t>
  </si>
  <si>
    <t>Kế hoạch năm 2023</t>
  </si>
  <si>
    <t>Trồng cũ</t>
  </si>
  <si>
    <t>Trồng mới</t>
  </si>
  <si>
    <t>DL lâu năm khác</t>
  </si>
  <si>
    <t>DL lâu năm khác (cây….)</t>
  </si>
  <si>
    <t>TỔNG DT GT (I+II+VI)</t>
  </si>
  <si>
    <t>Dân số Trung bình</t>
  </si>
  <si>
    <t>Tổng sản lượng lương thực (thóc, ngô)</t>
  </si>
  <si>
    <t>Trong đố: Thóc</t>
  </si>
  <si>
    <t xml:space="preserve">người </t>
  </si>
  <si>
    <t xml:space="preserve">tấn </t>
  </si>
  <si>
    <t>KẾ HOẠCH SẢN XUẤT NÔNG NGHIỆP NĂM 2023</t>
  </si>
  <si>
    <t>Dân số cuối năm</t>
  </si>
  <si>
    <t>Tổng diện tích cây dược liệu</t>
  </si>
  <si>
    <t xml:space="preserve"> - Trồng mới</t>
  </si>
  <si>
    <t>(Kèm theo Báo cáo số       /BC-UBND ngày      /      /2022 của UBND huyện)</t>
  </si>
  <si>
    <t>Dược liệu  khác hàng năm (trồng mới)</t>
  </si>
  <si>
    <t xml:space="preserve"> - DT trồng cũ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</si>
</sst>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&quot;$&quot;#,##0;[Red]\-&quot;$&quot;#,##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&quot;\&quot;#,##0;[Red]&quot;\&quot;\-#,##0"/>
    <numFmt numFmtId="172" formatCode="&quot;\&quot;#,##0.00;[Red]&quot;\&quot;\-#,##0.00"/>
    <numFmt numFmtId="173" formatCode="\$#,##0\ ;\(\$#,##0\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_-* #,##0\ _F_-;\-* #,##0\ _F_-;_-* &quot;-&quot;\ _F_-;_-@_-"/>
    <numFmt numFmtId="177" formatCode="_ * #,##0_ ;_ * \-#,##0_ ;_ * &quot;-&quot;_ ;_ @_ "/>
    <numFmt numFmtId="178" formatCode="0.00_)"/>
    <numFmt numFmtId="179" formatCode="_(* #,##0.0_);_(* \(#,##0.0\);_(* &quot;-&quot;??_);_(@_)"/>
    <numFmt numFmtId="180" formatCode="_-* #,##0.0\ _₫_-;\-* #,##0.0\ _₫_-;_-* &quot;-&quot;?\ _₫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0"/>
      <name val="VNbook-Antiqua"/>
      <family val="2"/>
    </font>
    <font>
      <sz val="12"/>
      <name val="Arial"/>
      <family val="2"/>
    </font>
    <font>
      <b/>
      <i/>
      <sz val="16"/>
      <name val="Helv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굴림체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dashed"/>
    </border>
    <border>
      <left/>
      <right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28" borderId="2" applyNumberFormat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" fillId="0" borderId="0" applyNumberFormat="0" applyFont="0" applyFill="0" applyAlignment="0">
      <protection/>
    </xf>
    <xf numFmtId="0" fontId="55" fillId="31" borderId="0" applyNumberFormat="0" applyBorder="0" applyAlignment="0" applyProtection="0"/>
    <xf numFmtId="178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5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>
      <alignment vertical="center"/>
      <protection/>
    </xf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1" fillId="0" borderId="0" applyProtection="0">
      <alignment/>
    </xf>
    <xf numFmtId="169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8" fillId="33" borderId="0" xfId="89" applyFont="1" applyFill="1">
      <alignment/>
      <protection/>
    </xf>
    <xf numFmtId="0" fontId="0" fillId="0" borderId="0" xfId="89">
      <alignment/>
      <protection/>
    </xf>
    <xf numFmtId="0" fontId="0" fillId="33" borderId="0" xfId="89" applyFill="1">
      <alignment/>
      <protection/>
    </xf>
    <xf numFmtId="0" fontId="0" fillId="34" borderId="10" xfId="89" applyFill="1" applyBorder="1">
      <alignment/>
      <protection/>
    </xf>
    <xf numFmtId="0" fontId="19" fillId="35" borderId="11" xfId="89" applyFont="1" applyFill="1" applyBorder="1" applyAlignment="1">
      <alignment horizontal="center"/>
      <protection/>
    </xf>
    <xf numFmtId="0" fontId="20" fillId="36" borderId="12" xfId="89" applyFont="1" applyFill="1" applyBorder="1" applyAlignment="1">
      <alignment horizontal="center"/>
      <protection/>
    </xf>
    <xf numFmtId="0" fontId="19" fillId="35" borderId="12" xfId="89" applyFont="1" applyFill="1" applyBorder="1" applyAlignment="1">
      <alignment horizontal="center"/>
      <protection/>
    </xf>
    <xf numFmtId="0" fontId="19" fillId="35" borderId="13" xfId="89" applyFont="1" applyFill="1" applyBorder="1" applyAlignment="1">
      <alignment horizontal="center"/>
      <protection/>
    </xf>
    <xf numFmtId="0" fontId="0" fillId="34" borderId="14" xfId="89" applyFill="1" applyBorder="1">
      <alignment/>
      <protection/>
    </xf>
    <xf numFmtId="0" fontId="0" fillId="34" borderId="15" xfId="89" applyFill="1" applyBorder="1">
      <alignment/>
      <protection/>
    </xf>
    <xf numFmtId="0" fontId="22" fillId="0" borderId="0" xfId="68" applyFont="1" applyFill="1">
      <alignment/>
      <protection/>
    </xf>
    <xf numFmtId="0" fontId="23" fillId="0" borderId="0" xfId="68" applyFont="1" applyFill="1">
      <alignment/>
      <protection/>
    </xf>
    <xf numFmtId="0" fontId="22" fillId="0" borderId="0" xfId="68" applyFont="1" applyFill="1" applyAlignment="1">
      <alignment horizontal="center" wrapText="1"/>
      <protection/>
    </xf>
    <xf numFmtId="0" fontId="26" fillId="0" borderId="0" xfId="68" applyFont="1" applyFill="1">
      <alignment/>
      <protection/>
    </xf>
    <xf numFmtId="0" fontId="21" fillId="0" borderId="0" xfId="68" applyFont="1" applyFill="1">
      <alignment/>
      <protection/>
    </xf>
    <xf numFmtId="0" fontId="22" fillId="0" borderId="0" xfId="68" applyFont="1" applyFill="1" applyAlignment="1">
      <alignment wrapText="1"/>
      <protection/>
    </xf>
    <xf numFmtId="0" fontId="23" fillId="0" borderId="0" xfId="68" applyFont="1" applyFill="1" applyBorder="1">
      <alignment/>
      <protection/>
    </xf>
    <xf numFmtId="0" fontId="22" fillId="0" borderId="0" xfId="68" applyFont="1" applyFill="1" applyAlignment="1">
      <alignment horizontal="center"/>
      <protection/>
    </xf>
    <xf numFmtId="0" fontId="25" fillId="0" borderId="0" xfId="68" applyFont="1" applyFill="1" applyAlignment="1">
      <alignment horizontal="left" wrapText="1"/>
      <protection/>
    </xf>
    <xf numFmtId="0" fontId="23" fillId="0" borderId="16" xfId="68" applyFont="1" applyFill="1" applyBorder="1" applyAlignment="1">
      <alignment horizontal="center" vertical="center"/>
      <protection/>
    </xf>
    <xf numFmtId="0" fontId="23" fillId="0" borderId="16" xfId="68" applyFont="1" applyFill="1" applyBorder="1" applyAlignment="1">
      <alignment horizontal="left" vertical="center" wrapText="1"/>
      <protection/>
    </xf>
    <xf numFmtId="0" fontId="22" fillId="0" borderId="16" xfId="68" applyFont="1" applyFill="1" applyBorder="1" applyAlignment="1">
      <alignment horizontal="center" vertical="center" wrapText="1"/>
      <protection/>
    </xf>
    <xf numFmtId="3" fontId="23" fillId="0" borderId="16" xfId="68" applyNumberFormat="1" applyFont="1" applyFill="1" applyBorder="1" applyAlignment="1">
      <alignment/>
      <protection/>
    </xf>
    <xf numFmtId="0" fontId="26" fillId="0" borderId="16" xfId="68" applyFont="1" applyFill="1" applyBorder="1" applyAlignment="1">
      <alignment horizontal="left" vertical="center" wrapText="1"/>
      <protection/>
    </xf>
    <xf numFmtId="3" fontId="26" fillId="0" borderId="16" xfId="68" applyNumberFormat="1" applyFont="1" applyFill="1" applyBorder="1" applyAlignment="1">
      <alignment/>
      <protection/>
    </xf>
    <xf numFmtId="0" fontId="27" fillId="0" borderId="16" xfId="68" applyFont="1" applyFill="1" applyBorder="1" applyAlignment="1">
      <alignment horizontal="left" vertical="center" wrapText="1"/>
      <protection/>
    </xf>
    <xf numFmtId="3" fontId="22" fillId="0" borderId="16" xfId="68" applyNumberFormat="1" applyFont="1" applyFill="1" applyBorder="1" applyAlignment="1">
      <alignment vertical="center" wrapText="1"/>
      <protection/>
    </xf>
    <xf numFmtId="0" fontId="22" fillId="0" borderId="16" xfId="68" applyFont="1" applyFill="1" applyBorder="1" applyAlignment="1">
      <alignment horizontal="center" vertical="center"/>
      <protection/>
    </xf>
    <xf numFmtId="0" fontId="23" fillId="0" borderId="16" xfId="68" applyFont="1" applyFill="1" applyBorder="1" applyAlignment="1">
      <alignment horizontal="center" vertical="center" wrapText="1"/>
      <protection/>
    </xf>
    <xf numFmtId="0" fontId="22" fillId="0" borderId="16" xfId="68" applyFont="1" applyFill="1" applyBorder="1" applyAlignment="1">
      <alignment horizontal="left" vertical="center" wrapText="1"/>
      <protection/>
    </xf>
    <xf numFmtId="3" fontId="23" fillId="0" borderId="16" xfId="68" applyNumberFormat="1" applyFont="1" applyFill="1" applyBorder="1" applyAlignment="1">
      <alignment vertical="center" wrapText="1"/>
      <protection/>
    </xf>
    <xf numFmtId="3" fontId="22" fillId="0" borderId="16" xfId="68" applyNumberFormat="1" applyFont="1" applyFill="1" applyBorder="1" applyAlignment="1">
      <alignment/>
      <protection/>
    </xf>
    <xf numFmtId="0" fontId="26" fillId="0" borderId="16" xfId="68" applyFont="1" applyFill="1" applyBorder="1" applyAlignment="1">
      <alignment horizontal="center" vertical="center"/>
      <protection/>
    </xf>
    <xf numFmtId="3" fontId="22" fillId="0" borderId="16" xfId="41" applyNumberFormat="1" applyFont="1" applyFill="1" applyBorder="1" applyAlignment="1">
      <alignment/>
    </xf>
    <xf numFmtId="166" fontId="22" fillId="0" borderId="16" xfId="68" applyNumberFormat="1" applyFont="1" applyFill="1" applyBorder="1" applyAlignment="1">
      <alignment/>
      <protection/>
    </xf>
    <xf numFmtId="4" fontId="22" fillId="0" borderId="16" xfId="68" applyNumberFormat="1" applyFont="1" applyFill="1" applyBorder="1" applyAlignment="1">
      <alignment/>
      <protection/>
    </xf>
    <xf numFmtId="3" fontId="23" fillId="0" borderId="16" xfId="0" applyNumberFormat="1" applyFont="1" applyFill="1" applyBorder="1" applyAlignment="1">
      <alignment/>
    </xf>
    <xf numFmtId="0" fontId="21" fillId="0" borderId="16" xfId="68" applyFont="1" applyFill="1" applyBorder="1" applyAlignment="1">
      <alignment horizontal="left" vertical="center" wrapText="1"/>
      <protection/>
    </xf>
    <xf numFmtId="0" fontId="21" fillId="0" borderId="16" xfId="68" applyFont="1" applyFill="1" applyBorder="1" applyAlignment="1">
      <alignment horizontal="center" vertical="center"/>
      <protection/>
    </xf>
    <xf numFmtId="0" fontId="21" fillId="0" borderId="16" xfId="68" applyFont="1" applyFill="1" applyBorder="1" applyAlignment="1">
      <alignment horizontal="center" vertical="center" wrapText="1"/>
      <protection/>
    </xf>
    <xf numFmtId="3" fontId="21" fillId="0" borderId="16" xfId="0" applyNumberFormat="1" applyFont="1" applyFill="1" applyBorder="1" applyAlignment="1">
      <alignment horizontal="right"/>
    </xf>
    <xf numFmtId="3" fontId="21" fillId="0" borderId="16" xfId="68" applyNumberFormat="1" applyFont="1" applyFill="1" applyBorder="1" applyAlignment="1">
      <alignment/>
      <protection/>
    </xf>
    <xf numFmtId="164" fontId="21" fillId="0" borderId="16" xfId="68" applyNumberFormat="1" applyFont="1" applyFill="1" applyBorder="1" applyAlignment="1">
      <alignment horizontal="center" vertical="center" wrapText="1"/>
      <protection/>
    </xf>
    <xf numFmtId="3" fontId="22" fillId="0" borderId="16" xfId="0" applyNumberFormat="1" applyFont="1" applyFill="1" applyBorder="1" applyAlignment="1">
      <alignment horizontal="right"/>
    </xf>
    <xf numFmtId="3" fontId="23" fillId="0" borderId="16" xfId="0" applyNumberFormat="1" applyFont="1" applyFill="1" applyBorder="1" applyAlignment="1">
      <alignment horizontal="right"/>
    </xf>
    <xf numFmtId="4" fontId="21" fillId="0" borderId="16" xfId="68" applyNumberFormat="1" applyFont="1" applyFill="1" applyBorder="1" applyAlignment="1">
      <alignment horizontal="center" vertical="center" wrapText="1"/>
      <protection/>
    </xf>
    <xf numFmtId="0" fontId="26" fillId="0" borderId="16" xfId="68" applyFont="1" applyFill="1" applyBorder="1" applyAlignment="1">
      <alignment horizontal="center" vertical="center" wrapText="1"/>
      <protection/>
    </xf>
    <xf numFmtId="0" fontId="22" fillId="0" borderId="16" xfId="68" applyFont="1" applyFill="1" applyBorder="1" applyAlignment="1" quotePrefix="1">
      <alignment horizontal="center" vertical="center"/>
      <protection/>
    </xf>
    <xf numFmtId="166" fontId="21" fillId="0" borderId="16" xfId="68" applyNumberFormat="1" applyFont="1" applyFill="1" applyBorder="1" applyAlignment="1">
      <alignment/>
      <protection/>
    </xf>
    <xf numFmtId="166" fontId="26" fillId="0" borderId="16" xfId="68" applyNumberFormat="1" applyFont="1" applyFill="1" applyBorder="1" applyAlignment="1">
      <alignment/>
      <protection/>
    </xf>
    <xf numFmtId="4" fontId="26" fillId="0" borderId="16" xfId="68" applyNumberFormat="1" applyFont="1" applyFill="1" applyBorder="1" applyAlignment="1">
      <alignment/>
      <protection/>
    </xf>
    <xf numFmtId="0" fontId="21" fillId="0" borderId="16" xfId="68" applyFont="1" applyFill="1" applyBorder="1" applyAlignment="1" quotePrefix="1">
      <alignment horizontal="center" vertical="center"/>
      <protection/>
    </xf>
    <xf numFmtId="4" fontId="23" fillId="0" borderId="16" xfId="68" applyNumberFormat="1" applyFont="1" applyFill="1" applyBorder="1" applyAlignment="1">
      <alignment/>
      <protection/>
    </xf>
    <xf numFmtId="3" fontId="23" fillId="0" borderId="16" xfId="41" applyNumberFormat="1" applyFont="1" applyFill="1" applyBorder="1" applyAlignment="1">
      <alignment horizontal="right" wrapText="1"/>
    </xf>
    <xf numFmtId="166" fontId="23" fillId="0" borderId="16" xfId="0" applyNumberFormat="1" applyFont="1" applyFill="1" applyBorder="1" applyAlignment="1">
      <alignment horizontal="right"/>
    </xf>
    <xf numFmtId="3" fontId="22" fillId="0" borderId="16" xfId="41" applyNumberFormat="1" applyFont="1" applyFill="1" applyBorder="1" applyAlignment="1">
      <alignment/>
    </xf>
    <xf numFmtId="0" fontId="23" fillId="0" borderId="16" xfId="68" applyFont="1" applyFill="1" applyBorder="1" applyAlignment="1">
      <alignment horizontal="center"/>
      <protection/>
    </xf>
    <xf numFmtId="0" fontId="23" fillId="0" borderId="16" xfId="68" applyFont="1" applyFill="1" applyBorder="1" applyAlignment="1">
      <alignment horizontal="left" wrapText="1"/>
      <protection/>
    </xf>
    <xf numFmtId="0" fontId="23" fillId="0" borderId="16" xfId="68" applyFont="1" applyFill="1" applyBorder="1" applyAlignment="1">
      <alignment horizontal="center" wrapText="1"/>
      <protection/>
    </xf>
    <xf numFmtId="166" fontId="23" fillId="0" borderId="16" xfId="41" applyNumberFormat="1" applyFont="1" applyFill="1" applyBorder="1" applyAlignment="1">
      <alignment horizontal="right" wrapText="1"/>
    </xf>
    <xf numFmtId="3" fontId="23" fillId="0" borderId="16" xfId="41" applyNumberFormat="1" applyFont="1" applyFill="1" applyBorder="1" applyAlignment="1">
      <alignment horizontal="right"/>
    </xf>
    <xf numFmtId="0" fontId="22" fillId="0" borderId="16" xfId="68" applyFont="1" applyFill="1" applyBorder="1" applyAlignment="1">
      <alignment horizontal="center"/>
      <protection/>
    </xf>
    <xf numFmtId="0" fontId="26" fillId="0" borderId="16" xfId="68" applyFont="1" applyFill="1" applyBorder="1" applyAlignment="1">
      <alignment horizontal="center" wrapText="1"/>
      <protection/>
    </xf>
    <xf numFmtId="0" fontId="22" fillId="0" borderId="16" xfId="68" applyFont="1" applyFill="1" applyBorder="1" applyAlignment="1">
      <alignment horizontal="left" wrapText="1"/>
      <protection/>
    </xf>
    <xf numFmtId="0" fontId="22" fillId="0" borderId="16" xfId="68" applyFont="1" applyFill="1" applyBorder="1" applyAlignment="1">
      <alignment horizontal="center" wrapText="1"/>
      <protection/>
    </xf>
    <xf numFmtId="3" fontId="22" fillId="0" borderId="16" xfId="41" applyNumberFormat="1" applyFont="1" applyFill="1" applyBorder="1" applyAlignment="1">
      <alignment horizontal="right"/>
    </xf>
    <xf numFmtId="0" fontId="23" fillId="0" borderId="17" xfId="68" applyFont="1" applyFill="1" applyBorder="1" applyAlignment="1">
      <alignment horizontal="center"/>
      <protection/>
    </xf>
    <xf numFmtId="0" fontId="23" fillId="0" borderId="17" xfId="68" applyFont="1" applyFill="1" applyBorder="1" applyAlignment="1">
      <alignment horizontal="left" wrapText="1"/>
      <protection/>
    </xf>
    <xf numFmtId="0" fontId="23" fillId="0" borderId="17" xfId="68" applyFont="1" applyFill="1" applyBorder="1" applyAlignment="1">
      <alignment horizontal="center" wrapText="1"/>
      <protection/>
    </xf>
    <xf numFmtId="166" fontId="23" fillId="0" borderId="17" xfId="41" applyNumberFormat="1" applyFont="1" applyFill="1" applyBorder="1" applyAlignment="1">
      <alignment horizontal="right"/>
    </xf>
    <xf numFmtId="166" fontId="23" fillId="0" borderId="16" xfId="68" applyNumberFormat="1" applyFont="1" applyFill="1" applyBorder="1" applyAlignment="1">
      <alignment/>
      <protection/>
    </xf>
    <xf numFmtId="3" fontId="23" fillId="0" borderId="16" xfId="41" applyNumberFormat="1" applyFont="1" applyFill="1" applyBorder="1" applyAlignment="1">
      <alignment/>
    </xf>
    <xf numFmtId="166" fontId="26" fillId="0" borderId="16" xfId="0" applyNumberFormat="1" applyFont="1" applyFill="1" applyBorder="1" applyAlignment="1">
      <alignment/>
    </xf>
    <xf numFmtId="166" fontId="23" fillId="0" borderId="16" xfId="41" applyNumberFormat="1" applyFont="1" applyFill="1" applyBorder="1" applyAlignment="1">
      <alignment horizontal="right"/>
    </xf>
    <xf numFmtId="166" fontId="22" fillId="0" borderId="16" xfId="0" applyNumberFormat="1" applyFont="1" applyFill="1" applyBorder="1" applyAlignment="1">
      <alignment horizontal="right"/>
    </xf>
    <xf numFmtId="166" fontId="21" fillId="0" borderId="16" xfId="0" applyNumberFormat="1" applyFont="1" applyFill="1" applyBorder="1" applyAlignment="1">
      <alignment horizontal="right"/>
    </xf>
    <xf numFmtId="166" fontId="22" fillId="0" borderId="16" xfId="68" applyNumberFormat="1" applyFont="1" applyFill="1" applyBorder="1" applyAlignment="1">
      <alignment vertical="center" wrapText="1"/>
      <protection/>
    </xf>
    <xf numFmtId="3" fontId="22" fillId="0" borderId="16" xfId="68" applyNumberFormat="1" applyFont="1" applyFill="1" applyBorder="1" applyAlignment="1">
      <alignment vertical="center"/>
      <protection/>
    </xf>
    <xf numFmtId="3" fontId="22" fillId="37" borderId="16" xfId="68" applyNumberFormat="1" applyFont="1" applyFill="1" applyBorder="1" applyAlignment="1">
      <alignment/>
      <protection/>
    </xf>
    <xf numFmtId="165" fontId="22" fillId="0" borderId="0" xfId="68" applyNumberFormat="1" applyFont="1" applyFill="1">
      <alignment/>
      <protection/>
    </xf>
    <xf numFmtId="3" fontId="22" fillId="0" borderId="16" xfId="41" applyNumberFormat="1" applyFont="1" applyFill="1" applyBorder="1" applyAlignment="1">
      <alignment vertical="center" wrapText="1"/>
    </xf>
    <xf numFmtId="165" fontId="21" fillId="0" borderId="0" xfId="68" applyNumberFormat="1" applyFont="1" applyFill="1">
      <alignment/>
      <protection/>
    </xf>
    <xf numFmtId="166" fontId="22" fillId="0" borderId="16" xfId="41" applyNumberFormat="1" applyFont="1" applyFill="1" applyBorder="1" applyAlignment="1">
      <alignment horizontal="right" wrapText="1"/>
    </xf>
    <xf numFmtId="165" fontId="23" fillId="37" borderId="16" xfId="41" applyNumberFormat="1" applyFont="1" applyFill="1" applyBorder="1" applyAlignment="1">
      <alignment/>
    </xf>
    <xf numFmtId="165" fontId="22" fillId="37" borderId="16" xfId="41" applyNumberFormat="1" applyFont="1" applyFill="1" applyBorder="1" applyAlignment="1">
      <alignment/>
    </xf>
    <xf numFmtId="164" fontId="22" fillId="37" borderId="16" xfId="41" applyNumberFormat="1" applyFont="1" applyFill="1" applyBorder="1" applyAlignment="1">
      <alignment/>
    </xf>
    <xf numFmtId="179" fontId="22" fillId="37" borderId="16" xfId="41" applyNumberFormat="1" applyFont="1" applyFill="1" applyBorder="1" applyAlignment="1">
      <alignment/>
    </xf>
    <xf numFmtId="0" fontId="22" fillId="37" borderId="0" xfId="68" applyFont="1" applyFill="1">
      <alignment/>
      <protection/>
    </xf>
    <xf numFmtId="0" fontId="23" fillId="0" borderId="18" xfId="68" applyFont="1" applyFill="1" applyBorder="1" applyAlignment="1">
      <alignment horizontal="center" vertical="center"/>
      <protection/>
    </xf>
    <xf numFmtId="0" fontId="23" fillId="0" borderId="18" xfId="68" applyFont="1" applyFill="1" applyBorder="1" applyAlignment="1">
      <alignment horizontal="center" vertical="center" wrapText="1"/>
      <protection/>
    </xf>
    <xf numFmtId="0" fontId="23" fillId="0" borderId="19" xfId="68" applyFont="1" applyFill="1" applyBorder="1" applyAlignment="1">
      <alignment horizontal="center" vertical="center"/>
      <protection/>
    </xf>
    <xf numFmtId="0" fontId="26" fillId="0" borderId="19" xfId="68" applyFont="1" applyFill="1" applyBorder="1" applyAlignment="1">
      <alignment horizontal="left" vertical="center" wrapText="1"/>
      <protection/>
    </xf>
    <xf numFmtId="0" fontId="22" fillId="0" borderId="19" xfId="68" applyFont="1" applyFill="1" applyBorder="1" applyAlignment="1">
      <alignment horizontal="center" vertical="center" wrapText="1"/>
      <protection/>
    </xf>
    <xf numFmtId="165" fontId="23" fillId="37" borderId="20" xfId="41" applyNumberFormat="1" applyFont="1" applyFill="1" applyBorder="1" applyAlignment="1">
      <alignment/>
    </xf>
    <xf numFmtId="0" fontId="22" fillId="0" borderId="20" xfId="68" applyFont="1" applyFill="1" applyBorder="1">
      <alignment/>
      <protection/>
    </xf>
    <xf numFmtId="165" fontId="59" fillId="0" borderId="16" xfId="41" applyNumberFormat="1" applyFont="1" applyFill="1" applyBorder="1" applyAlignment="1">
      <alignment/>
    </xf>
    <xf numFmtId="179" fontId="23" fillId="37" borderId="16" xfId="41" applyNumberFormat="1" applyFont="1" applyFill="1" applyBorder="1" applyAlignment="1">
      <alignment/>
    </xf>
    <xf numFmtId="0" fontId="59" fillId="0" borderId="21" xfId="68" applyFont="1" applyFill="1" applyBorder="1" applyAlignment="1">
      <alignment horizontal="center" vertical="center"/>
      <protection/>
    </xf>
    <xf numFmtId="0" fontId="60" fillId="0" borderId="21" xfId="68" applyFont="1" applyFill="1" applyBorder="1" applyAlignment="1">
      <alignment horizontal="left" vertical="center" wrapText="1"/>
      <protection/>
    </xf>
    <xf numFmtId="0" fontId="60" fillId="0" borderId="21" xfId="68" applyFont="1" applyFill="1" applyBorder="1" applyAlignment="1">
      <alignment horizontal="center" vertical="center" wrapText="1"/>
      <protection/>
    </xf>
    <xf numFmtId="165" fontId="60" fillId="0" borderId="21" xfId="41" applyNumberFormat="1" applyFont="1" applyFill="1" applyBorder="1" applyAlignment="1">
      <alignment/>
    </xf>
    <xf numFmtId="0" fontId="60" fillId="0" borderId="0" xfId="68" applyFont="1" applyFill="1">
      <alignment/>
      <protection/>
    </xf>
    <xf numFmtId="165" fontId="60" fillId="37" borderId="21" xfId="41" applyNumberFormat="1" applyFont="1" applyFill="1" applyBorder="1" applyAlignment="1">
      <alignment/>
    </xf>
    <xf numFmtId="0" fontId="60" fillId="0" borderId="21" xfId="68" applyFont="1" applyFill="1" applyBorder="1">
      <alignment/>
      <protection/>
    </xf>
    <xf numFmtId="0" fontId="59" fillId="37" borderId="21" xfId="68" applyFont="1" applyFill="1" applyBorder="1" applyAlignment="1">
      <alignment horizontal="center" vertical="center"/>
      <protection/>
    </xf>
    <xf numFmtId="0" fontId="60" fillId="37" borderId="21" xfId="68" applyFont="1" applyFill="1" applyBorder="1" applyAlignment="1">
      <alignment horizontal="left" vertical="center" wrapText="1"/>
      <protection/>
    </xf>
    <xf numFmtId="0" fontId="60" fillId="37" borderId="21" xfId="68" applyFont="1" applyFill="1" applyBorder="1" applyAlignment="1">
      <alignment horizontal="center" vertical="center" wrapText="1"/>
      <protection/>
    </xf>
    <xf numFmtId="3" fontId="60" fillId="37" borderId="21" xfId="68" applyNumberFormat="1" applyFont="1" applyFill="1" applyBorder="1">
      <alignment/>
      <protection/>
    </xf>
    <xf numFmtId="0" fontId="60" fillId="37" borderId="0" xfId="68" applyFont="1" applyFill="1">
      <alignment/>
      <protection/>
    </xf>
    <xf numFmtId="0" fontId="59" fillId="37" borderId="22" xfId="68" applyFont="1" applyFill="1" applyBorder="1" applyAlignment="1" quotePrefix="1">
      <alignment horizontal="center" vertical="center"/>
      <protection/>
    </xf>
    <xf numFmtId="0" fontId="61" fillId="37" borderId="22" xfId="68" applyFont="1" applyFill="1" applyBorder="1" applyAlignment="1">
      <alignment horizontal="left" vertical="center" wrapText="1"/>
      <protection/>
    </xf>
    <xf numFmtId="0" fontId="60" fillId="37" borderId="22" xfId="68" applyFont="1" applyFill="1" applyBorder="1" applyAlignment="1">
      <alignment horizontal="center" vertical="center" wrapText="1"/>
      <protection/>
    </xf>
    <xf numFmtId="0" fontId="59" fillId="0" borderId="16" xfId="68" applyFont="1" applyFill="1" applyBorder="1" applyAlignment="1">
      <alignment horizontal="center" vertical="center"/>
      <protection/>
    </xf>
    <xf numFmtId="0" fontId="59" fillId="0" borderId="16" xfId="68" applyFont="1" applyFill="1" applyBorder="1" applyAlignment="1">
      <alignment horizontal="left" vertical="center" wrapText="1"/>
      <protection/>
    </xf>
    <xf numFmtId="0" fontId="59" fillId="0" borderId="16" xfId="68" applyFont="1" applyFill="1" applyBorder="1" applyAlignment="1">
      <alignment horizontal="center" vertical="center" wrapText="1"/>
      <protection/>
    </xf>
    <xf numFmtId="165" fontId="59" fillId="37" borderId="16" xfId="41" applyNumberFormat="1" applyFont="1" applyFill="1" applyBorder="1" applyAlignment="1">
      <alignment/>
    </xf>
    <xf numFmtId="3" fontId="59" fillId="0" borderId="16" xfId="41" applyNumberFormat="1" applyFont="1" applyFill="1" applyBorder="1" applyAlignment="1">
      <alignment horizontal="right" wrapText="1"/>
    </xf>
    <xf numFmtId="165" fontId="61" fillId="37" borderId="21" xfId="41" applyNumberFormat="1" applyFont="1" applyFill="1" applyBorder="1" applyAlignment="1">
      <alignment/>
    </xf>
    <xf numFmtId="3" fontId="61" fillId="37" borderId="22" xfId="68" applyNumberFormat="1" applyFont="1" applyFill="1" applyBorder="1">
      <alignment/>
      <protection/>
    </xf>
    <xf numFmtId="0" fontId="60" fillId="0" borderId="16" xfId="68" applyFont="1" applyFill="1" applyBorder="1" applyAlignment="1">
      <alignment horizontal="center" vertical="center" wrapText="1"/>
      <protection/>
    </xf>
    <xf numFmtId="179" fontId="22" fillId="0" borderId="16" xfId="41" applyNumberFormat="1" applyFont="1" applyFill="1" applyBorder="1" applyAlignment="1">
      <alignment horizontal="right"/>
    </xf>
    <xf numFmtId="179" fontId="22" fillId="0" borderId="16" xfId="41" applyNumberFormat="1" applyFont="1" applyFill="1" applyBorder="1" applyAlignment="1">
      <alignment/>
    </xf>
    <xf numFmtId="0" fontId="59" fillId="37" borderId="0" xfId="68" applyFont="1" applyFill="1" applyAlignment="1">
      <alignment horizontal="center"/>
      <protection/>
    </xf>
    <xf numFmtId="0" fontId="23" fillId="37" borderId="18" xfId="68" applyFont="1" applyFill="1" applyBorder="1" applyAlignment="1">
      <alignment horizontal="center" vertical="center" wrapText="1"/>
      <protection/>
    </xf>
    <xf numFmtId="0" fontId="23" fillId="0" borderId="18" xfId="68" applyFont="1" applyFill="1" applyBorder="1" applyAlignment="1">
      <alignment horizontal="center" vertical="center"/>
      <protection/>
    </xf>
    <xf numFmtId="0" fontId="24" fillId="0" borderId="0" xfId="68" applyFont="1" applyFill="1" applyAlignment="1">
      <alignment horizontal="center"/>
      <protection/>
    </xf>
    <xf numFmtId="0" fontId="23" fillId="0" borderId="18" xfId="68" applyFont="1" applyFill="1" applyBorder="1" applyAlignment="1">
      <alignment horizontal="center" vertical="center" wrapText="1"/>
      <protection/>
    </xf>
    <xf numFmtId="0" fontId="28" fillId="0" borderId="23" xfId="68" applyFont="1" applyFill="1" applyBorder="1" applyAlignment="1">
      <alignment horizontal="center"/>
      <protection/>
    </xf>
    <xf numFmtId="0" fontId="24" fillId="0" borderId="23" xfId="68" applyFont="1" applyFill="1" applyBorder="1" applyAlignment="1">
      <alignment horizontal="center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0" xfId="44"/>
    <cellStyle name="Currency" xfId="45"/>
    <cellStyle name="Currency [0]" xfId="46"/>
    <cellStyle name="Currency0" xfId="47"/>
    <cellStyle name="Check Cell" xfId="48"/>
    <cellStyle name="Date" xfId="49"/>
    <cellStyle name="Explanatory Text" xfId="50"/>
    <cellStyle name="Fixed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Millares [0]_Well Timing" xfId="61"/>
    <cellStyle name="Millares_Well Timing" xfId="62"/>
    <cellStyle name="Moneda [0]_Well Timing" xfId="63"/>
    <cellStyle name="Moneda_Well Timing" xfId="64"/>
    <cellStyle name="n" xfId="65"/>
    <cellStyle name="Neutral" xfId="66"/>
    <cellStyle name="Normal - Style1" xfId="67"/>
    <cellStyle name="Normal_BC KT - XH 6 thang dau nam 2009 cho UBND huyen2" xfId="68"/>
    <cellStyle name="Note" xfId="69"/>
    <cellStyle name="Output" xfId="70"/>
    <cellStyle name="Percent" xfId="71"/>
    <cellStyle name="Title" xfId="72"/>
    <cellStyle name="Total" xfId="73"/>
    <cellStyle name="Warning Text" xfId="74"/>
    <cellStyle name=" [0.00]_ Att. 1- Cover" xfId="75"/>
    <cellStyle name="_ Att. 1- Cover" xfId="76"/>
    <cellStyle name="?_ Att. 1- Cover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표준_kc-elec system check list" xfId="89"/>
    <cellStyle name="一般_99Q3647-ALL-CAS2" xfId="90"/>
    <cellStyle name="千分位[0]_Book1" xfId="91"/>
    <cellStyle name="千分位_99Q3647-ALL-CAS2" xfId="92"/>
    <cellStyle name="貨幣 [0]_Book1" xfId="93"/>
    <cellStyle name="貨幣[0]_BRE" xfId="94"/>
    <cellStyle name="貨幣_Book1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tabSelected="1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B148" sqref="B148"/>
    </sheetView>
  </sheetViews>
  <sheetFormatPr defaultColWidth="9.140625" defaultRowHeight="15" customHeight="1"/>
  <cols>
    <col min="1" max="1" width="4.57421875" style="18" customWidth="1"/>
    <col min="2" max="2" width="35.421875" style="19" customWidth="1"/>
    <col min="3" max="3" width="7.8515625" style="13" customWidth="1"/>
    <col min="4" max="4" width="12.57421875" style="88" customWidth="1"/>
    <col min="5" max="5" width="12.00390625" style="11" customWidth="1"/>
    <col min="6" max="6" width="9.140625" style="11" customWidth="1"/>
    <col min="7" max="7" width="10.8515625" style="11" customWidth="1"/>
    <col min="8" max="10" width="9.140625" style="11" customWidth="1"/>
    <col min="11" max="11" width="9.8515625" style="11" customWidth="1"/>
    <col min="12" max="12" width="0" style="11" hidden="1" customWidth="1"/>
    <col min="13" max="16384" width="9.140625" style="11" customWidth="1"/>
  </cols>
  <sheetData>
    <row r="1" spans="1:11" ht="17.25" customHeight="1">
      <c r="A1" s="126" t="s">
        <v>145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7.25" customHeight="1">
      <c r="A2" s="128" t="s">
        <v>149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5" customHeight="1">
      <c r="A3" s="125" t="s">
        <v>4</v>
      </c>
      <c r="B3" s="127" t="s">
        <v>5</v>
      </c>
      <c r="C3" s="127" t="s">
        <v>0</v>
      </c>
      <c r="D3" s="124" t="s">
        <v>134</v>
      </c>
      <c r="E3" s="125" t="s">
        <v>94</v>
      </c>
      <c r="F3" s="125"/>
      <c r="G3" s="125"/>
      <c r="H3" s="125"/>
      <c r="I3" s="125"/>
      <c r="J3" s="125"/>
      <c r="K3" s="125"/>
    </row>
    <row r="4" spans="1:11" ht="42" customHeight="1">
      <c r="A4" s="125"/>
      <c r="B4" s="127"/>
      <c r="C4" s="127"/>
      <c r="D4" s="124"/>
      <c r="E4" s="90" t="s">
        <v>6</v>
      </c>
      <c r="F4" s="90" t="s">
        <v>56</v>
      </c>
      <c r="G4" s="90" t="s">
        <v>82</v>
      </c>
      <c r="H4" s="90" t="s">
        <v>83</v>
      </c>
      <c r="I4" s="89" t="s">
        <v>84</v>
      </c>
      <c r="J4" s="89" t="s">
        <v>57</v>
      </c>
      <c r="K4" s="89" t="s">
        <v>58</v>
      </c>
    </row>
    <row r="5" spans="1:11" ht="0.75" customHeight="1">
      <c r="A5" s="91"/>
      <c r="B5" s="92" t="s">
        <v>73</v>
      </c>
      <c r="C5" s="93" t="s">
        <v>36</v>
      </c>
      <c r="D5" s="94"/>
      <c r="E5" s="95"/>
      <c r="F5" s="95"/>
      <c r="G5" s="95"/>
      <c r="H5" s="95"/>
      <c r="I5" s="95"/>
      <c r="J5" s="95"/>
      <c r="K5" s="95"/>
    </row>
    <row r="6" spans="1:11" s="102" customFormat="1" ht="12" customHeight="1">
      <c r="A6" s="98" t="s">
        <v>60</v>
      </c>
      <c r="B6" s="99" t="s">
        <v>146</v>
      </c>
      <c r="C6" s="100" t="s">
        <v>143</v>
      </c>
      <c r="D6" s="101">
        <v>31355</v>
      </c>
      <c r="E6" s="101">
        <v>3034</v>
      </c>
      <c r="F6" s="101">
        <v>5779</v>
      </c>
      <c r="G6" s="101">
        <v>2785</v>
      </c>
      <c r="H6" s="101">
        <v>7361</v>
      </c>
      <c r="I6" s="101">
        <v>4537</v>
      </c>
      <c r="J6" s="101">
        <v>5531</v>
      </c>
      <c r="K6" s="101">
        <v>2328</v>
      </c>
    </row>
    <row r="7" spans="1:11" s="102" customFormat="1" ht="13.5" customHeight="1">
      <c r="A7" s="98" t="s">
        <v>60</v>
      </c>
      <c r="B7" s="99" t="s">
        <v>146</v>
      </c>
      <c r="C7" s="100" t="s">
        <v>143</v>
      </c>
      <c r="D7" s="101">
        <v>31950</v>
      </c>
      <c r="E7" s="101">
        <v>3092</v>
      </c>
      <c r="F7" s="101">
        <v>5888</v>
      </c>
      <c r="G7" s="101">
        <v>2837</v>
      </c>
      <c r="H7" s="101">
        <v>7501</v>
      </c>
      <c r="I7" s="101">
        <v>4623</v>
      </c>
      <c r="J7" s="101">
        <v>5636</v>
      </c>
      <c r="K7" s="101">
        <v>2373</v>
      </c>
    </row>
    <row r="8" spans="1:11" s="102" customFormat="1" ht="12.75" customHeight="1">
      <c r="A8" s="98" t="s">
        <v>60</v>
      </c>
      <c r="B8" s="99" t="s">
        <v>140</v>
      </c>
      <c r="C8" s="100" t="s">
        <v>143</v>
      </c>
      <c r="D8" s="103">
        <v>31652.5</v>
      </c>
      <c r="E8" s="104">
        <v>3063</v>
      </c>
      <c r="F8" s="104">
        <v>5833.5</v>
      </c>
      <c r="G8" s="104">
        <v>2811</v>
      </c>
      <c r="H8" s="104">
        <v>7431</v>
      </c>
      <c r="I8" s="104">
        <v>4580</v>
      </c>
      <c r="J8" s="104">
        <v>5583.5</v>
      </c>
      <c r="K8" s="104">
        <v>2350.5</v>
      </c>
    </row>
    <row r="9" spans="1:14" s="109" customFormat="1" ht="12" customHeight="1">
      <c r="A9" s="105" t="s">
        <v>60</v>
      </c>
      <c r="B9" s="106" t="s">
        <v>141</v>
      </c>
      <c r="C9" s="107" t="s">
        <v>144</v>
      </c>
      <c r="D9" s="103">
        <f>SUM(E9:K9)</f>
        <v>12570.7</v>
      </c>
      <c r="E9" s="108">
        <f>E16+E36</f>
        <v>2257.15</v>
      </c>
      <c r="F9" s="108">
        <f aca="true" t="shared" si="0" ref="F9:K9">F16+F36</f>
        <v>2341.85</v>
      </c>
      <c r="G9" s="108">
        <f t="shared" si="0"/>
        <v>1440.1999999999998</v>
      </c>
      <c r="H9" s="108">
        <f t="shared" si="0"/>
        <v>1883.3000000000002</v>
      </c>
      <c r="I9" s="108">
        <f t="shared" si="0"/>
        <v>2384.3999999999996</v>
      </c>
      <c r="J9" s="108">
        <f t="shared" si="0"/>
        <v>681.2</v>
      </c>
      <c r="K9" s="108">
        <f t="shared" si="0"/>
        <v>1582.6</v>
      </c>
      <c r="M9" s="123"/>
      <c r="N9" s="123"/>
    </row>
    <row r="10" spans="1:14" s="109" customFormat="1" ht="12" customHeight="1">
      <c r="A10" s="110" t="s">
        <v>115</v>
      </c>
      <c r="B10" s="111" t="s">
        <v>142</v>
      </c>
      <c r="C10" s="112" t="s">
        <v>36</v>
      </c>
      <c r="D10" s="118">
        <f>SUM(E10:K10)</f>
        <v>7991.7</v>
      </c>
      <c r="E10" s="119">
        <f>E16</f>
        <v>1474.75</v>
      </c>
      <c r="F10" s="119">
        <f aca="true" t="shared" si="1" ref="F10:K10">F16</f>
        <v>1600.9499999999998</v>
      </c>
      <c r="G10" s="119">
        <f t="shared" si="1"/>
        <v>1059.3</v>
      </c>
      <c r="H10" s="119">
        <f t="shared" si="1"/>
        <v>1326.7</v>
      </c>
      <c r="I10" s="119">
        <f t="shared" si="1"/>
        <v>1573.1999999999998</v>
      </c>
      <c r="J10" s="119">
        <f t="shared" si="1"/>
        <v>409.2</v>
      </c>
      <c r="K10" s="119">
        <f t="shared" si="1"/>
        <v>547.6</v>
      </c>
      <c r="M10" s="123"/>
      <c r="N10" s="123"/>
    </row>
    <row r="11" spans="1:13" ht="16.5" customHeight="1">
      <c r="A11" s="28" t="s">
        <v>60</v>
      </c>
      <c r="B11" s="21" t="s">
        <v>139</v>
      </c>
      <c r="C11" s="29" t="s">
        <v>1</v>
      </c>
      <c r="D11" s="84">
        <f>E11+F11+G11+H11+I11+J11+K11</f>
        <v>12898.999999999998</v>
      </c>
      <c r="E11" s="23">
        <f aca="true" t="shared" si="2" ref="E11:K11">E12+E76+E124</f>
        <v>827.7</v>
      </c>
      <c r="F11" s="23">
        <f t="shared" si="2"/>
        <v>2188.1200000000003</v>
      </c>
      <c r="G11" s="23">
        <f t="shared" si="2"/>
        <v>2144.75</v>
      </c>
      <c r="H11" s="23">
        <f t="shared" si="2"/>
        <v>3814</v>
      </c>
      <c r="I11" s="23">
        <f t="shared" si="2"/>
        <v>1971.83</v>
      </c>
      <c r="J11" s="23">
        <f t="shared" si="2"/>
        <v>1120.88</v>
      </c>
      <c r="K11" s="23">
        <f t="shared" si="2"/>
        <v>831.72</v>
      </c>
      <c r="M11" s="80"/>
    </row>
    <row r="12" spans="1:13" ht="16.5" customHeight="1">
      <c r="A12" s="20" t="s">
        <v>9</v>
      </c>
      <c r="B12" s="21" t="s">
        <v>117</v>
      </c>
      <c r="C12" s="29" t="s">
        <v>1</v>
      </c>
      <c r="D12" s="84">
        <f>E12+F12+G12+H12+I12+J12+K12</f>
        <v>6658</v>
      </c>
      <c r="E12" s="23">
        <f aca="true" t="shared" si="3" ref="E12:J12">E14+E34+E48+E57+E66</f>
        <v>665.5</v>
      </c>
      <c r="F12" s="23">
        <f t="shared" si="3"/>
        <v>1278.65</v>
      </c>
      <c r="G12" s="23">
        <f t="shared" si="3"/>
        <v>1238.75</v>
      </c>
      <c r="H12" s="23">
        <f t="shared" si="3"/>
        <v>1024</v>
      </c>
      <c r="I12" s="23">
        <f t="shared" si="3"/>
        <v>1352.6</v>
      </c>
      <c r="J12" s="23">
        <f t="shared" si="3"/>
        <v>554.3</v>
      </c>
      <c r="K12" s="23">
        <f>K14+K34+K50+K54+K59+K63+K68+K73</f>
        <v>544.2</v>
      </c>
      <c r="M12" s="80"/>
    </row>
    <row r="13" spans="1:11" ht="16.5" customHeight="1">
      <c r="A13" s="20">
        <v>1</v>
      </c>
      <c r="B13" s="21" t="s">
        <v>54</v>
      </c>
      <c r="C13" s="22"/>
      <c r="D13" s="84"/>
      <c r="E13" s="23"/>
      <c r="F13" s="23"/>
      <c r="G13" s="23"/>
      <c r="H13" s="23"/>
      <c r="I13" s="23"/>
      <c r="J13" s="23"/>
      <c r="K13" s="23"/>
    </row>
    <row r="14" spans="1:11" ht="16.5" customHeight="1">
      <c r="A14" s="28" t="s">
        <v>3</v>
      </c>
      <c r="B14" s="30" t="s">
        <v>10</v>
      </c>
      <c r="C14" s="20" t="s">
        <v>1</v>
      </c>
      <c r="D14" s="85">
        <f>D18+D22</f>
        <v>1519</v>
      </c>
      <c r="E14" s="27">
        <f aca="true" t="shared" si="4" ref="E14:K14">E18+E22</f>
        <v>268.5</v>
      </c>
      <c r="F14" s="78">
        <f t="shared" si="4"/>
        <v>266.5</v>
      </c>
      <c r="G14" s="27">
        <f t="shared" si="4"/>
        <v>258</v>
      </c>
      <c r="H14" s="78">
        <f t="shared" si="4"/>
        <v>296</v>
      </c>
      <c r="I14" s="27">
        <f t="shared" si="4"/>
        <v>240</v>
      </c>
      <c r="J14" s="78">
        <f t="shared" si="4"/>
        <v>74</v>
      </c>
      <c r="K14" s="81">
        <f t="shared" si="4"/>
        <v>116</v>
      </c>
    </row>
    <row r="15" spans="1:11" ht="16.5" customHeight="1">
      <c r="A15" s="28" t="s">
        <v>34</v>
      </c>
      <c r="B15" s="30" t="s">
        <v>11</v>
      </c>
      <c r="C15" s="22" t="s">
        <v>2</v>
      </c>
      <c r="D15" s="85">
        <f aca="true" t="shared" si="5" ref="D15:J15">D16/D14*10</f>
        <v>52.611586570111925</v>
      </c>
      <c r="E15" s="32">
        <f t="shared" si="5"/>
        <v>54.92551210428306</v>
      </c>
      <c r="F15" s="32">
        <f t="shared" si="5"/>
        <v>60.073170731707314</v>
      </c>
      <c r="G15" s="32">
        <f t="shared" si="5"/>
        <v>41.05813953488372</v>
      </c>
      <c r="H15" s="32">
        <f t="shared" si="5"/>
        <v>44.82094594594595</v>
      </c>
      <c r="I15" s="32">
        <f t="shared" si="5"/>
        <v>65.54999999999998</v>
      </c>
      <c r="J15" s="32">
        <f t="shared" si="5"/>
        <v>55.2972972972973</v>
      </c>
      <c r="K15" s="32"/>
    </row>
    <row r="16" spans="1:11" ht="16.5" customHeight="1">
      <c r="A16" s="28" t="s">
        <v>34</v>
      </c>
      <c r="B16" s="30" t="s">
        <v>12</v>
      </c>
      <c r="C16" s="22" t="s">
        <v>36</v>
      </c>
      <c r="D16" s="85">
        <f>D20+D24</f>
        <v>7991.700000000001</v>
      </c>
      <c r="E16" s="32">
        <f aca="true" t="shared" si="6" ref="E16:K16">E20+E24</f>
        <v>1474.75</v>
      </c>
      <c r="F16" s="32">
        <f t="shared" si="6"/>
        <v>1600.9499999999998</v>
      </c>
      <c r="G16" s="32">
        <f t="shared" si="6"/>
        <v>1059.3</v>
      </c>
      <c r="H16" s="32">
        <f t="shared" si="6"/>
        <v>1326.7</v>
      </c>
      <c r="I16" s="32">
        <f t="shared" si="6"/>
        <v>1573.1999999999998</v>
      </c>
      <c r="J16" s="32">
        <f t="shared" si="6"/>
        <v>409.2</v>
      </c>
      <c r="K16" s="32">
        <f t="shared" si="6"/>
        <v>547.6</v>
      </c>
    </row>
    <row r="17" spans="1:11" s="12" customFormat="1" ht="16.5" customHeight="1">
      <c r="A17" s="33" t="s">
        <v>7</v>
      </c>
      <c r="B17" s="24" t="s">
        <v>13</v>
      </c>
      <c r="C17" s="24" t="s">
        <v>39</v>
      </c>
      <c r="D17" s="84"/>
      <c r="E17" s="23"/>
      <c r="F17" s="23"/>
      <c r="G17" s="23"/>
      <c r="H17" s="23"/>
      <c r="I17" s="23"/>
      <c r="J17" s="23"/>
      <c r="K17" s="23"/>
    </row>
    <row r="18" spans="1:12" ht="16.5" customHeight="1">
      <c r="A18" s="28" t="s">
        <v>34</v>
      </c>
      <c r="B18" s="30" t="s">
        <v>10</v>
      </c>
      <c r="C18" s="22" t="s">
        <v>1</v>
      </c>
      <c r="D18" s="85">
        <f>E18+F18+G18+H18+I18+J18+K18</f>
        <v>528</v>
      </c>
      <c r="E18" s="27">
        <v>113.5</v>
      </c>
      <c r="F18" s="27">
        <v>107.5</v>
      </c>
      <c r="G18" s="27">
        <v>63</v>
      </c>
      <c r="H18" s="27">
        <v>83</v>
      </c>
      <c r="I18" s="27">
        <v>98</v>
      </c>
      <c r="J18" s="27">
        <v>24</v>
      </c>
      <c r="K18" s="27">
        <v>39</v>
      </c>
      <c r="L18" s="80" t="e">
        <f>D18-#REF!</f>
        <v>#REF!</v>
      </c>
    </row>
    <row r="19" spans="1:11" ht="16.5" customHeight="1">
      <c r="A19" s="28" t="s">
        <v>34</v>
      </c>
      <c r="B19" s="30" t="s">
        <v>11</v>
      </c>
      <c r="C19" s="22" t="s">
        <v>2</v>
      </c>
      <c r="D19" s="85">
        <f>D20/D18*10</f>
        <v>63.48295454545455</v>
      </c>
      <c r="E19" s="32">
        <v>61</v>
      </c>
      <c r="F19" s="32">
        <v>63</v>
      </c>
      <c r="G19" s="32">
        <v>61</v>
      </c>
      <c r="H19" s="32">
        <v>62</v>
      </c>
      <c r="I19" s="32">
        <v>71</v>
      </c>
      <c r="J19" s="32">
        <v>64</v>
      </c>
      <c r="K19" s="32">
        <v>60</v>
      </c>
    </row>
    <row r="20" spans="1:11" ht="16.5" customHeight="1">
      <c r="A20" s="28" t="s">
        <v>34</v>
      </c>
      <c r="B20" s="30" t="s">
        <v>12</v>
      </c>
      <c r="C20" s="22" t="s">
        <v>36</v>
      </c>
      <c r="D20" s="85">
        <f>SUM(E20:K20)</f>
        <v>3351.9</v>
      </c>
      <c r="E20" s="32">
        <f aca="true" t="shared" si="7" ref="E20:K20">E19*E18/10</f>
        <v>692.35</v>
      </c>
      <c r="F20" s="32">
        <f t="shared" si="7"/>
        <v>677.25</v>
      </c>
      <c r="G20" s="32">
        <f t="shared" si="7"/>
        <v>384.3</v>
      </c>
      <c r="H20" s="32">
        <f t="shared" si="7"/>
        <v>514.6</v>
      </c>
      <c r="I20" s="32">
        <f t="shared" si="7"/>
        <v>695.8</v>
      </c>
      <c r="J20" s="32">
        <f t="shared" si="7"/>
        <v>153.6</v>
      </c>
      <c r="K20" s="32">
        <f t="shared" si="7"/>
        <v>234</v>
      </c>
    </row>
    <row r="21" spans="1:11" ht="16.5" customHeight="1">
      <c r="A21" s="33" t="s">
        <v>8</v>
      </c>
      <c r="B21" s="24" t="s">
        <v>41</v>
      </c>
      <c r="C21" s="22" t="s">
        <v>39</v>
      </c>
      <c r="D21" s="84"/>
      <c r="E21" s="32"/>
      <c r="F21" s="32"/>
      <c r="G21" s="32"/>
      <c r="H21" s="32"/>
      <c r="I21" s="32"/>
      <c r="J21" s="32"/>
      <c r="K21" s="32"/>
    </row>
    <row r="22" spans="1:11" ht="16.5" customHeight="1">
      <c r="A22" s="28" t="s">
        <v>34</v>
      </c>
      <c r="B22" s="30" t="s">
        <v>10</v>
      </c>
      <c r="C22" s="28" t="s">
        <v>1</v>
      </c>
      <c r="D22" s="85">
        <f>D26+D30</f>
        <v>991</v>
      </c>
      <c r="E22" s="77">
        <f aca="true" t="shared" si="8" ref="E22:K22">E26+E30</f>
        <v>155</v>
      </c>
      <c r="F22" s="78">
        <f t="shared" si="8"/>
        <v>159</v>
      </c>
      <c r="G22" s="27">
        <f t="shared" si="8"/>
        <v>195</v>
      </c>
      <c r="H22" s="78">
        <f t="shared" si="8"/>
        <v>213</v>
      </c>
      <c r="I22" s="27">
        <f t="shared" si="8"/>
        <v>142</v>
      </c>
      <c r="J22" s="78">
        <f t="shared" si="8"/>
        <v>50</v>
      </c>
      <c r="K22" s="27">
        <f t="shared" si="8"/>
        <v>77</v>
      </c>
    </row>
    <row r="23" spans="1:11" ht="16.5" customHeight="1">
      <c r="A23" s="28" t="s">
        <v>34</v>
      </c>
      <c r="B23" s="30" t="s">
        <v>11</v>
      </c>
      <c r="C23" s="22" t="s">
        <v>2</v>
      </c>
      <c r="D23" s="85">
        <f>D24/D22*10</f>
        <v>46.819374369323924</v>
      </c>
      <c r="E23" s="32">
        <f aca="true" t="shared" si="9" ref="E23:K23">E24/E22*10</f>
        <v>50.47741935483871</v>
      </c>
      <c r="F23" s="32">
        <f t="shared" si="9"/>
        <v>58.094339622641506</v>
      </c>
      <c r="G23" s="32">
        <f t="shared" si="9"/>
        <v>34.61538461538461</v>
      </c>
      <c r="H23" s="32">
        <f t="shared" si="9"/>
        <v>38.12676056338028</v>
      </c>
      <c r="I23" s="32">
        <f t="shared" si="9"/>
        <v>61.78873239436619</v>
      </c>
      <c r="J23" s="32">
        <f t="shared" si="9"/>
        <v>51.120000000000005</v>
      </c>
      <c r="K23" s="32">
        <f t="shared" si="9"/>
        <v>40.727272727272734</v>
      </c>
    </row>
    <row r="24" spans="1:11" ht="16.5" customHeight="1">
      <c r="A24" s="28" t="s">
        <v>34</v>
      </c>
      <c r="B24" s="30" t="s">
        <v>12</v>
      </c>
      <c r="C24" s="22" t="s">
        <v>36</v>
      </c>
      <c r="D24" s="85">
        <f>D28+D32</f>
        <v>4639.8</v>
      </c>
      <c r="E24" s="32">
        <f aca="true" t="shared" si="10" ref="E24:K24">E28+E32</f>
        <v>782.4</v>
      </c>
      <c r="F24" s="32">
        <f t="shared" si="10"/>
        <v>923.6999999999999</v>
      </c>
      <c r="G24" s="32">
        <f t="shared" si="10"/>
        <v>675</v>
      </c>
      <c r="H24" s="32">
        <f t="shared" si="10"/>
        <v>812.1</v>
      </c>
      <c r="I24" s="32">
        <f t="shared" si="10"/>
        <v>877.4</v>
      </c>
      <c r="J24" s="32">
        <f t="shared" si="10"/>
        <v>255.6</v>
      </c>
      <c r="K24" s="32">
        <f t="shared" si="10"/>
        <v>313.6</v>
      </c>
    </row>
    <row r="25" spans="1:11" ht="16.5" customHeight="1">
      <c r="A25" s="28" t="s">
        <v>64</v>
      </c>
      <c r="B25" s="38" t="s">
        <v>37</v>
      </c>
      <c r="C25" s="22" t="s">
        <v>39</v>
      </c>
      <c r="D25" s="84"/>
      <c r="E25" s="32"/>
      <c r="F25" s="32"/>
      <c r="G25" s="32"/>
      <c r="H25" s="32"/>
      <c r="I25" s="32"/>
      <c r="J25" s="32"/>
      <c r="K25" s="32"/>
    </row>
    <row r="26" spans="1:12" ht="16.5" customHeight="1">
      <c r="A26" s="28" t="s">
        <v>34</v>
      </c>
      <c r="B26" s="30" t="s">
        <v>10</v>
      </c>
      <c r="C26" s="22" t="s">
        <v>1</v>
      </c>
      <c r="D26" s="85">
        <f>E26+F26+G26+H26+I26+J26+K26</f>
        <v>639</v>
      </c>
      <c r="E26" s="35">
        <v>119</v>
      </c>
      <c r="F26" s="35">
        <v>148</v>
      </c>
      <c r="G26" s="32">
        <v>75</v>
      </c>
      <c r="H26" s="32">
        <v>99</v>
      </c>
      <c r="I26" s="32">
        <v>120</v>
      </c>
      <c r="J26" s="32">
        <v>36</v>
      </c>
      <c r="K26" s="32">
        <v>42</v>
      </c>
      <c r="L26" s="80" t="e">
        <f>D26-#REF!</f>
        <v>#REF!</v>
      </c>
    </row>
    <row r="27" spans="1:11" ht="16.5" customHeight="1">
      <c r="A27" s="28" t="s">
        <v>35</v>
      </c>
      <c r="B27" s="30" t="s">
        <v>11</v>
      </c>
      <c r="C27" s="22" t="s">
        <v>2</v>
      </c>
      <c r="D27" s="85">
        <f>D28/D26*10</f>
        <v>61.81377151799687</v>
      </c>
      <c r="E27" s="32">
        <v>60</v>
      </c>
      <c r="F27" s="32">
        <v>61</v>
      </c>
      <c r="G27" s="32">
        <v>58</v>
      </c>
      <c r="H27" s="32">
        <v>59</v>
      </c>
      <c r="I27" s="32">
        <v>70</v>
      </c>
      <c r="J27" s="32">
        <v>64</v>
      </c>
      <c r="K27" s="32">
        <v>58</v>
      </c>
    </row>
    <row r="28" spans="1:11" ht="16.5" customHeight="1">
      <c r="A28" s="28" t="s">
        <v>34</v>
      </c>
      <c r="B28" s="30" t="s">
        <v>12</v>
      </c>
      <c r="C28" s="22" t="s">
        <v>36</v>
      </c>
      <c r="D28" s="85">
        <f>SUM(E28:K28)</f>
        <v>3949.9</v>
      </c>
      <c r="E28" s="32">
        <f aca="true" t="shared" si="11" ref="E28:K28">E27*E26/10</f>
        <v>714</v>
      </c>
      <c r="F28" s="32">
        <f t="shared" si="11"/>
        <v>902.8</v>
      </c>
      <c r="G28" s="32">
        <f t="shared" si="11"/>
        <v>435</v>
      </c>
      <c r="H28" s="32">
        <f t="shared" si="11"/>
        <v>584.1</v>
      </c>
      <c r="I28" s="32">
        <f t="shared" si="11"/>
        <v>840</v>
      </c>
      <c r="J28" s="32">
        <f t="shared" si="11"/>
        <v>230.4</v>
      </c>
      <c r="K28" s="32">
        <f t="shared" si="11"/>
        <v>243.6</v>
      </c>
    </row>
    <row r="29" spans="1:11" ht="16.5" customHeight="1">
      <c r="A29" s="28" t="s">
        <v>65</v>
      </c>
      <c r="B29" s="38" t="s">
        <v>61</v>
      </c>
      <c r="C29" s="22" t="s">
        <v>39</v>
      </c>
      <c r="D29" s="84"/>
      <c r="E29" s="32"/>
      <c r="F29" s="32"/>
      <c r="G29" s="32"/>
      <c r="H29" s="32"/>
      <c r="I29" s="32"/>
      <c r="J29" s="32"/>
      <c r="K29" s="32"/>
    </row>
    <row r="30" spans="1:12" ht="16.5" customHeight="1">
      <c r="A30" s="28" t="s">
        <v>34</v>
      </c>
      <c r="B30" s="30" t="s">
        <v>10</v>
      </c>
      <c r="C30" s="22" t="s">
        <v>1</v>
      </c>
      <c r="D30" s="85">
        <f>E30+F30+G30+H30+I30+J30+K30</f>
        <v>352</v>
      </c>
      <c r="E30" s="35">
        <v>36</v>
      </c>
      <c r="F30" s="32">
        <v>11</v>
      </c>
      <c r="G30" s="32">
        <v>120</v>
      </c>
      <c r="H30" s="32">
        <v>114</v>
      </c>
      <c r="I30" s="32">
        <v>22</v>
      </c>
      <c r="J30" s="32">
        <v>14</v>
      </c>
      <c r="K30" s="32">
        <v>35</v>
      </c>
      <c r="L30" s="80" t="e">
        <f>#REF!-D30</f>
        <v>#REF!</v>
      </c>
    </row>
    <row r="31" spans="1:11" ht="16.5" customHeight="1">
      <c r="A31" s="28" t="s">
        <v>35</v>
      </c>
      <c r="B31" s="30" t="s">
        <v>11</v>
      </c>
      <c r="C31" s="22" t="s">
        <v>2</v>
      </c>
      <c r="D31" s="85">
        <f>D32/D30*10</f>
        <v>19.59943181818182</v>
      </c>
      <c r="E31" s="32">
        <v>19</v>
      </c>
      <c r="F31" s="32">
        <v>19</v>
      </c>
      <c r="G31" s="32">
        <v>20</v>
      </c>
      <c r="H31" s="32">
        <v>20</v>
      </c>
      <c r="I31" s="32">
        <v>17</v>
      </c>
      <c r="J31" s="32">
        <v>18</v>
      </c>
      <c r="K31" s="32">
        <v>20</v>
      </c>
    </row>
    <row r="32" spans="1:12" ht="16.5" customHeight="1">
      <c r="A32" s="28" t="s">
        <v>34</v>
      </c>
      <c r="B32" s="30" t="s">
        <v>12</v>
      </c>
      <c r="C32" s="22" t="s">
        <v>36</v>
      </c>
      <c r="D32" s="85">
        <f>SUM(E32:K32)</f>
        <v>689.9</v>
      </c>
      <c r="E32" s="32">
        <f aca="true" t="shared" si="12" ref="E32:K32">E31*E30/10</f>
        <v>68.4</v>
      </c>
      <c r="F32" s="32">
        <f t="shared" si="12"/>
        <v>20.9</v>
      </c>
      <c r="G32" s="32">
        <f t="shared" si="12"/>
        <v>240</v>
      </c>
      <c r="H32" s="32">
        <f t="shared" si="12"/>
        <v>228</v>
      </c>
      <c r="I32" s="32">
        <f t="shared" si="12"/>
        <v>37.4</v>
      </c>
      <c r="J32" s="32">
        <f t="shared" si="12"/>
        <v>25.2</v>
      </c>
      <c r="K32" s="32">
        <f t="shared" si="12"/>
        <v>70</v>
      </c>
      <c r="L32" s="80" t="e">
        <f>L30-7</f>
        <v>#REF!</v>
      </c>
    </row>
    <row r="33" spans="1:11" ht="16.5" customHeight="1">
      <c r="A33" s="20">
        <v>2</v>
      </c>
      <c r="B33" s="21" t="s">
        <v>62</v>
      </c>
      <c r="C33" s="22" t="s">
        <v>39</v>
      </c>
      <c r="D33" s="84"/>
      <c r="E33" s="32"/>
      <c r="F33" s="32"/>
      <c r="G33" s="32"/>
      <c r="H33" s="32"/>
      <c r="I33" s="32"/>
      <c r="J33" s="32"/>
      <c r="K33" s="32"/>
    </row>
    <row r="34" spans="1:11" ht="16.5" customHeight="1">
      <c r="A34" s="28" t="s">
        <v>34</v>
      </c>
      <c r="B34" s="30" t="s">
        <v>10</v>
      </c>
      <c r="C34" s="22" t="s">
        <v>1</v>
      </c>
      <c r="D34" s="85">
        <f>D37+D41+D45</f>
        <v>783.5</v>
      </c>
      <c r="E34" s="32">
        <f aca="true" t="shared" si="13" ref="E34:K34">E37+E41+E45</f>
        <v>140</v>
      </c>
      <c r="F34" s="32">
        <f t="shared" si="13"/>
        <v>131</v>
      </c>
      <c r="G34" s="32">
        <f t="shared" si="13"/>
        <v>68.5</v>
      </c>
      <c r="H34" s="32">
        <f t="shared" si="13"/>
        <v>92</v>
      </c>
      <c r="I34" s="32">
        <f t="shared" si="13"/>
        <v>132</v>
      </c>
      <c r="J34" s="32">
        <f t="shared" si="13"/>
        <v>46</v>
      </c>
      <c r="K34" s="32">
        <f t="shared" si="13"/>
        <v>174</v>
      </c>
    </row>
    <row r="35" spans="1:11" ht="16.5" customHeight="1">
      <c r="A35" s="28" t="s">
        <v>35</v>
      </c>
      <c r="B35" s="30" t="s">
        <v>11</v>
      </c>
      <c r="C35" s="22" t="s">
        <v>2</v>
      </c>
      <c r="D35" s="85">
        <f>D36/D34*10</f>
        <v>58.442884492661136</v>
      </c>
      <c r="E35" s="32">
        <f>E36/E34*10</f>
        <v>55.88571428571428</v>
      </c>
      <c r="F35" s="32">
        <f aca="true" t="shared" si="14" ref="F35:K35">F36/F34*10</f>
        <v>56.55725190839695</v>
      </c>
      <c r="G35" s="32">
        <f t="shared" si="14"/>
        <v>55.60583941605839</v>
      </c>
      <c r="H35" s="32">
        <f t="shared" si="14"/>
        <v>60.5</v>
      </c>
      <c r="I35" s="32">
        <f t="shared" si="14"/>
        <v>61.45454545454545</v>
      </c>
      <c r="J35" s="32">
        <f t="shared" si="14"/>
        <v>59.13043478260869</v>
      </c>
      <c r="K35" s="32">
        <f t="shared" si="14"/>
        <v>59.48275862068965</v>
      </c>
    </row>
    <row r="36" spans="1:11" ht="16.5" customHeight="1">
      <c r="A36" s="28" t="s">
        <v>34</v>
      </c>
      <c r="B36" s="30" t="s">
        <v>12</v>
      </c>
      <c r="C36" s="22" t="s">
        <v>36</v>
      </c>
      <c r="D36" s="85">
        <f>D39+D43+D47</f>
        <v>4579</v>
      </c>
      <c r="E36" s="32">
        <f aca="true" t="shared" si="15" ref="E36:K36">E39+E43+E47</f>
        <v>782.4</v>
      </c>
      <c r="F36" s="32">
        <f t="shared" si="15"/>
        <v>740.9</v>
      </c>
      <c r="G36" s="32">
        <f t="shared" si="15"/>
        <v>380.9</v>
      </c>
      <c r="H36" s="32">
        <f t="shared" si="15"/>
        <v>556.6</v>
      </c>
      <c r="I36" s="32">
        <f t="shared" si="15"/>
        <v>811.2</v>
      </c>
      <c r="J36" s="32">
        <f t="shared" si="15"/>
        <v>272</v>
      </c>
      <c r="K36" s="32">
        <f t="shared" si="15"/>
        <v>1035</v>
      </c>
    </row>
    <row r="37" spans="1:12" s="15" customFormat="1" ht="16.5" customHeight="1">
      <c r="A37" s="39" t="s">
        <v>33</v>
      </c>
      <c r="B37" s="38" t="s">
        <v>70</v>
      </c>
      <c r="C37" s="40" t="s">
        <v>1</v>
      </c>
      <c r="D37" s="85">
        <f>E37+F37+G37+H37+I37+J37+K37</f>
        <v>10</v>
      </c>
      <c r="E37" s="42">
        <v>0</v>
      </c>
      <c r="F37" s="42">
        <v>0</v>
      </c>
      <c r="G37" s="42">
        <v>6</v>
      </c>
      <c r="H37" s="42">
        <v>4</v>
      </c>
      <c r="I37" s="42">
        <v>0</v>
      </c>
      <c r="J37" s="49">
        <v>0</v>
      </c>
      <c r="K37" s="42">
        <v>0</v>
      </c>
      <c r="L37" s="82" t="e">
        <f>D37-#REF!</f>
        <v>#REF!</v>
      </c>
    </row>
    <row r="38" spans="1:11" ht="16.5" customHeight="1">
      <c r="A38" s="28" t="s">
        <v>3</v>
      </c>
      <c r="B38" s="30" t="s">
        <v>11</v>
      </c>
      <c r="C38" s="22" t="s">
        <v>2</v>
      </c>
      <c r="D38" s="85">
        <f>D39/D37*10</f>
        <v>54.39999999999999</v>
      </c>
      <c r="E38" s="32">
        <v>0</v>
      </c>
      <c r="F38" s="32">
        <v>0</v>
      </c>
      <c r="G38" s="32">
        <v>54</v>
      </c>
      <c r="H38" s="32">
        <v>55</v>
      </c>
      <c r="I38" s="32"/>
      <c r="J38" s="32">
        <v>0</v>
      </c>
      <c r="K38" s="32">
        <v>0</v>
      </c>
    </row>
    <row r="39" spans="1:11" ht="16.5" customHeight="1">
      <c r="A39" s="28" t="s">
        <v>3</v>
      </c>
      <c r="B39" s="30" t="s">
        <v>12</v>
      </c>
      <c r="C39" s="22" t="s">
        <v>36</v>
      </c>
      <c r="D39" s="85">
        <f>SUM(E39:K39)</f>
        <v>54.4</v>
      </c>
      <c r="E39" s="32">
        <v>0</v>
      </c>
      <c r="F39" s="32">
        <v>0</v>
      </c>
      <c r="G39" s="32">
        <f>G38*G37/10</f>
        <v>32.4</v>
      </c>
      <c r="H39" s="32">
        <f>H38*H37/10</f>
        <v>22</v>
      </c>
      <c r="I39" s="32">
        <v>0</v>
      </c>
      <c r="J39" s="32">
        <f>J38*J37/10</f>
        <v>0</v>
      </c>
      <c r="K39" s="32">
        <v>0</v>
      </c>
    </row>
    <row r="40" spans="1:11" s="15" customFormat="1" ht="16.5" customHeight="1">
      <c r="A40" s="39" t="s">
        <v>15</v>
      </c>
      <c r="B40" s="38" t="s">
        <v>43</v>
      </c>
      <c r="C40" s="40" t="s">
        <v>39</v>
      </c>
      <c r="D40" s="84"/>
      <c r="E40" s="42"/>
      <c r="F40" s="42"/>
      <c r="G40" s="42"/>
      <c r="H40" s="42"/>
      <c r="I40" s="42"/>
      <c r="J40" s="42"/>
      <c r="K40" s="42"/>
    </row>
    <row r="41" spans="1:12" ht="16.5" customHeight="1">
      <c r="A41" s="28" t="s">
        <v>34</v>
      </c>
      <c r="B41" s="30" t="s">
        <v>10</v>
      </c>
      <c r="C41" s="22" t="s">
        <v>1</v>
      </c>
      <c r="D41" s="85">
        <f>E41+F41+G41+H41+I41+J41+K41</f>
        <v>630.5</v>
      </c>
      <c r="E41" s="32">
        <v>124</v>
      </c>
      <c r="F41" s="32">
        <v>102</v>
      </c>
      <c r="G41" s="32">
        <v>47.5</v>
      </c>
      <c r="H41" s="32">
        <v>66</v>
      </c>
      <c r="I41" s="32">
        <v>96</v>
      </c>
      <c r="J41" s="32">
        <v>36</v>
      </c>
      <c r="K41" s="32">
        <v>159</v>
      </c>
      <c r="L41" s="80" t="e">
        <f>D41-#REF!</f>
        <v>#REF!</v>
      </c>
    </row>
    <row r="42" spans="1:11" ht="16.5" customHeight="1">
      <c r="A42" s="28" t="s">
        <v>35</v>
      </c>
      <c r="B42" s="30" t="s">
        <v>11</v>
      </c>
      <c r="C42" s="22" t="s">
        <v>2</v>
      </c>
      <c r="D42" s="85">
        <f>D43/D41*10</f>
        <v>58.835844567803335</v>
      </c>
      <c r="E42" s="32">
        <v>56</v>
      </c>
      <c r="F42" s="32">
        <v>57</v>
      </c>
      <c r="G42" s="32">
        <v>56</v>
      </c>
      <c r="H42" s="32">
        <v>61</v>
      </c>
      <c r="I42" s="32">
        <v>62</v>
      </c>
      <c r="J42" s="32">
        <v>60</v>
      </c>
      <c r="K42" s="32">
        <v>60</v>
      </c>
    </row>
    <row r="43" spans="1:11" ht="16.5" customHeight="1">
      <c r="A43" s="28" t="s">
        <v>34</v>
      </c>
      <c r="B43" s="30" t="s">
        <v>12</v>
      </c>
      <c r="C43" s="22" t="s">
        <v>36</v>
      </c>
      <c r="D43" s="85">
        <f>SUM(E43:K43)</f>
        <v>3709.6000000000004</v>
      </c>
      <c r="E43" s="32">
        <f aca="true" t="shared" si="16" ref="E43:K43">E42*E41/10</f>
        <v>694.4</v>
      </c>
      <c r="F43" s="32">
        <f t="shared" si="16"/>
        <v>581.4</v>
      </c>
      <c r="G43" s="32">
        <f t="shared" si="16"/>
        <v>266</v>
      </c>
      <c r="H43" s="32">
        <f t="shared" si="16"/>
        <v>402.6</v>
      </c>
      <c r="I43" s="32">
        <f t="shared" si="16"/>
        <v>595.2</v>
      </c>
      <c r="J43" s="32">
        <f t="shared" si="16"/>
        <v>216</v>
      </c>
      <c r="K43" s="32">
        <f t="shared" si="16"/>
        <v>954</v>
      </c>
    </row>
    <row r="44" spans="1:11" s="15" customFormat="1" ht="16.5" customHeight="1">
      <c r="A44" s="39" t="s">
        <v>85</v>
      </c>
      <c r="B44" s="38" t="s">
        <v>38</v>
      </c>
      <c r="C44" s="43"/>
      <c r="D44" s="84"/>
      <c r="E44" s="42"/>
      <c r="F44" s="42"/>
      <c r="G44" s="42"/>
      <c r="H44" s="42"/>
      <c r="I44" s="42"/>
      <c r="J44" s="42"/>
      <c r="K44" s="42"/>
    </row>
    <row r="45" spans="1:12" ht="16.5" customHeight="1">
      <c r="A45" s="28" t="s">
        <v>34</v>
      </c>
      <c r="B45" s="30" t="s">
        <v>10</v>
      </c>
      <c r="C45" s="22" t="s">
        <v>1</v>
      </c>
      <c r="D45" s="85">
        <f>E45+F45+G45+H45+I45+J45+K45</f>
        <v>143</v>
      </c>
      <c r="E45" s="32">
        <v>16</v>
      </c>
      <c r="F45" s="32">
        <v>29</v>
      </c>
      <c r="G45" s="32">
        <v>15</v>
      </c>
      <c r="H45" s="32">
        <v>22</v>
      </c>
      <c r="I45" s="32">
        <v>36</v>
      </c>
      <c r="J45" s="35">
        <v>10</v>
      </c>
      <c r="K45" s="32">
        <v>15</v>
      </c>
      <c r="L45" s="11">
        <v>2</v>
      </c>
    </row>
    <row r="46" spans="1:11" ht="16.5" customHeight="1">
      <c r="A46" s="28" t="s">
        <v>35</v>
      </c>
      <c r="B46" s="30" t="s">
        <v>11</v>
      </c>
      <c r="C46" s="22" t="s">
        <v>2</v>
      </c>
      <c r="D46" s="85">
        <f>D47/D45*10</f>
        <v>56.99300699300699</v>
      </c>
      <c r="E46" s="32">
        <v>55</v>
      </c>
      <c r="F46" s="32">
        <v>55</v>
      </c>
      <c r="G46" s="32">
        <v>55</v>
      </c>
      <c r="H46" s="32">
        <v>60</v>
      </c>
      <c r="I46" s="32">
        <v>60</v>
      </c>
      <c r="J46" s="32">
        <v>56</v>
      </c>
      <c r="K46" s="32">
        <v>54</v>
      </c>
    </row>
    <row r="47" spans="1:12" ht="16.5" customHeight="1">
      <c r="A47" s="28" t="s">
        <v>34</v>
      </c>
      <c r="B47" s="30" t="s">
        <v>12</v>
      </c>
      <c r="C47" s="22" t="s">
        <v>36</v>
      </c>
      <c r="D47" s="85">
        <f>SUM(E47:K47)</f>
        <v>815</v>
      </c>
      <c r="E47" s="32">
        <f aca="true" t="shared" si="17" ref="E47:K47">E46*E45/10</f>
        <v>88</v>
      </c>
      <c r="F47" s="32">
        <f t="shared" si="17"/>
        <v>159.5</v>
      </c>
      <c r="G47" s="32">
        <f t="shared" si="17"/>
        <v>82.5</v>
      </c>
      <c r="H47" s="32">
        <f t="shared" si="17"/>
        <v>132</v>
      </c>
      <c r="I47" s="32">
        <f t="shared" si="17"/>
        <v>216</v>
      </c>
      <c r="J47" s="32">
        <f t="shared" si="17"/>
        <v>56</v>
      </c>
      <c r="K47" s="32">
        <f t="shared" si="17"/>
        <v>81</v>
      </c>
      <c r="L47" s="80" t="e">
        <f>L32-L41-L45-L37</f>
        <v>#REF!</v>
      </c>
    </row>
    <row r="48" spans="1:11" ht="16.5" customHeight="1">
      <c r="A48" s="20">
        <v>3</v>
      </c>
      <c r="B48" s="21" t="s">
        <v>66</v>
      </c>
      <c r="C48" s="29" t="s">
        <v>1</v>
      </c>
      <c r="D48" s="84">
        <f aca="true" t="shared" si="18" ref="D48:K48">D50+D54</f>
        <v>4051.2</v>
      </c>
      <c r="E48" s="23">
        <f t="shared" si="18"/>
        <v>220</v>
      </c>
      <c r="F48" s="23">
        <f t="shared" si="18"/>
        <v>795</v>
      </c>
      <c r="G48" s="23">
        <f t="shared" si="18"/>
        <v>890</v>
      </c>
      <c r="H48" s="23">
        <f t="shared" si="18"/>
        <v>580</v>
      </c>
      <c r="I48" s="23">
        <f t="shared" si="18"/>
        <v>928</v>
      </c>
      <c r="J48" s="23">
        <f t="shared" si="18"/>
        <v>415</v>
      </c>
      <c r="K48" s="23">
        <f t="shared" si="18"/>
        <v>223.2</v>
      </c>
    </row>
    <row r="49" spans="1:11" ht="16.5" customHeight="1">
      <c r="A49" s="33" t="s">
        <v>86</v>
      </c>
      <c r="B49" s="24" t="s">
        <v>16</v>
      </c>
      <c r="C49" s="22" t="s">
        <v>39</v>
      </c>
      <c r="D49" s="84"/>
      <c r="E49" s="32"/>
      <c r="F49" s="32"/>
      <c r="G49" s="32"/>
      <c r="H49" s="32"/>
      <c r="I49" s="32"/>
      <c r="J49" s="32"/>
      <c r="K49" s="32"/>
    </row>
    <row r="50" spans="1:11" ht="16.5" customHeight="1">
      <c r="A50" s="28" t="s">
        <v>34</v>
      </c>
      <c r="B50" s="30" t="s">
        <v>10</v>
      </c>
      <c r="C50" s="22" t="s">
        <v>1</v>
      </c>
      <c r="D50" s="85">
        <f>E50+F50+G50+H50+I50+J50+K50</f>
        <v>13.2</v>
      </c>
      <c r="E50" s="32">
        <v>0</v>
      </c>
      <c r="F50" s="32">
        <v>5</v>
      </c>
      <c r="G50" s="32">
        <v>0</v>
      </c>
      <c r="H50" s="32">
        <v>0</v>
      </c>
      <c r="I50" s="32">
        <v>0</v>
      </c>
      <c r="J50" s="32">
        <v>5</v>
      </c>
      <c r="K50" s="32">
        <v>3.2</v>
      </c>
    </row>
    <row r="51" spans="1:11" ht="16.5" customHeight="1">
      <c r="A51" s="28" t="s">
        <v>35</v>
      </c>
      <c r="B51" s="30" t="s">
        <v>11</v>
      </c>
      <c r="C51" s="22" t="s">
        <v>2</v>
      </c>
      <c r="D51" s="85">
        <f>D52/D50*10</f>
        <v>43.03030303030303</v>
      </c>
      <c r="E51" s="32">
        <v>0</v>
      </c>
      <c r="F51" s="32">
        <v>44</v>
      </c>
      <c r="G51" s="32">
        <v>0</v>
      </c>
      <c r="H51" s="32">
        <v>0</v>
      </c>
      <c r="I51" s="32">
        <v>0</v>
      </c>
      <c r="J51" s="32">
        <v>44</v>
      </c>
      <c r="K51" s="32">
        <v>40</v>
      </c>
    </row>
    <row r="52" spans="1:11" ht="16.5" customHeight="1">
      <c r="A52" s="28" t="s">
        <v>34</v>
      </c>
      <c r="B52" s="30" t="s">
        <v>12</v>
      </c>
      <c r="C52" s="22" t="s">
        <v>36</v>
      </c>
      <c r="D52" s="85">
        <f>SUM(E52:K52)</f>
        <v>56.8</v>
      </c>
      <c r="E52" s="32">
        <f aca="true" t="shared" si="19" ref="E52:K52">E51*E50/10</f>
        <v>0</v>
      </c>
      <c r="F52" s="32">
        <f t="shared" si="19"/>
        <v>22</v>
      </c>
      <c r="G52" s="32">
        <f t="shared" si="19"/>
        <v>0</v>
      </c>
      <c r="H52" s="32">
        <f t="shared" si="19"/>
        <v>0</v>
      </c>
      <c r="I52" s="32">
        <f t="shared" si="19"/>
        <v>0</v>
      </c>
      <c r="J52" s="32">
        <f t="shared" si="19"/>
        <v>22</v>
      </c>
      <c r="K52" s="32">
        <f t="shared" si="19"/>
        <v>12.8</v>
      </c>
    </row>
    <row r="53" spans="1:11" ht="16.5" customHeight="1">
      <c r="A53" s="33" t="s">
        <v>87</v>
      </c>
      <c r="B53" s="24" t="s">
        <v>17</v>
      </c>
      <c r="C53" s="22" t="s">
        <v>39</v>
      </c>
      <c r="D53" s="84"/>
      <c r="E53" s="32"/>
      <c r="F53" s="32"/>
      <c r="G53" s="32"/>
      <c r="H53" s="32"/>
      <c r="I53" s="32"/>
      <c r="J53" s="32"/>
      <c r="K53" s="32"/>
    </row>
    <row r="54" spans="1:11" ht="16.5" customHeight="1">
      <c r="A54" s="28" t="s">
        <v>34</v>
      </c>
      <c r="B54" s="30" t="s">
        <v>10</v>
      </c>
      <c r="C54" s="22" t="s">
        <v>1</v>
      </c>
      <c r="D54" s="85">
        <f>E54+F54+G54+H54+I54+J54+K54</f>
        <v>4038</v>
      </c>
      <c r="E54" s="32">
        <v>220</v>
      </c>
      <c r="F54" s="32">
        <v>790</v>
      </c>
      <c r="G54" s="32">
        <v>890</v>
      </c>
      <c r="H54" s="32">
        <v>580</v>
      </c>
      <c r="I54" s="32">
        <v>928</v>
      </c>
      <c r="J54" s="32">
        <v>410</v>
      </c>
      <c r="K54" s="32">
        <v>220</v>
      </c>
    </row>
    <row r="55" spans="1:11" ht="16.5" customHeight="1">
      <c r="A55" s="28" t="s">
        <v>34</v>
      </c>
      <c r="B55" s="30" t="s">
        <v>11</v>
      </c>
      <c r="C55" s="22" t="s">
        <v>2</v>
      </c>
      <c r="D55" s="85">
        <f>D56/D54*10</f>
        <v>74.63843486874691</v>
      </c>
      <c r="E55" s="32">
        <v>87</v>
      </c>
      <c r="F55" s="32">
        <v>110</v>
      </c>
      <c r="G55" s="32">
        <v>100</v>
      </c>
      <c r="H55" s="32">
        <v>88</v>
      </c>
      <c r="I55" s="32">
        <v>90</v>
      </c>
      <c r="J55" s="32">
        <v>97</v>
      </c>
      <c r="K55" s="32">
        <v>86</v>
      </c>
    </row>
    <row r="56" spans="1:11" ht="16.5" customHeight="1">
      <c r="A56" s="28" t="s">
        <v>34</v>
      </c>
      <c r="B56" s="30" t="s">
        <v>12</v>
      </c>
      <c r="C56" s="22" t="s">
        <v>36</v>
      </c>
      <c r="D56" s="85">
        <f>SUM(E56:K56)</f>
        <v>30139</v>
      </c>
      <c r="E56" s="32">
        <f>E55*E54/10</f>
        <v>1914</v>
      </c>
      <c r="F56" s="32">
        <v>0</v>
      </c>
      <c r="G56" s="32">
        <f>G55*G54/10</f>
        <v>8900</v>
      </c>
      <c r="H56" s="32">
        <f>H55*H54/10</f>
        <v>5104</v>
      </c>
      <c r="I56" s="32">
        <f>I55*I54/10</f>
        <v>8352</v>
      </c>
      <c r="J56" s="32">
        <f>J55*J54/10</f>
        <v>3977</v>
      </c>
      <c r="K56" s="32">
        <f>K55*K54/10</f>
        <v>1892</v>
      </c>
    </row>
    <row r="57" spans="1:11" ht="16.5" customHeight="1">
      <c r="A57" s="20">
        <v>4</v>
      </c>
      <c r="B57" s="21" t="s">
        <v>63</v>
      </c>
      <c r="C57" s="29" t="s">
        <v>1</v>
      </c>
      <c r="D57" s="84">
        <f>D59+D63</f>
        <v>249.6</v>
      </c>
      <c r="E57" s="23">
        <f>E59+E63</f>
        <v>37</v>
      </c>
      <c r="F57" s="23">
        <f>F59+F63</f>
        <v>42</v>
      </c>
      <c r="G57" s="23">
        <v>22.25</v>
      </c>
      <c r="H57" s="23">
        <f>H59+H63</f>
        <v>51</v>
      </c>
      <c r="I57" s="23">
        <f>I59+I63</f>
        <v>46.6</v>
      </c>
      <c r="J57" s="23">
        <f>J59+J63</f>
        <v>18</v>
      </c>
      <c r="K57" s="23">
        <f>K59+K63</f>
        <v>31</v>
      </c>
    </row>
    <row r="58" spans="1:11" ht="16.5" customHeight="1">
      <c r="A58" s="33" t="s">
        <v>88</v>
      </c>
      <c r="B58" s="24" t="s">
        <v>18</v>
      </c>
      <c r="C58" s="22" t="s">
        <v>39</v>
      </c>
      <c r="D58" s="84"/>
      <c r="E58" s="32"/>
      <c r="F58" s="32"/>
      <c r="G58" s="32"/>
      <c r="H58" s="32"/>
      <c r="I58" s="32"/>
      <c r="J58" s="32"/>
      <c r="K58" s="32"/>
    </row>
    <row r="59" spans="1:11" ht="16.5" customHeight="1">
      <c r="A59" s="28" t="s">
        <v>34</v>
      </c>
      <c r="B59" s="30" t="s">
        <v>10</v>
      </c>
      <c r="C59" s="22" t="s">
        <v>1</v>
      </c>
      <c r="D59" s="85">
        <f>E59+F59+G59+H59+I59+J59+K59</f>
        <v>145</v>
      </c>
      <c r="E59" s="32">
        <v>22</v>
      </c>
      <c r="F59" s="32">
        <v>25</v>
      </c>
      <c r="G59" s="32">
        <v>14</v>
      </c>
      <c r="H59" s="32">
        <v>26</v>
      </c>
      <c r="I59" s="32">
        <v>26</v>
      </c>
      <c r="J59" s="32">
        <v>10</v>
      </c>
      <c r="K59" s="32">
        <v>22</v>
      </c>
    </row>
    <row r="60" spans="1:11" ht="16.5" customHeight="1">
      <c r="A60" s="28" t="s">
        <v>35</v>
      </c>
      <c r="B60" s="30" t="s">
        <v>11</v>
      </c>
      <c r="C60" s="22" t="s">
        <v>2</v>
      </c>
      <c r="D60" s="85">
        <f>D61/D59*10</f>
        <v>17.986206896551725</v>
      </c>
      <c r="E60" s="32">
        <v>17</v>
      </c>
      <c r="F60" s="32">
        <v>20</v>
      </c>
      <c r="G60" s="32">
        <v>16</v>
      </c>
      <c r="H60" s="32">
        <v>17</v>
      </c>
      <c r="I60" s="32">
        <v>19</v>
      </c>
      <c r="J60" s="32">
        <v>20</v>
      </c>
      <c r="K60" s="32">
        <v>17</v>
      </c>
    </row>
    <row r="61" spans="1:11" ht="16.5" customHeight="1">
      <c r="A61" s="28" t="s">
        <v>34</v>
      </c>
      <c r="B61" s="30" t="s">
        <v>12</v>
      </c>
      <c r="C61" s="22" t="s">
        <v>36</v>
      </c>
      <c r="D61" s="85">
        <f>SUM(E61:K61)</f>
        <v>260.8</v>
      </c>
      <c r="E61" s="32">
        <f aca="true" t="shared" si="20" ref="E61:K61">E60*E59/10</f>
        <v>37.4</v>
      </c>
      <c r="F61" s="32">
        <f t="shared" si="20"/>
        <v>50</v>
      </c>
      <c r="G61" s="32">
        <f t="shared" si="20"/>
        <v>22.4</v>
      </c>
      <c r="H61" s="32">
        <f t="shared" si="20"/>
        <v>44.2</v>
      </c>
      <c r="I61" s="32">
        <f t="shared" si="20"/>
        <v>49.4</v>
      </c>
      <c r="J61" s="32">
        <f t="shared" si="20"/>
        <v>20</v>
      </c>
      <c r="K61" s="32">
        <f t="shared" si="20"/>
        <v>37.4</v>
      </c>
    </row>
    <row r="62" spans="1:11" ht="16.5" customHeight="1">
      <c r="A62" s="33" t="s">
        <v>89</v>
      </c>
      <c r="B62" s="24" t="s">
        <v>19</v>
      </c>
      <c r="C62" s="22" t="s">
        <v>39</v>
      </c>
      <c r="D62" s="84"/>
      <c r="E62" s="32"/>
      <c r="F62" s="32"/>
      <c r="G62" s="32"/>
      <c r="H62" s="32"/>
      <c r="I62" s="32"/>
      <c r="J62" s="32"/>
      <c r="K62" s="32"/>
    </row>
    <row r="63" spans="1:11" ht="16.5" customHeight="1">
      <c r="A63" s="28" t="s">
        <v>34</v>
      </c>
      <c r="B63" s="30" t="s">
        <v>10</v>
      </c>
      <c r="C63" s="22" t="s">
        <v>1</v>
      </c>
      <c r="D63" s="84">
        <f>E63+F63+G63+H63+I63+J63+K63</f>
        <v>104.6</v>
      </c>
      <c r="E63" s="35">
        <v>15</v>
      </c>
      <c r="F63" s="32">
        <v>17</v>
      </c>
      <c r="G63" s="32">
        <v>10</v>
      </c>
      <c r="H63" s="32">
        <v>25</v>
      </c>
      <c r="I63" s="32">
        <v>20.6</v>
      </c>
      <c r="J63" s="32">
        <v>8</v>
      </c>
      <c r="K63" s="32">
        <v>9</v>
      </c>
    </row>
    <row r="64" spans="1:11" ht="16.5" customHeight="1">
      <c r="A64" s="28" t="s">
        <v>35</v>
      </c>
      <c r="B64" s="30" t="s">
        <v>11</v>
      </c>
      <c r="C64" s="22" t="s">
        <v>2</v>
      </c>
      <c r="D64" s="85">
        <f>D65/D63*10</f>
        <v>14.938814531548761</v>
      </c>
      <c r="E64" s="36">
        <v>12</v>
      </c>
      <c r="F64" s="32">
        <v>18</v>
      </c>
      <c r="G64" s="32">
        <v>12</v>
      </c>
      <c r="H64" s="32">
        <v>15</v>
      </c>
      <c r="I64" s="32">
        <v>16</v>
      </c>
      <c r="J64" s="32">
        <v>18</v>
      </c>
      <c r="K64" s="32">
        <v>12</v>
      </c>
    </row>
    <row r="65" spans="1:11" ht="16.5" customHeight="1">
      <c r="A65" s="28" t="s">
        <v>34</v>
      </c>
      <c r="B65" s="30" t="s">
        <v>12</v>
      </c>
      <c r="C65" s="22" t="s">
        <v>36</v>
      </c>
      <c r="D65" s="85">
        <f>SUM(E65:K65)</f>
        <v>156.26000000000002</v>
      </c>
      <c r="E65" s="36">
        <f aca="true" t="shared" si="21" ref="E65:K65">E64*E63/10</f>
        <v>18</v>
      </c>
      <c r="F65" s="32">
        <f t="shared" si="21"/>
        <v>30.6</v>
      </c>
      <c r="G65" s="32">
        <f t="shared" si="21"/>
        <v>12</v>
      </c>
      <c r="H65" s="32">
        <f t="shared" si="21"/>
        <v>37.5</v>
      </c>
      <c r="I65" s="32">
        <f t="shared" si="21"/>
        <v>32.96</v>
      </c>
      <c r="J65" s="32">
        <f t="shared" si="21"/>
        <v>14.4</v>
      </c>
      <c r="K65" s="32">
        <f t="shared" si="21"/>
        <v>10.8</v>
      </c>
    </row>
    <row r="66" spans="1:11" ht="16.5" customHeight="1">
      <c r="A66" s="20">
        <v>5</v>
      </c>
      <c r="B66" s="21" t="s">
        <v>69</v>
      </c>
      <c r="C66" s="29" t="s">
        <v>1</v>
      </c>
      <c r="D66" s="84">
        <f>D68+D73</f>
        <v>56.45</v>
      </c>
      <c r="E66" s="23">
        <f aca="true" t="shared" si="22" ref="E66:K66">E68+E73</f>
        <v>0</v>
      </c>
      <c r="F66" s="23">
        <f t="shared" si="22"/>
        <v>44.15</v>
      </c>
      <c r="G66" s="23">
        <f t="shared" si="22"/>
        <v>0</v>
      </c>
      <c r="H66" s="23">
        <f t="shared" si="22"/>
        <v>5</v>
      </c>
      <c r="I66" s="23">
        <f t="shared" si="22"/>
        <v>6</v>
      </c>
      <c r="J66" s="23">
        <f t="shared" si="22"/>
        <v>1.3</v>
      </c>
      <c r="K66" s="23">
        <f t="shared" si="22"/>
        <v>0</v>
      </c>
    </row>
    <row r="67" spans="1:11" ht="16.5" customHeight="1">
      <c r="A67" s="33" t="s">
        <v>90</v>
      </c>
      <c r="B67" s="24" t="s">
        <v>20</v>
      </c>
      <c r="C67" s="22" t="s">
        <v>39</v>
      </c>
      <c r="D67" s="84"/>
      <c r="E67" s="32"/>
      <c r="F67" s="32"/>
      <c r="G67" s="32"/>
      <c r="H67" s="32"/>
      <c r="I67" s="32"/>
      <c r="J67" s="32"/>
      <c r="K67" s="32"/>
    </row>
    <row r="68" spans="1:11" ht="16.5" customHeight="1">
      <c r="A68" s="28" t="s">
        <v>34</v>
      </c>
      <c r="B68" s="30" t="s">
        <v>10</v>
      </c>
      <c r="C68" s="22" t="s">
        <v>1</v>
      </c>
      <c r="D68" s="85">
        <f>E68+F68+G68+H68+I68+J68+K68</f>
        <v>39.15</v>
      </c>
      <c r="E68" s="32">
        <v>0</v>
      </c>
      <c r="F68" s="32">
        <v>39.15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</row>
    <row r="69" spans="1:11" ht="16.5" customHeight="1">
      <c r="A69" s="28" t="s">
        <v>35</v>
      </c>
      <c r="B69" s="30" t="s">
        <v>11</v>
      </c>
      <c r="C69" s="22" t="s">
        <v>2</v>
      </c>
      <c r="D69" s="85">
        <f>D70/D68*10</f>
        <v>581</v>
      </c>
      <c r="E69" s="32">
        <v>0</v>
      </c>
      <c r="F69" s="32">
        <v>581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</row>
    <row r="70" spans="1:11" ht="16.5" customHeight="1">
      <c r="A70" s="28" t="s">
        <v>34</v>
      </c>
      <c r="B70" s="30" t="s">
        <v>12</v>
      </c>
      <c r="C70" s="22" t="s">
        <v>36</v>
      </c>
      <c r="D70" s="85">
        <f>SUM(E70:K70)</f>
        <v>2274.615</v>
      </c>
      <c r="E70" s="32">
        <f aca="true" t="shared" si="23" ref="E70:K70">E69*E68/10</f>
        <v>0</v>
      </c>
      <c r="F70" s="32">
        <f t="shared" si="23"/>
        <v>2274.615</v>
      </c>
      <c r="G70" s="32">
        <f t="shared" si="23"/>
        <v>0</v>
      </c>
      <c r="H70" s="32">
        <f t="shared" si="23"/>
        <v>0</v>
      </c>
      <c r="I70" s="32">
        <f t="shared" si="23"/>
        <v>0</v>
      </c>
      <c r="J70" s="32">
        <f t="shared" si="23"/>
        <v>0</v>
      </c>
      <c r="K70" s="32">
        <f t="shared" si="23"/>
        <v>0</v>
      </c>
    </row>
    <row r="71" spans="1:11" ht="16.5" customHeight="1">
      <c r="A71" s="28"/>
      <c r="B71" s="38" t="s">
        <v>68</v>
      </c>
      <c r="C71" s="22"/>
      <c r="D71" s="84"/>
      <c r="E71" s="32">
        <v>0</v>
      </c>
      <c r="F71" s="32">
        <v>0</v>
      </c>
      <c r="G71" s="32">
        <f>G68</f>
        <v>0</v>
      </c>
      <c r="H71" s="32">
        <f>H68</f>
        <v>0</v>
      </c>
      <c r="I71" s="32">
        <v>0</v>
      </c>
      <c r="J71" s="32">
        <f>J68</f>
        <v>0</v>
      </c>
      <c r="K71" s="32">
        <f>K68-0</f>
        <v>0</v>
      </c>
    </row>
    <row r="72" spans="1:11" ht="16.5" customHeight="1">
      <c r="A72" s="33" t="s">
        <v>91</v>
      </c>
      <c r="B72" s="24" t="s">
        <v>14</v>
      </c>
      <c r="C72" s="22" t="s">
        <v>39</v>
      </c>
      <c r="D72" s="84"/>
      <c r="E72" s="32"/>
      <c r="F72" s="32"/>
      <c r="G72" s="32"/>
      <c r="H72" s="32"/>
      <c r="I72" s="32"/>
      <c r="J72" s="32"/>
      <c r="K72" s="32"/>
    </row>
    <row r="73" spans="1:11" ht="16.5" customHeight="1">
      <c r="A73" s="28" t="s">
        <v>34</v>
      </c>
      <c r="B73" s="30" t="s">
        <v>10</v>
      </c>
      <c r="C73" s="22" t="s">
        <v>1</v>
      </c>
      <c r="D73" s="85">
        <f>E73+F73+G73+H73+I73+J73+K73</f>
        <v>17.3</v>
      </c>
      <c r="E73" s="32">
        <v>0</v>
      </c>
      <c r="F73" s="32">
        <v>5</v>
      </c>
      <c r="G73" s="32">
        <v>0</v>
      </c>
      <c r="H73" s="32">
        <v>5</v>
      </c>
      <c r="I73" s="32">
        <v>6</v>
      </c>
      <c r="J73" s="35">
        <v>1.3</v>
      </c>
      <c r="K73" s="32">
        <v>0</v>
      </c>
    </row>
    <row r="74" spans="1:11" ht="16.5" customHeight="1">
      <c r="A74" s="28" t="s">
        <v>35</v>
      </c>
      <c r="B74" s="30" t="s">
        <v>11</v>
      </c>
      <c r="C74" s="22" t="s">
        <v>2</v>
      </c>
      <c r="D74" s="85">
        <f>D75/D73*10</f>
        <v>13.204624277456647</v>
      </c>
      <c r="E74" s="32">
        <v>0</v>
      </c>
      <c r="F74" s="32">
        <v>13.5</v>
      </c>
      <c r="G74" s="32">
        <v>0</v>
      </c>
      <c r="H74" s="32">
        <v>13</v>
      </c>
      <c r="I74" s="32">
        <v>13</v>
      </c>
      <c r="J74" s="32">
        <f>13+0.8</f>
        <v>13.8</v>
      </c>
      <c r="K74" s="32">
        <v>0</v>
      </c>
    </row>
    <row r="75" spans="1:11" ht="16.5" customHeight="1">
      <c r="A75" s="28" t="s">
        <v>34</v>
      </c>
      <c r="B75" s="30" t="s">
        <v>12</v>
      </c>
      <c r="C75" s="22" t="s">
        <v>36</v>
      </c>
      <c r="D75" s="85">
        <f>SUM(E75:K75)</f>
        <v>22.844</v>
      </c>
      <c r="E75" s="32">
        <f aca="true" t="shared" si="24" ref="E75:K75">E74*E73/10</f>
        <v>0</v>
      </c>
      <c r="F75" s="32">
        <f t="shared" si="24"/>
        <v>6.75</v>
      </c>
      <c r="G75" s="32">
        <f t="shared" si="24"/>
        <v>0</v>
      </c>
      <c r="H75" s="32">
        <f t="shared" si="24"/>
        <v>6.5</v>
      </c>
      <c r="I75" s="32">
        <f t="shared" si="24"/>
        <v>7.8</v>
      </c>
      <c r="J75" s="32">
        <f t="shared" si="24"/>
        <v>1.794</v>
      </c>
      <c r="K75" s="32">
        <f t="shared" si="24"/>
        <v>0</v>
      </c>
    </row>
    <row r="76" spans="1:11" ht="16.5" customHeight="1">
      <c r="A76" s="20" t="s">
        <v>30</v>
      </c>
      <c r="B76" s="21" t="s">
        <v>121</v>
      </c>
      <c r="C76" s="29" t="s">
        <v>1</v>
      </c>
      <c r="D76" s="84">
        <f>E76+F76+G76+H76+I76+J76+K76</f>
        <v>6102.3</v>
      </c>
      <c r="E76" s="45">
        <f aca="true" t="shared" si="25" ref="E76:K76">E78+E84+E89+E94+E99</f>
        <v>148.2</v>
      </c>
      <c r="F76" s="45">
        <f t="shared" si="25"/>
        <v>888.9700000000001</v>
      </c>
      <c r="G76" s="45">
        <f t="shared" si="25"/>
        <v>900.5</v>
      </c>
      <c r="H76" s="45">
        <f t="shared" si="25"/>
        <v>2726.7</v>
      </c>
      <c r="I76" s="45">
        <f t="shared" si="25"/>
        <v>612.4300000000001</v>
      </c>
      <c r="J76" s="45">
        <f t="shared" si="25"/>
        <v>557.8800000000001</v>
      </c>
      <c r="K76" s="45">
        <f t="shared" si="25"/>
        <v>267.62</v>
      </c>
    </row>
    <row r="77" spans="1:11" ht="16.5" customHeight="1">
      <c r="A77" s="33">
        <v>1</v>
      </c>
      <c r="B77" s="24" t="s">
        <v>21</v>
      </c>
      <c r="C77" s="22" t="s">
        <v>39</v>
      </c>
      <c r="D77" s="84"/>
      <c r="E77" s="32"/>
      <c r="F77" s="32"/>
      <c r="G77" s="32"/>
      <c r="H77" s="32"/>
      <c r="I77" s="32"/>
      <c r="J77" s="32"/>
      <c r="K77" s="32"/>
    </row>
    <row r="78" spans="1:11" ht="16.5" customHeight="1">
      <c r="A78" s="28" t="s">
        <v>34</v>
      </c>
      <c r="B78" s="30" t="s">
        <v>10</v>
      </c>
      <c r="C78" s="22" t="s">
        <v>1</v>
      </c>
      <c r="D78" s="85">
        <f>E78+F78+G78+H78+I78+J78+K78</f>
        <v>825.3</v>
      </c>
      <c r="E78" s="32">
        <v>38.3</v>
      </c>
      <c r="F78" s="32">
        <v>49</v>
      </c>
      <c r="G78" s="32">
        <v>73</v>
      </c>
      <c r="H78" s="32">
        <f>59+1</f>
        <v>60</v>
      </c>
      <c r="I78" s="32">
        <f>224+9</f>
        <v>233</v>
      </c>
      <c r="J78" s="32">
        <f>252+4</f>
        <v>256</v>
      </c>
      <c r="K78" s="32">
        <f>112.8+3.2</f>
        <v>116</v>
      </c>
    </row>
    <row r="79" spans="1:11" ht="16.5" customHeight="1">
      <c r="A79" s="28" t="s">
        <v>3</v>
      </c>
      <c r="B79" s="30" t="s">
        <v>71</v>
      </c>
      <c r="C79" s="22" t="s">
        <v>1</v>
      </c>
      <c r="D79" s="85">
        <f>E79+F79+G79+H79+I79+J79+K79</f>
        <v>562</v>
      </c>
      <c r="E79" s="32">
        <v>18</v>
      </c>
      <c r="F79" s="32">
        <v>34</v>
      </c>
      <c r="G79" s="32">
        <v>25</v>
      </c>
      <c r="H79" s="32">
        <v>35</v>
      </c>
      <c r="I79" s="32">
        <v>115</v>
      </c>
      <c r="J79" s="32">
        <v>230</v>
      </c>
      <c r="K79" s="32">
        <v>105</v>
      </c>
    </row>
    <row r="80" spans="1:11" ht="16.5" customHeight="1">
      <c r="A80" s="28" t="s">
        <v>35</v>
      </c>
      <c r="B80" s="30" t="s">
        <v>11</v>
      </c>
      <c r="C80" s="22" t="s">
        <v>2</v>
      </c>
      <c r="D80" s="85">
        <f>D81/D79*10</f>
        <v>9.795373665480426</v>
      </c>
      <c r="E80" s="32">
        <v>8</v>
      </c>
      <c r="F80" s="32">
        <v>9</v>
      </c>
      <c r="G80" s="32">
        <v>9</v>
      </c>
      <c r="H80" s="32">
        <v>9</v>
      </c>
      <c r="I80" s="32">
        <v>11</v>
      </c>
      <c r="J80" s="32">
        <v>11</v>
      </c>
      <c r="K80" s="32">
        <v>9</v>
      </c>
    </row>
    <row r="81" spans="1:11" ht="16.5" customHeight="1">
      <c r="A81" s="28" t="s">
        <v>34</v>
      </c>
      <c r="B81" s="30" t="s">
        <v>12</v>
      </c>
      <c r="C81" s="22" t="s">
        <v>36</v>
      </c>
      <c r="D81" s="85">
        <f>SUM(E81:K81)</f>
        <v>550.5</v>
      </c>
      <c r="E81" s="32">
        <f>E80*E79/10</f>
        <v>14.4</v>
      </c>
      <c r="F81" s="32">
        <f>F80*F79/10</f>
        <v>30.6</v>
      </c>
      <c r="G81" s="32">
        <v>0</v>
      </c>
      <c r="H81" s="32">
        <f>H80*H79/10</f>
        <v>31.5</v>
      </c>
      <c r="I81" s="32">
        <f>I80*I79/10</f>
        <v>126.5</v>
      </c>
      <c r="J81" s="32">
        <f>J80*J79/10</f>
        <v>253</v>
      </c>
      <c r="K81" s="32">
        <f>K80*K79/10</f>
        <v>94.5</v>
      </c>
    </row>
    <row r="82" spans="1:11" s="15" customFormat="1" ht="16.5" customHeight="1">
      <c r="A82" s="39" t="s">
        <v>3</v>
      </c>
      <c r="B82" s="38" t="s">
        <v>79</v>
      </c>
      <c r="C82" s="46" t="s">
        <v>1</v>
      </c>
      <c r="D82" s="84"/>
      <c r="E82" s="42">
        <v>0</v>
      </c>
      <c r="F82" s="42">
        <v>0</v>
      </c>
      <c r="G82" s="42">
        <v>0</v>
      </c>
      <c r="H82" s="42">
        <v>1</v>
      </c>
      <c r="I82" s="42">
        <v>9</v>
      </c>
      <c r="J82" s="42">
        <v>4</v>
      </c>
      <c r="K82" s="42">
        <v>3.2</v>
      </c>
    </row>
    <row r="83" spans="1:11" ht="16.5" customHeight="1">
      <c r="A83" s="33">
        <v>2</v>
      </c>
      <c r="B83" s="24" t="s">
        <v>22</v>
      </c>
      <c r="C83" s="22" t="s">
        <v>39</v>
      </c>
      <c r="D83" s="84"/>
      <c r="E83" s="32"/>
      <c r="F83" s="32"/>
      <c r="G83" s="32"/>
      <c r="H83" s="32"/>
      <c r="I83" s="32"/>
      <c r="J83" s="32"/>
      <c r="K83" s="32"/>
    </row>
    <row r="84" spans="1:11" ht="16.5" customHeight="1">
      <c r="A84" s="28" t="s">
        <v>34</v>
      </c>
      <c r="B84" s="30" t="s">
        <v>10</v>
      </c>
      <c r="C84" s="22" t="s">
        <v>1</v>
      </c>
      <c r="D84" s="85">
        <f>E84+F84+G84+H84+I84+J84+K84</f>
        <v>62.36</v>
      </c>
      <c r="E84" s="35">
        <f>1+1</f>
        <v>2</v>
      </c>
      <c r="F84" s="35">
        <v>3.2</v>
      </c>
      <c r="G84" s="35">
        <f>0+G87</f>
        <v>0</v>
      </c>
      <c r="H84" s="35">
        <v>10.6</v>
      </c>
      <c r="I84" s="35">
        <v>21.36</v>
      </c>
      <c r="J84" s="35">
        <v>21.7</v>
      </c>
      <c r="K84" s="35">
        <v>3.5</v>
      </c>
    </row>
    <row r="85" spans="1:11" ht="16.5" customHeight="1">
      <c r="A85" s="28" t="s">
        <v>35</v>
      </c>
      <c r="B85" s="30" t="s">
        <v>11</v>
      </c>
      <c r="C85" s="22" t="s">
        <v>2</v>
      </c>
      <c r="D85" s="85">
        <f>D86/D84*10</f>
        <v>15.571840923669019</v>
      </c>
      <c r="E85" s="32">
        <v>15</v>
      </c>
      <c r="F85" s="32">
        <v>16</v>
      </c>
      <c r="G85" s="32"/>
      <c r="H85" s="32">
        <v>14</v>
      </c>
      <c r="I85" s="32">
        <v>16</v>
      </c>
      <c r="J85" s="32">
        <v>16</v>
      </c>
      <c r="K85" s="32">
        <v>15</v>
      </c>
    </row>
    <row r="86" spans="1:11" ht="16.5" customHeight="1">
      <c r="A86" s="28" t="s">
        <v>34</v>
      </c>
      <c r="B86" s="30" t="s">
        <v>12</v>
      </c>
      <c r="C86" s="22" t="s">
        <v>36</v>
      </c>
      <c r="D86" s="85">
        <f>SUM(E86:K86)</f>
        <v>97.106</v>
      </c>
      <c r="E86" s="32">
        <f aca="true" t="shared" si="26" ref="E86:K86">E85*E84/10</f>
        <v>3</v>
      </c>
      <c r="F86" s="32">
        <f t="shared" si="26"/>
        <v>5.12</v>
      </c>
      <c r="G86" s="32">
        <f t="shared" si="26"/>
        <v>0</v>
      </c>
      <c r="H86" s="32">
        <f t="shared" si="26"/>
        <v>14.84</v>
      </c>
      <c r="I86" s="32">
        <f t="shared" si="26"/>
        <v>34.176</v>
      </c>
      <c r="J86" s="32">
        <f t="shared" si="26"/>
        <v>34.72</v>
      </c>
      <c r="K86" s="32">
        <f t="shared" si="26"/>
        <v>5.25</v>
      </c>
    </row>
    <row r="87" spans="1:11" ht="16.5" customHeight="1">
      <c r="A87" s="28"/>
      <c r="B87" s="38" t="s">
        <v>68</v>
      </c>
      <c r="C87" s="22" t="s">
        <v>1</v>
      </c>
      <c r="D87" s="84"/>
      <c r="E87" s="35"/>
      <c r="F87" s="35"/>
      <c r="G87" s="35"/>
      <c r="H87" s="35"/>
      <c r="I87" s="35"/>
      <c r="J87" s="35"/>
      <c r="K87" s="35"/>
    </row>
    <row r="88" spans="1:11" ht="16.5" customHeight="1">
      <c r="A88" s="33">
        <v>3</v>
      </c>
      <c r="B88" s="24" t="s">
        <v>23</v>
      </c>
      <c r="C88" s="22" t="s">
        <v>39</v>
      </c>
      <c r="D88" s="84"/>
      <c r="E88" s="32"/>
      <c r="F88" s="32"/>
      <c r="G88" s="32"/>
      <c r="H88" s="32"/>
      <c r="I88" s="32"/>
      <c r="J88" s="32"/>
      <c r="K88" s="32"/>
    </row>
    <row r="89" spans="1:11" ht="16.5" customHeight="1">
      <c r="A89" s="28" t="s">
        <v>34</v>
      </c>
      <c r="B89" s="30" t="s">
        <v>10</v>
      </c>
      <c r="C89" s="22" t="s">
        <v>1</v>
      </c>
      <c r="D89" s="85">
        <f>E89+F89+G89+H89+I89+J89+K89</f>
        <v>3605.1</v>
      </c>
      <c r="E89" s="32">
        <v>5</v>
      </c>
      <c r="F89" s="32">
        <v>651</v>
      </c>
      <c r="G89" s="32">
        <v>105</v>
      </c>
      <c r="H89" s="32">
        <f>2477.1+6</f>
        <v>2483.1</v>
      </c>
      <c r="I89" s="32">
        <v>209</v>
      </c>
      <c r="J89" s="32">
        <v>147.8</v>
      </c>
      <c r="K89" s="32">
        <v>4.2</v>
      </c>
    </row>
    <row r="90" spans="1:11" ht="16.5" customHeight="1">
      <c r="A90" s="28" t="s">
        <v>34</v>
      </c>
      <c r="B90" s="30" t="s">
        <v>128</v>
      </c>
      <c r="C90" s="22" t="s">
        <v>1</v>
      </c>
      <c r="D90" s="85">
        <f>E90+F90+G90+H90+I90+J90+K90</f>
        <v>1799.1</v>
      </c>
      <c r="E90" s="32">
        <v>0</v>
      </c>
      <c r="F90" s="32">
        <v>205</v>
      </c>
      <c r="G90" s="32">
        <v>0</v>
      </c>
      <c r="H90" s="32">
        <v>1594.1</v>
      </c>
      <c r="I90" s="32">
        <v>0</v>
      </c>
      <c r="J90" s="32">
        <v>0</v>
      </c>
      <c r="K90" s="32">
        <v>0</v>
      </c>
    </row>
    <row r="91" spans="1:11" ht="16.5" customHeight="1">
      <c r="A91" s="28" t="s">
        <v>3</v>
      </c>
      <c r="B91" s="30" t="s">
        <v>80</v>
      </c>
      <c r="C91" s="22" t="s">
        <v>1</v>
      </c>
      <c r="D91" s="85">
        <f>E91+F91+G91+H91+I91+J91+K91</f>
        <v>1784.2</v>
      </c>
      <c r="E91" s="32">
        <v>5</v>
      </c>
      <c r="F91" s="32">
        <v>215</v>
      </c>
      <c r="G91" s="32">
        <v>50</v>
      </c>
      <c r="H91" s="32">
        <v>1240</v>
      </c>
      <c r="I91" s="32">
        <v>180</v>
      </c>
      <c r="J91" s="32">
        <v>90</v>
      </c>
      <c r="K91" s="32">
        <v>4.2</v>
      </c>
    </row>
    <row r="92" spans="1:11" ht="16.5" customHeight="1">
      <c r="A92" s="28" t="s">
        <v>35</v>
      </c>
      <c r="B92" s="30" t="s">
        <v>11</v>
      </c>
      <c r="C92" s="22" t="s">
        <v>2</v>
      </c>
      <c r="D92" s="85">
        <f>D93/D91*10</f>
        <v>15</v>
      </c>
      <c r="E92" s="32">
        <v>15</v>
      </c>
      <c r="F92" s="32">
        <v>15</v>
      </c>
      <c r="G92" s="32">
        <v>15</v>
      </c>
      <c r="H92" s="32">
        <v>15</v>
      </c>
      <c r="I92" s="32">
        <v>15</v>
      </c>
      <c r="J92" s="32">
        <v>15</v>
      </c>
      <c r="K92" s="32">
        <v>15</v>
      </c>
    </row>
    <row r="93" spans="1:11" ht="16.5" customHeight="1">
      <c r="A93" s="28" t="s">
        <v>34</v>
      </c>
      <c r="B93" s="30" t="s">
        <v>12</v>
      </c>
      <c r="C93" s="22" t="s">
        <v>36</v>
      </c>
      <c r="D93" s="85">
        <f>E93+F93+G93+H93+I93+J93+K93</f>
        <v>2676.3</v>
      </c>
      <c r="E93" s="32">
        <f aca="true" t="shared" si="27" ref="E93:K93">E92*E91/10</f>
        <v>7.5</v>
      </c>
      <c r="F93" s="32">
        <f t="shared" si="27"/>
        <v>322.5</v>
      </c>
      <c r="G93" s="32">
        <f t="shared" si="27"/>
        <v>75</v>
      </c>
      <c r="H93" s="32">
        <f t="shared" si="27"/>
        <v>1860</v>
      </c>
      <c r="I93" s="32">
        <f t="shared" si="27"/>
        <v>270</v>
      </c>
      <c r="J93" s="32">
        <f t="shared" si="27"/>
        <v>135</v>
      </c>
      <c r="K93" s="32">
        <f t="shared" si="27"/>
        <v>6.3</v>
      </c>
    </row>
    <row r="94" spans="1:11" s="14" customFormat="1" ht="16.5" customHeight="1">
      <c r="A94" s="33">
        <v>4</v>
      </c>
      <c r="B94" s="24" t="s">
        <v>95</v>
      </c>
      <c r="C94" s="47" t="s">
        <v>39</v>
      </c>
      <c r="D94" s="96">
        <f aca="true" t="shared" si="28" ref="D94:K94">D95+D96</f>
        <v>1225.9</v>
      </c>
      <c r="E94" s="25">
        <f t="shared" si="28"/>
        <v>91.1</v>
      </c>
      <c r="F94" s="25">
        <f t="shared" si="28"/>
        <v>77.32000000000001</v>
      </c>
      <c r="G94" s="25">
        <f t="shared" si="28"/>
        <v>606.5</v>
      </c>
      <c r="H94" s="25">
        <f t="shared" si="28"/>
        <v>141.2</v>
      </c>
      <c r="I94" s="25">
        <f t="shared" si="28"/>
        <v>117.5</v>
      </c>
      <c r="J94" s="25">
        <f t="shared" si="28"/>
        <v>105.68</v>
      </c>
      <c r="K94" s="25">
        <f t="shared" si="28"/>
        <v>86.6</v>
      </c>
    </row>
    <row r="95" spans="1:11" ht="16.5" customHeight="1">
      <c r="A95" s="28" t="s">
        <v>34</v>
      </c>
      <c r="B95" s="30" t="s">
        <v>97</v>
      </c>
      <c r="C95" s="22" t="s">
        <v>1</v>
      </c>
      <c r="D95" s="85">
        <f>E95+F95+G95+H95+I95+J95+K95</f>
        <v>1020.9000000000002</v>
      </c>
      <c r="E95" s="32">
        <v>81.1</v>
      </c>
      <c r="F95" s="32">
        <v>60.32000000000001</v>
      </c>
      <c r="G95" s="32">
        <v>496.5</v>
      </c>
      <c r="H95" s="32">
        <v>121.2</v>
      </c>
      <c r="I95" s="32">
        <v>97.5</v>
      </c>
      <c r="J95" s="32">
        <v>92.68</v>
      </c>
      <c r="K95" s="32">
        <v>71.6</v>
      </c>
    </row>
    <row r="96" spans="1:11" ht="16.5" customHeight="1">
      <c r="A96" s="20" t="s">
        <v>34</v>
      </c>
      <c r="B96" s="21" t="s">
        <v>124</v>
      </c>
      <c r="C96" s="29" t="s">
        <v>1</v>
      </c>
      <c r="D96" s="96">
        <f>D97+D98</f>
        <v>205</v>
      </c>
      <c r="E96" s="23">
        <f aca="true" t="shared" si="29" ref="E96:K96">E97+E98</f>
        <v>10</v>
      </c>
      <c r="F96" s="23">
        <f t="shared" si="29"/>
        <v>17</v>
      </c>
      <c r="G96" s="23">
        <f t="shared" si="29"/>
        <v>110</v>
      </c>
      <c r="H96" s="23">
        <f t="shared" si="29"/>
        <v>20</v>
      </c>
      <c r="I96" s="23">
        <f t="shared" si="29"/>
        <v>20</v>
      </c>
      <c r="J96" s="23">
        <f t="shared" si="29"/>
        <v>13</v>
      </c>
      <c r="K96" s="23">
        <f t="shared" si="29"/>
        <v>15</v>
      </c>
    </row>
    <row r="97" spans="1:11" ht="16.5" customHeight="1">
      <c r="A97" s="48" t="s">
        <v>114</v>
      </c>
      <c r="B97" s="38" t="s">
        <v>126</v>
      </c>
      <c r="C97" s="22" t="s">
        <v>1</v>
      </c>
      <c r="D97" s="84">
        <f>E97+F97+G97+H97+I97+J97+K97</f>
        <v>115</v>
      </c>
      <c r="E97" s="42">
        <v>10</v>
      </c>
      <c r="F97" s="42">
        <v>17</v>
      </c>
      <c r="G97" s="42">
        <v>20</v>
      </c>
      <c r="H97" s="42">
        <v>20</v>
      </c>
      <c r="I97" s="42">
        <v>20</v>
      </c>
      <c r="J97" s="42">
        <v>13</v>
      </c>
      <c r="K97" s="42">
        <v>15</v>
      </c>
    </row>
    <row r="98" spans="1:11" ht="16.5" customHeight="1">
      <c r="A98" s="48" t="s">
        <v>114</v>
      </c>
      <c r="B98" s="38" t="s">
        <v>125</v>
      </c>
      <c r="C98" s="22" t="s">
        <v>1</v>
      </c>
      <c r="D98" s="84">
        <f>E98+F98+G98+H98+I98+J98+K98</f>
        <v>90</v>
      </c>
      <c r="E98" s="42">
        <v>0</v>
      </c>
      <c r="F98" s="42">
        <v>0</v>
      </c>
      <c r="G98" s="42">
        <v>90</v>
      </c>
      <c r="H98" s="42">
        <v>0</v>
      </c>
      <c r="I98" s="42">
        <v>0</v>
      </c>
      <c r="J98" s="42">
        <v>0</v>
      </c>
      <c r="K98" s="42">
        <v>0</v>
      </c>
    </row>
    <row r="99" spans="1:11" s="14" customFormat="1" ht="16.5" customHeight="1">
      <c r="A99" s="33">
        <v>5</v>
      </c>
      <c r="B99" s="24" t="s">
        <v>93</v>
      </c>
      <c r="C99" s="47" t="s">
        <v>1</v>
      </c>
      <c r="D99" s="84">
        <f>D100+D101</f>
        <v>383.64</v>
      </c>
      <c r="E99" s="37">
        <f>E100+E101</f>
        <v>11.8</v>
      </c>
      <c r="F99" s="37">
        <f aca="true" t="shared" si="30" ref="F99:K99">F100+F101</f>
        <v>108.45</v>
      </c>
      <c r="G99" s="37">
        <f t="shared" si="30"/>
        <v>116</v>
      </c>
      <c r="H99" s="37">
        <f t="shared" si="30"/>
        <v>31.8</v>
      </c>
      <c r="I99" s="37">
        <f t="shared" si="30"/>
        <v>31.57</v>
      </c>
      <c r="J99" s="37">
        <f t="shared" si="30"/>
        <v>26.7</v>
      </c>
      <c r="K99" s="37">
        <f t="shared" si="30"/>
        <v>57.32</v>
      </c>
    </row>
    <row r="100" spans="1:11" ht="16.5" customHeight="1">
      <c r="A100" s="28" t="s">
        <v>3</v>
      </c>
      <c r="B100" s="30" t="s">
        <v>97</v>
      </c>
      <c r="C100" s="22" t="s">
        <v>1</v>
      </c>
      <c r="D100" s="84">
        <f>E100+F100+G100+H100+I100+J100+K100</f>
        <v>353.64</v>
      </c>
      <c r="E100" s="42">
        <f>2+5.8</f>
        <v>7.8</v>
      </c>
      <c r="F100" s="42">
        <f>93.4+12.05</f>
        <v>105.45</v>
      </c>
      <c r="G100" s="42">
        <f>103+8</f>
        <v>111</v>
      </c>
      <c r="H100" s="49">
        <f>16.3+11.5</f>
        <v>27.8</v>
      </c>
      <c r="I100" s="42">
        <f>14.07+12.5</f>
        <v>26.57</v>
      </c>
      <c r="J100" s="42">
        <f>15.5+7.2</f>
        <v>22.7</v>
      </c>
      <c r="K100" s="42">
        <f>29.02+23.3</f>
        <v>52.32</v>
      </c>
    </row>
    <row r="101" spans="1:11" ht="16.5" customHeight="1">
      <c r="A101" s="20" t="s">
        <v>3</v>
      </c>
      <c r="B101" s="21" t="s">
        <v>124</v>
      </c>
      <c r="C101" s="29"/>
      <c r="D101" s="84">
        <f>E101+F101+G101+H101+I101+J101+K101</f>
        <v>30</v>
      </c>
      <c r="E101" s="25">
        <f aca="true" t="shared" si="31" ref="E101:K101">E102+E103</f>
        <v>4</v>
      </c>
      <c r="F101" s="50">
        <f t="shared" si="31"/>
        <v>3</v>
      </c>
      <c r="G101" s="25">
        <v>5</v>
      </c>
      <c r="H101" s="50">
        <f t="shared" si="31"/>
        <v>4</v>
      </c>
      <c r="I101" s="50">
        <f t="shared" si="31"/>
        <v>5</v>
      </c>
      <c r="J101" s="50">
        <v>4</v>
      </c>
      <c r="K101" s="51">
        <f t="shared" si="31"/>
        <v>5</v>
      </c>
    </row>
    <row r="102" spans="1:11" s="15" customFormat="1" ht="16.5" customHeight="1">
      <c r="A102" s="52" t="s">
        <v>114</v>
      </c>
      <c r="B102" s="38" t="s">
        <v>102</v>
      </c>
      <c r="C102" s="40" t="s">
        <v>1</v>
      </c>
      <c r="D102" s="84">
        <f>E102+F102+G102+H102+I102+J102+K102</f>
        <v>30</v>
      </c>
      <c r="E102" s="42">
        <v>4</v>
      </c>
      <c r="F102" s="42">
        <v>3</v>
      </c>
      <c r="G102" s="42">
        <v>4</v>
      </c>
      <c r="H102" s="42">
        <v>4</v>
      </c>
      <c r="I102" s="42">
        <v>5</v>
      </c>
      <c r="J102" s="42">
        <v>5</v>
      </c>
      <c r="K102" s="42">
        <v>5</v>
      </c>
    </row>
    <row r="103" spans="1:11" s="15" customFormat="1" ht="16.5" customHeight="1">
      <c r="A103" s="52" t="s">
        <v>114</v>
      </c>
      <c r="B103" s="38" t="s">
        <v>103</v>
      </c>
      <c r="C103" s="40" t="s">
        <v>1</v>
      </c>
      <c r="D103" s="84"/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</row>
    <row r="104" spans="1:11" ht="16.5" customHeight="1">
      <c r="A104" s="20" t="s">
        <v>92</v>
      </c>
      <c r="B104" s="21" t="s">
        <v>72</v>
      </c>
      <c r="C104" s="29" t="s">
        <v>1</v>
      </c>
      <c r="D104" s="84">
        <f aca="true" t="shared" si="32" ref="D104:K104">D105+D108</f>
        <v>3319.91</v>
      </c>
      <c r="E104" s="73">
        <f t="shared" si="32"/>
        <v>622.3</v>
      </c>
      <c r="F104" s="73">
        <f t="shared" si="32"/>
        <v>290.52</v>
      </c>
      <c r="G104" s="73">
        <f t="shared" si="32"/>
        <v>487.45</v>
      </c>
      <c r="H104" s="73">
        <f t="shared" si="32"/>
        <v>477.35</v>
      </c>
      <c r="I104" s="73">
        <f t="shared" si="32"/>
        <v>421.34000000000003</v>
      </c>
      <c r="J104" s="73">
        <f t="shared" si="32"/>
        <v>491.67</v>
      </c>
      <c r="K104" s="73">
        <f t="shared" si="32"/>
        <v>338.8</v>
      </c>
    </row>
    <row r="105" spans="1:11" s="12" customFormat="1" ht="16.5" customHeight="1">
      <c r="A105" s="20">
        <v>1</v>
      </c>
      <c r="B105" s="21" t="s">
        <v>24</v>
      </c>
      <c r="C105" s="29" t="s">
        <v>1</v>
      </c>
      <c r="D105" s="84">
        <f>E105+F105+G105+H105+I105+J105+K105</f>
        <v>1808</v>
      </c>
      <c r="E105" s="23">
        <f aca="true" t="shared" si="33" ref="E105:K105">E106+E107</f>
        <v>471</v>
      </c>
      <c r="F105" s="23">
        <f t="shared" si="33"/>
        <v>166</v>
      </c>
      <c r="G105" s="23">
        <f t="shared" si="33"/>
        <v>165</v>
      </c>
      <c r="H105" s="23">
        <f t="shared" si="33"/>
        <v>235</v>
      </c>
      <c r="I105" s="23">
        <f t="shared" si="33"/>
        <v>270</v>
      </c>
      <c r="J105" s="23">
        <f t="shared" si="33"/>
        <v>261</v>
      </c>
      <c r="K105" s="23">
        <f t="shared" si="33"/>
        <v>240</v>
      </c>
    </row>
    <row r="106" spans="1:13" ht="16.5" customHeight="1">
      <c r="A106" s="39" t="s">
        <v>3</v>
      </c>
      <c r="B106" s="38" t="s">
        <v>97</v>
      </c>
      <c r="C106" s="22" t="s">
        <v>1</v>
      </c>
      <c r="D106" s="84">
        <f>E106+F106+G106+H106+I106+J106+K106</f>
        <v>1808</v>
      </c>
      <c r="E106" s="42">
        <v>471</v>
      </c>
      <c r="F106" s="42">
        <v>166</v>
      </c>
      <c r="G106" s="42">
        <v>165</v>
      </c>
      <c r="H106" s="42">
        <v>235</v>
      </c>
      <c r="I106" s="42">
        <v>270</v>
      </c>
      <c r="J106" s="42">
        <v>261</v>
      </c>
      <c r="K106" s="42">
        <v>240</v>
      </c>
      <c r="M106" s="80"/>
    </row>
    <row r="107" spans="1:11" ht="16.5" customHeight="1">
      <c r="A107" s="39" t="s">
        <v>3</v>
      </c>
      <c r="B107" s="38" t="s">
        <v>96</v>
      </c>
      <c r="C107" s="22" t="s">
        <v>1</v>
      </c>
      <c r="D107" s="84"/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</row>
    <row r="108" spans="1:11" ht="16.5" customHeight="1">
      <c r="A108" s="20">
        <v>2</v>
      </c>
      <c r="B108" s="21" t="s">
        <v>104</v>
      </c>
      <c r="C108" s="29" t="s">
        <v>1</v>
      </c>
      <c r="D108" s="84">
        <f>D109+D113</f>
        <v>1511.91</v>
      </c>
      <c r="E108" s="71">
        <f aca="true" t="shared" si="34" ref="E108:K108">E109+E113</f>
        <v>151.3</v>
      </c>
      <c r="F108" s="53">
        <f t="shared" si="34"/>
        <v>124.52000000000001</v>
      </c>
      <c r="G108" s="53">
        <f t="shared" si="34"/>
        <v>322.45</v>
      </c>
      <c r="H108" s="53">
        <f t="shared" si="34"/>
        <v>242.35000000000002</v>
      </c>
      <c r="I108" s="53">
        <f t="shared" si="34"/>
        <v>151.34</v>
      </c>
      <c r="J108" s="53">
        <f t="shared" si="34"/>
        <v>230.67000000000002</v>
      </c>
      <c r="K108" s="53">
        <f t="shared" si="34"/>
        <v>98.80000000000001</v>
      </c>
    </row>
    <row r="109" spans="1:11" ht="16.5" customHeight="1">
      <c r="A109" s="20" t="s">
        <v>33</v>
      </c>
      <c r="B109" s="21" t="s">
        <v>100</v>
      </c>
      <c r="C109" s="29" t="s">
        <v>1</v>
      </c>
      <c r="D109" s="85">
        <f>D110+D111+D112</f>
        <v>1243.91</v>
      </c>
      <c r="E109" s="23">
        <f>E110+E111+E112</f>
        <v>126.3</v>
      </c>
      <c r="F109" s="23">
        <f aca="true" t="shared" si="35" ref="F109:K109">F110+F111+F112</f>
        <v>109.52000000000001</v>
      </c>
      <c r="G109" s="23">
        <f t="shared" si="35"/>
        <v>272.45</v>
      </c>
      <c r="H109" s="23">
        <f t="shared" si="35"/>
        <v>212.35000000000002</v>
      </c>
      <c r="I109" s="23">
        <f t="shared" si="35"/>
        <v>134.34</v>
      </c>
      <c r="J109" s="23">
        <f t="shared" si="35"/>
        <v>164.67000000000002</v>
      </c>
      <c r="K109" s="23">
        <f t="shared" si="35"/>
        <v>78.80000000000001</v>
      </c>
    </row>
    <row r="110" spans="1:11" ht="16.5" customHeight="1">
      <c r="A110" s="20" t="s">
        <v>3</v>
      </c>
      <c r="B110" s="30" t="s">
        <v>110</v>
      </c>
      <c r="C110" s="22" t="s">
        <v>1</v>
      </c>
      <c r="D110" s="85">
        <f>E110+F110+G110+H110+I110+J110+K110</f>
        <v>1098.43</v>
      </c>
      <c r="E110" s="35">
        <f>73.1+53.2</f>
        <v>126.3</v>
      </c>
      <c r="F110" s="32">
        <f>73.9+35.62</f>
        <v>109.52000000000001</v>
      </c>
      <c r="G110" s="32">
        <f>184.4+88.05</f>
        <v>272.45</v>
      </c>
      <c r="H110" s="32">
        <f>143.8+68.55</f>
        <v>212.35000000000002</v>
      </c>
      <c r="I110" s="32">
        <f>84.4+49.94</f>
        <v>134.34</v>
      </c>
      <c r="J110" s="32">
        <f>108.2+56.47</f>
        <v>164.67000000000002</v>
      </c>
      <c r="K110" s="32">
        <f>30.1+48.7</f>
        <v>78.80000000000001</v>
      </c>
    </row>
    <row r="111" spans="1:11" ht="16.5" customHeight="1">
      <c r="A111" s="20" t="s">
        <v>3</v>
      </c>
      <c r="B111" s="38" t="s">
        <v>123</v>
      </c>
      <c r="C111" s="22" t="s">
        <v>1</v>
      </c>
      <c r="D111" s="86">
        <f>72.94+15</f>
        <v>87.94</v>
      </c>
      <c r="E111" s="53"/>
      <c r="F111" s="23"/>
      <c r="G111" s="23"/>
      <c r="H111" s="23"/>
      <c r="I111" s="23"/>
      <c r="J111" s="23"/>
      <c r="K111" s="23"/>
    </row>
    <row r="112" spans="1:11" ht="16.5" customHeight="1">
      <c r="A112" s="20" t="s">
        <v>3</v>
      </c>
      <c r="B112" s="38" t="s">
        <v>116</v>
      </c>
      <c r="C112" s="22" t="s">
        <v>1</v>
      </c>
      <c r="D112" s="86">
        <f>36+21.54</f>
        <v>57.54</v>
      </c>
      <c r="E112" s="53"/>
      <c r="F112" s="23"/>
      <c r="G112" s="23"/>
      <c r="H112" s="23"/>
      <c r="I112" s="23"/>
      <c r="J112" s="23"/>
      <c r="K112" s="23"/>
    </row>
    <row r="113" spans="1:11" ht="16.5" customHeight="1">
      <c r="A113" s="20" t="s">
        <v>15</v>
      </c>
      <c r="B113" s="21" t="s">
        <v>132</v>
      </c>
      <c r="C113" s="29" t="s">
        <v>1</v>
      </c>
      <c r="D113" s="84">
        <f>D114+D115+D116</f>
        <v>268</v>
      </c>
      <c r="E113" s="71">
        <f aca="true" t="shared" si="36" ref="E113:K113">E114+E115+E116</f>
        <v>25</v>
      </c>
      <c r="F113" s="71">
        <f t="shared" si="36"/>
        <v>15</v>
      </c>
      <c r="G113" s="71">
        <f t="shared" si="36"/>
        <v>50</v>
      </c>
      <c r="H113" s="71">
        <f t="shared" si="36"/>
        <v>30</v>
      </c>
      <c r="I113" s="71">
        <f t="shared" si="36"/>
        <v>17</v>
      </c>
      <c r="J113" s="71">
        <f t="shared" si="36"/>
        <v>66</v>
      </c>
      <c r="K113" s="71">
        <f t="shared" si="36"/>
        <v>20</v>
      </c>
    </row>
    <row r="114" spans="1:11" ht="16.5" customHeight="1">
      <c r="A114" s="20" t="s">
        <v>3</v>
      </c>
      <c r="B114" s="30" t="s">
        <v>110</v>
      </c>
      <c r="C114" s="22" t="s">
        <v>1</v>
      </c>
      <c r="D114" s="87">
        <f>E114+F114+G114+H114+I114+J114+K114</f>
        <v>223</v>
      </c>
      <c r="E114" s="79">
        <v>25</v>
      </c>
      <c r="F114" s="79">
        <v>15</v>
      </c>
      <c r="G114" s="79">
        <v>50</v>
      </c>
      <c r="H114" s="79">
        <v>30</v>
      </c>
      <c r="I114" s="79">
        <v>17</v>
      </c>
      <c r="J114" s="79">
        <v>66</v>
      </c>
      <c r="K114" s="79">
        <v>20</v>
      </c>
    </row>
    <row r="115" spans="1:11" ht="16.5" customHeight="1">
      <c r="A115" s="20" t="s">
        <v>3</v>
      </c>
      <c r="B115" s="38" t="s">
        <v>123</v>
      </c>
      <c r="C115" s="22" t="s">
        <v>1</v>
      </c>
      <c r="D115" s="87">
        <v>15</v>
      </c>
      <c r="E115" s="53"/>
      <c r="F115" s="23"/>
      <c r="G115" s="23"/>
      <c r="H115" s="23"/>
      <c r="I115" s="23"/>
      <c r="J115" s="23"/>
      <c r="K115" s="23"/>
    </row>
    <row r="116" spans="1:11" ht="16.5" customHeight="1">
      <c r="A116" s="20" t="s">
        <v>3</v>
      </c>
      <c r="B116" s="38" t="s">
        <v>116</v>
      </c>
      <c r="C116" s="22" t="s">
        <v>1</v>
      </c>
      <c r="D116" s="87">
        <v>30</v>
      </c>
      <c r="E116" s="53"/>
      <c r="F116" s="23"/>
      <c r="G116" s="23"/>
      <c r="H116" s="23"/>
      <c r="I116" s="23"/>
      <c r="J116" s="23"/>
      <c r="K116" s="23"/>
    </row>
    <row r="117" spans="1:11" s="12" customFormat="1" ht="16.5" customHeight="1">
      <c r="A117" s="20" t="s">
        <v>111</v>
      </c>
      <c r="B117" s="21" t="s">
        <v>105</v>
      </c>
      <c r="C117" s="29" t="s">
        <v>106</v>
      </c>
      <c r="D117" s="84">
        <f>D118+D119+D120</f>
        <v>58000</v>
      </c>
      <c r="E117" s="31">
        <f aca="true" t="shared" si="37" ref="E117:K117">SUM(E118:E120)</f>
        <v>7000</v>
      </c>
      <c r="F117" s="31">
        <f t="shared" si="37"/>
        <v>7200</v>
      </c>
      <c r="G117" s="31">
        <f t="shared" si="37"/>
        <v>7200</v>
      </c>
      <c r="H117" s="31">
        <f t="shared" si="37"/>
        <v>7200</v>
      </c>
      <c r="I117" s="31">
        <f t="shared" si="37"/>
        <v>7200</v>
      </c>
      <c r="J117" s="31">
        <f t="shared" si="37"/>
        <v>7200</v>
      </c>
      <c r="K117" s="31">
        <f t="shared" si="37"/>
        <v>7000</v>
      </c>
    </row>
    <row r="118" spans="1:11" s="16" customFormat="1" ht="21" customHeight="1">
      <c r="A118" s="40" t="s">
        <v>34</v>
      </c>
      <c r="B118" s="30" t="s">
        <v>110</v>
      </c>
      <c r="C118" s="22" t="s">
        <v>106</v>
      </c>
      <c r="D118" s="85">
        <f>E118+F118+G118+H118+I118+J118+K118</f>
        <v>50000</v>
      </c>
      <c r="E118" s="27">
        <v>7000</v>
      </c>
      <c r="F118" s="27">
        <v>7200</v>
      </c>
      <c r="G118" s="27">
        <v>7200</v>
      </c>
      <c r="H118" s="27">
        <v>7200</v>
      </c>
      <c r="I118" s="27">
        <v>7200</v>
      </c>
      <c r="J118" s="27">
        <v>7200</v>
      </c>
      <c r="K118" s="27">
        <v>7000</v>
      </c>
    </row>
    <row r="119" spans="1:11" ht="25.5" customHeight="1">
      <c r="A119" s="39" t="s">
        <v>3</v>
      </c>
      <c r="B119" s="30" t="s">
        <v>118</v>
      </c>
      <c r="C119" s="22" t="s">
        <v>106</v>
      </c>
      <c r="D119" s="85">
        <v>5000</v>
      </c>
      <c r="E119" s="32"/>
      <c r="F119" s="32"/>
      <c r="G119" s="32"/>
      <c r="H119" s="32"/>
      <c r="I119" s="32"/>
      <c r="J119" s="32"/>
      <c r="K119" s="32"/>
    </row>
    <row r="120" spans="1:11" ht="22.5" customHeight="1">
      <c r="A120" s="39" t="s">
        <v>3</v>
      </c>
      <c r="B120" s="30" t="s">
        <v>107</v>
      </c>
      <c r="C120" s="22" t="s">
        <v>106</v>
      </c>
      <c r="D120" s="85">
        <v>3000</v>
      </c>
      <c r="E120" s="32"/>
      <c r="F120" s="32"/>
      <c r="G120" s="32"/>
      <c r="H120" s="32"/>
      <c r="I120" s="32"/>
      <c r="J120" s="32"/>
      <c r="K120" s="32"/>
    </row>
    <row r="121" spans="1:11" s="12" customFormat="1" ht="16.5" customHeight="1">
      <c r="A121" s="20" t="s">
        <v>112</v>
      </c>
      <c r="B121" s="21" t="s">
        <v>122</v>
      </c>
      <c r="C121" s="29" t="s">
        <v>1</v>
      </c>
      <c r="D121" s="84">
        <f>D122+D123</f>
        <v>0</v>
      </c>
      <c r="E121" s="23">
        <f>E122+E123</f>
        <v>0</v>
      </c>
      <c r="F121" s="23">
        <f aca="true" t="shared" si="38" ref="F121:K121">F122+F123</f>
        <v>0</v>
      </c>
      <c r="G121" s="23">
        <f t="shared" si="38"/>
        <v>0</v>
      </c>
      <c r="H121" s="23">
        <f t="shared" si="38"/>
        <v>0</v>
      </c>
      <c r="I121" s="23">
        <f t="shared" si="38"/>
        <v>0</v>
      </c>
      <c r="J121" s="23">
        <f t="shared" si="38"/>
        <v>0</v>
      </c>
      <c r="K121" s="23">
        <f t="shared" si="38"/>
        <v>0</v>
      </c>
    </row>
    <row r="122" spans="1:11" ht="16.5" customHeight="1">
      <c r="A122" s="48" t="s">
        <v>115</v>
      </c>
      <c r="B122" s="30" t="s">
        <v>110</v>
      </c>
      <c r="C122" s="22" t="s">
        <v>1</v>
      </c>
      <c r="D122" s="85"/>
      <c r="E122" s="32"/>
      <c r="F122" s="32"/>
      <c r="G122" s="32"/>
      <c r="H122" s="32"/>
      <c r="I122" s="32"/>
      <c r="J122" s="32"/>
      <c r="K122" s="32"/>
    </row>
    <row r="123" spans="1:11" ht="16.5" customHeight="1">
      <c r="A123" s="28" t="s">
        <v>3</v>
      </c>
      <c r="B123" s="30" t="s">
        <v>123</v>
      </c>
      <c r="C123" s="22" t="s">
        <v>1</v>
      </c>
      <c r="D123" s="85"/>
      <c r="E123" s="32"/>
      <c r="F123" s="32"/>
      <c r="G123" s="32"/>
      <c r="H123" s="32"/>
      <c r="I123" s="32"/>
      <c r="J123" s="32"/>
      <c r="K123" s="32"/>
    </row>
    <row r="124" spans="1:11" s="102" customFormat="1" ht="16.5" customHeight="1">
      <c r="A124" s="113" t="s">
        <v>113</v>
      </c>
      <c r="B124" s="114" t="s">
        <v>147</v>
      </c>
      <c r="C124" s="115" t="s">
        <v>1</v>
      </c>
      <c r="D124" s="116">
        <f>D144+D147+D148</f>
        <v>138.7</v>
      </c>
      <c r="E124" s="117">
        <f>E144+E147+E148</f>
        <v>14</v>
      </c>
      <c r="F124" s="117">
        <f aca="true" t="shared" si="39" ref="F124:K124">F144+F147+F148</f>
        <v>20.5</v>
      </c>
      <c r="G124" s="117">
        <f t="shared" si="39"/>
        <v>5.5</v>
      </c>
      <c r="H124" s="117">
        <f t="shared" si="39"/>
        <v>63.3</v>
      </c>
      <c r="I124" s="117">
        <f t="shared" si="39"/>
        <v>6.8</v>
      </c>
      <c r="J124" s="117">
        <f t="shared" si="39"/>
        <v>8.7</v>
      </c>
      <c r="K124" s="117">
        <f t="shared" si="39"/>
        <v>19.9</v>
      </c>
    </row>
    <row r="125" spans="1:11" ht="16.5" customHeight="1" hidden="1">
      <c r="A125" s="20">
        <v>1</v>
      </c>
      <c r="B125" s="21" t="s">
        <v>133</v>
      </c>
      <c r="C125" s="115" t="s">
        <v>1</v>
      </c>
      <c r="D125" s="97">
        <f>D126+D131</f>
        <v>14.500000000000002</v>
      </c>
      <c r="E125" s="75">
        <f aca="true" t="shared" si="40" ref="E125:K125">E126+E131</f>
        <v>3.5</v>
      </c>
      <c r="F125" s="75">
        <f t="shared" si="40"/>
        <v>2</v>
      </c>
      <c r="G125" s="75">
        <f t="shared" si="40"/>
        <v>0</v>
      </c>
      <c r="H125" s="75">
        <f t="shared" si="40"/>
        <v>3.3000000000000003</v>
      </c>
      <c r="I125" s="75">
        <f t="shared" si="40"/>
        <v>0.3</v>
      </c>
      <c r="J125" s="75">
        <f t="shared" si="40"/>
        <v>0</v>
      </c>
      <c r="K125" s="75">
        <f t="shared" si="40"/>
        <v>5.4</v>
      </c>
    </row>
    <row r="126" spans="1:11" s="12" customFormat="1" ht="16.5" customHeight="1" hidden="1">
      <c r="A126" s="28" t="s">
        <v>3</v>
      </c>
      <c r="B126" s="30" t="s">
        <v>135</v>
      </c>
      <c r="C126" s="115" t="s">
        <v>1</v>
      </c>
      <c r="D126" s="87">
        <f>E126+F126+G126+H126+I126+J126+K126</f>
        <v>14.500000000000002</v>
      </c>
      <c r="E126" s="83">
        <f aca="true" t="shared" si="41" ref="E126:K126">SUM(E127:E130)</f>
        <v>3.5</v>
      </c>
      <c r="F126" s="83">
        <f t="shared" si="41"/>
        <v>2</v>
      </c>
      <c r="G126" s="83">
        <f t="shared" si="41"/>
        <v>0</v>
      </c>
      <c r="H126" s="83">
        <f t="shared" si="41"/>
        <v>3.3000000000000003</v>
      </c>
      <c r="I126" s="83">
        <f t="shared" si="41"/>
        <v>0.3</v>
      </c>
      <c r="J126" s="83">
        <f t="shared" si="41"/>
        <v>0</v>
      </c>
      <c r="K126" s="83">
        <f t="shared" si="41"/>
        <v>5.4</v>
      </c>
    </row>
    <row r="127" spans="1:11" ht="16.5" customHeight="1" hidden="1">
      <c r="A127" s="28" t="s">
        <v>119</v>
      </c>
      <c r="B127" s="38" t="s">
        <v>98</v>
      </c>
      <c r="C127" s="115" t="s">
        <v>1</v>
      </c>
      <c r="D127" s="87">
        <f>E127+F127+G127+H127+I127+J127+K127</f>
        <v>2.6</v>
      </c>
      <c r="E127" s="75">
        <v>0.2</v>
      </c>
      <c r="F127" s="75"/>
      <c r="G127" s="75"/>
      <c r="H127" s="75"/>
      <c r="I127" s="75"/>
      <c r="J127" s="75"/>
      <c r="K127" s="75">
        <v>2.4</v>
      </c>
    </row>
    <row r="128" spans="1:11" ht="16.5" customHeight="1" hidden="1">
      <c r="A128" s="28" t="s">
        <v>119</v>
      </c>
      <c r="B128" s="38" t="s">
        <v>99</v>
      </c>
      <c r="C128" s="115" t="s">
        <v>1</v>
      </c>
      <c r="D128" s="87">
        <f>E128+F128+G128+H128+I128+J128+K128</f>
        <v>1.3</v>
      </c>
      <c r="E128" s="75">
        <v>0.4</v>
      </c>
      <c r="F128" s="75">
        <f>0.2</f>
        <v>0.2</v>
      </c>
      <c r="G128" s="75"/>
      <c r="H128" s="75">
        <v>0.2</v>
      </c>
      <c r="I128" s="75"/>
      <c r="J128" s="75"/>
      <c r="K128" s="75">
        <v>0.5</v>
      </c>
    </row>
    <row r="129" spans="1:11" s="12" customFormat="1" ht="16.5" customHeight="1" hidden="1">
      <c r="A129" s="28" t="s">
        <v>119</v>
      </c>
      <c r="B129" s="38" t="s">
        <v>101</v>
      </c>
      <c r="C129" s="115" t="s">
        <v>1</v>
      </c>
      <c r="D129" s="87">
        <f>E129+F129+G129+H129+I129+J129+K129</f>
        <v>10.600000000000001</v>
      </c>
      <c r="E129" s="75">
        <f>0.6+2.3</f>
        <v>2.9</v>
      </c>
      <c r="F129" s="75">
        <v>1.8</v>
      </c>
      <c r="G129" s="75"/>
      <c r="H129" s="75">
        <f>0.5+2.6</f>
        <v>3.1</v>
      </c>
      <c r="I129" s="75">
        <v>0.3</v>
      </c>
      <c r="J129" s="75">
        <v>0</v>
      </c>
      <c r="K129" s="75">
        <f>0.5+2</f>
        <v>2.5</v>
      </c>
    </row>
    <row r="130" spans="1:11" s="12" customFormat="1" ht="16.5" customHeight="1" hidden="1">
      <c r="A130" s="28" t="s">
        <v>119</v>
      </c>
      <c r="B130" s="38" t="s">
        <v>137</v>
      </c>
      <c r="C130" s="115" t="s">
        <v>1</v>
      </c>
      <c r="D130" s="87"/>
      <c r="E130" s="75"/>
      <c r="F130" s="75"/>
      <c r="G130" s="75"/>
      <c r="H130" s="75"/>
      <c r="I130" s="75"/>
      <c r="J130" s="75"/>
      <c r="K130" s="75"/>
    </row>
    <row r="131" spans="1:11" s="12" customFormat="1" ht="16.5" customHeight="1" hidden="1">
      <c r="A131" s="28" t="s">
        <v>3</v>
      </c>
      <c r="B131" s="30" t="s">
        <v>136</v>
      </c>
      <c r="C131" s="115" t="s">
        <v>1</v>
      </c>
      <c r="D131" s="87">
        <f aca="true" t="shared" si="42" ref="D131:D139">E131+F131+G131+H131+I131+J131+K131</f>
        <v>0</v>
      </c>
      <c r="E131" s="75"/>
      <c r="F131" s="75"/>
      <c r="G131" s="75"/>
      <c r="H131" s="75"/>
      <c r="I131" s="75"/>
      <c r="J131" s="75"/>
      <c r="K131" s="75"/>
    </row>
    <row r="132" spans="1:11" s="12" customFormat="1" ht="16.5" customHeight="1" hidden="1">
      <c r="A132" s="20" t="s">
        <v>119</v>
      </c>
      <c r="B132" s="38" t="s">
        <v>98</v>
      </c>
      <c r="C132" s="115" t="s">
        <v>1</v>
      </c>
      <c r="D132" s="85">
        <f t="shared" si="42"/>
        <v>0</v>
      </c>
      <c r="E132" s="76"/>
      <c r="F132" s="76"/>
      <c r="G132" s="41"/>
      <c r="H132" s="41"/>
      <c r="I132" s="41"/>
      <c r="J132" s="41"/>
      <c r="K132" s="41"/>
    </row>
    <row r="133" spans="1:11" ht="16.5" customHeight="1" hidden="1">
      <c r="A133" s="20" t="s">
        <v>119</v>
      </c>
      <c r="B133" s="38" t="s">
        <v>99</v>
      </c>
      <c r="C133" s="115" t="s">
        <v>1</v>
      </c>
      <c r="D133" s="85">
        <f t="shared" si="42"/>
        <v>0</v>
      </c>
      <c r="E133" s="76"/>
      <c r="F133" s="76"/>
      <c r="G133" s="41"/>
      <c r="H133" s="41"/>
      <c r="I133" s="76"/>
      <c r="J133" s="41"/>
      <c r="K133" s="41"/>
    </row>
    <row r="134" spans="1:11" ht="16.5" customHeight="1" hidden="1">
      <c r="A134" s="20" t="s">
        <v>119</v>
      </c>
      <c r="B134" s="38" t="s">
        <v>101</v>
      </c>
      <c r="C134" s="115" t="s">
        <v>1</v>
      </c>
      <c r="D134" s="85">
        <f t="shared" si="42"/>
        <v>0</v>
      </c>
      <c r="E134" s="75"/>
      <c r="F134" s="44"/>
      <c r="G134" s="44"/>
      <c r="H134" s="75"/>
      <c r="I134" s="44">
        <v>0</v>
      </c>
      <c r="J134" s="44"/>
      <c r="K134" s="44"/>
    </row>
    <row r="135" spans="1:11" ht="16.5" customHeight="1" hidden="1">
      <c r="A135" s="20" t="s">
        <v>119</v>
      </c>
      <c r="B135" s="38" t="s">
        <v>138</v>
      </c>
      <c r="C135" s="115" t="s">
        <v>1</v>
      </c>
      <c r="D135" s="85">
        <f t="shared" si="42"/>
        <v>3.5</v>
      </c>
      <c r="E135" s="75">
        <v>0.5</v>
      </c>
      <c r="F135" s="75">
        <v>0.5</v>
      </c>
      <c r="G135" s="75">
        <v>0.5</v>
      </c>
      <c r="H135" s="75">
        <v>0.5</v>
      </c>
      <c r="I135" s="75">
        <v>0.5</v>
      </c>
      <c r="J135" s="75">
        <v>0.5</v>
      </c>
      <c r="K135" s="75">
        <v>0.5</v>
      </c>
    </row>
    <row r="136" spans="1:11" s="12" customFormat="1" ht="16.5" customHeight="1" hidden="1">
      <c r="A136" s="20">
        <v>2</v>
      </c>
      <c r="B136" s="21" t="s">
        <v>129</v>
      </c>
      <c r="C136" s="115" t="s">
        <v>1</v>
      </c>
      <c r="D136" s="84">
        <f t="shared" si="42"/>
        <v>94.7</v>
      </c>
      <c r="E136" s="55">
        <f>E137+E138</f>
        <v>11.3</v>
      </c>
      <c r="F136" s="55">
        <f aca="true" t="shared" si="43" ref="F136:K136">F137+F138</f>
        <v>11.1</v>
      </c>
      <c r="G136" s="55">
        <f t="shared" si="43"/>
        <v>9.6</v>
      </c>
      <c r="H136" s="55">
        <f t="shared" si="43"/>
        <v>19</v>
      </c>
      <c r="I136" s="55">
        <f t="shared" si="43"/>
        <v>14</v>
      </c>
      <c r="J136" s="55">
        <f t="shared" si="43"/>
        <v>14.7</v>
      </c>
      <c r="K136" s="55">
        <f t="shared" si="43"/>
        <v>15</v>
      </c>
    </row>
    <row r="137" spans="1:11" s="12" customFormat="1" ht="16.5" customHeight="1" hidden="1">
      <c r="A137" s="28" t="s">
        <v>119</v>
      </c>
      <c r="B137" s="30" t="s">
        <v>135</v>
      </c>
      <c r="C137" s="115" t="s">
        <v>1</v>
      </c>
      <c r="D137" s="87">
        <f t="shared" si="42"/>
        <v>49.7</v>
      </c>
      <c r="E137" s="75">
        <v>4.3</v>
      </c>
      <c r="F137" s="75">
        <v>7.1</v>
      </c>
      <c r="G137" s="44">
        <v>4.6</v>
      </c>
      <c r="H137" s="75">
        <v>11</v>
      </c>
      <c r="I137" s="44">
        <v>8</v>
      </c>
      <c r="J137" s="75">
        <v>6.7</v>
      </c>
      <c r="K137" s="44">
        <v>8</v>
      </c>
    </row>
    <row r="138" spans="1:11" s="12" customFormat="1" ht="16.5" customHeight="1" hidden="1">
      <c r="A138" s="28" t="s">
        <v>119</v>
      </c>
      <c r="B138" s="30" t="s">
        <v>136</v>
      </c>
      <c r="C138" s="115" t="s">
        <v>1</v>
      </c>
      <c r="D138" s="85">
        <f t="shared" si="42"/>
        <v>45</v>
      </c>
      <c r="E138" s="44">
        <v>7</v>
      </c>
      <c r="F138" s="44">
        <v>4</v>
      </c>
      <c r="G138" s="44">
        <v>5</v>
      </c>
      <c r="H138" s="44">
        <v>8</v>
      </c>
      <c r="I138" s="44">
        <v>6</v>
      </c>
      <c r="J138" s="44">
        <v>8</v>
      </c>
      <c r="K138" s="44">
        <v>7</v>
      </c>
    </row>
    <row r="139" spans="1:11" s="12" customFormat="1" ht="16.5" customHeight="1" hidden="1">
      <c r="A139" s="20">
        <v>3</v>
      </c>
      <c r="B139" s="21" t="s">
        <v>130</v>
      </c>
      <c r="C139" s="115" t="s">
        <v>1</v>
      </c>
      <c r="D139" s="84">
        <f t="shared" si="42"/>
        <v>75</v>
      </c>
      <c r="E139" s="72">
        <f aca="true" t="shared" si="44" ref="E139:K139">E140+E141+E142+E143</f>
        <v>5</v>
      </c>
      <c r="F139" s="72">
        <f t="shared" si="44"/>
        <v>12</v>
      </c>
      <c r="G139" s="72">
        <f t="shared" si="44"/>
        <v>0</v>
      </c>
      <c r="H139" s="72">
        <f t="shared" si="44"/>
        <v>50</v>
      </c>
      <c r="I139" s="72">
        <f t="shared" si="44"/>
        <v>0</v>
      </c>
      <c r="J139" s="72">
        <f t="shared" si="44"/>
        <v>0</v>
      </c>
      <c r="K139" s="72">
        <f t="shared" si="44"/>
        <v>8</v>
      </c>
    </row>
    <row r="140" spans="1:11" ht="16.5" customHeight="1" hidden="1">
      <c r="A140" s="39" t="s">
        <v>3</v>
      </c>
      <c r="B140" s="30" t="s">
        <v>108</v>
      </c>
      <c r="C140" s="115" t="s">
        <v>1</v>
      </c>
      <c r="D140" s="84"/>
      <c r="E140" s="44"/>
      <c r="F140" s="56">
        <v>12</v>
      </c>
      <c r="G140" s="44"/>
      <c r="H140" s="44">
        <v>50</v>
      </c>
      <c r="I140" s="44"/>
      <c r="J140" s="44"/>
      <c r="K140" s="44"/>
    </row>
    <row r="141" spans="1:11" ht="16.5" customHeight="1" hidden="1">
      <c r="A141" s="39" t="s">
        <v>3</v>
      </c>
      <c r="B141" s="30" t="s">
        <v>109</v>
      </c>
      <c r="C141" s="115" t="s">
        <v>1</v>
      </c>
      <c r="D141" s="84"/>
      <c r="E141" s="44"/>
      <c r="F141" s="56"/>
      <c r="G141" s="44"/>
      <c r="H141" s="44"/>
      <c r="I141" s="44"/>
      <c r="J141" s="44"/>
      <c r="K141" s="44"/>
    </row>
    <row r="142" spans="1:11" ht="16.5" customHeight="1" hidden="1">
      <c r="A142" s="39" t="s">
        <v>34</v>
      </c>
      <c r="B142" s="30" t="s">
        <v>98</v>
      </c>
      <c r="C142" s="115" t="s">
        <v>1</v>
      </c>
      <c r="D142" s="84"/>
      <c r="E142" s="44">
        <v>5</v>
      </c>
      <c r="F142" s="56"/>
      <c r="G142" s="44"/>
      <c r="H142" s="44"/>
      <c r="I142" s="44"/>
      <c r="J142" s="44"/>
      <c r="K142" s="44"/>
    </row>
    <row r="143" spans="1:11" ht="16.5" customHeight="1" hidden="1">
      <c r="A143" s="39" t="s">
        <v>3</v>
      </c>
      <c r="B143" s="30" t="s">
        <v>127</v>
      </c>
      <c r="C143" s="115" t="s">
        <v>1</v>
      </c>
      <c r="D143" s="84"/>
      <c r="E143" s="44"/>
      <c r="F143" s="56"/>
      <c r="G143" s="44"/>
      <c r="H143" s="44"/>
      <c r="I143" s="44"/>
      <c r="J143" s="44"/>
      <c r="K143" s="44">
        <v>8</v>
      </c>
    </row>
    <row r="144" spans="1:11" ht="16.5" customHeight="1">
      <c r="A144" s="28">
        <v>1</v>
      </c>
      <c r="B144" s="30" t="s">
        <v>133</v>
      </c>
      <c r="C144" s="115" t="s">
        <v>1</v>
      </c>
      <c r="D144" s="97">
        <f>E144+F144+G144+H144+I144+J144+K144</f>
        <v>20.200000000000003</v>
      </c>
      <c r="E144" s="121">
        <v>4</v>
      </c>
      <c r="F144" s="122">
        <v>2.5</v>
      </c>
      <c r="G144" s="121">
        <v>0.5</v>
      </c>
      <c r="H144" s="121">
        <v>3.8</v>
      </c>
      <c r="I144" s="121">
        <v>0.8</v>
      </c>
      <c r="J144" s="121">
        <v>2.7</v>
      </c>
      <c r="K144" s="121">
        <v>5.9</v>
      </c>
    </row>
    <row r="145" spans="1:11" ht="16.5" customHeight="1">
      <c r="A145" s="39"/>
      <c r="B145" s="30" t="s">
        <v>151</v>
      </c>
      <c r="C145" s="120" t="s">
        <v>1</v>
      </c>
      <c r="D145" s="97">
        <f>E145+F145+G145+H145+I145+J145+K145</f>
        <v>16.700000000000003</v>
      </c>
      <c r="E145" s="121">
        <v>3.5</v>
      </c>
      <c r="F145" s="122">
        <v>2</v>
      </c>
      <c r="G145" s="44">
        <v>0</v>
      </c>
      <c r="H145" s="121">
        <v>3.3</v>
      </c>
      <c r="I145" s="121">
        <v>0.3</v>
      </c>
      <c r="J145" s="121">
        <v>2.2</v>
      </c>
      <c r="K145" s="121">
        <v>5.4</v>
      </c>
    </row>
    <row r="146" spans="1:11" ht="16.5" customHeight="1">
      <c r="A146" s="39"/>
      <c r="B146" s="30" t="s">
        <v>148</v>
      </c>
      <c r="C146" s="120" t="s">
        <v>1</v>
      </c>
      <c r="D146" s="97">
        <f>E146+F146+G146+H146+I146+J146+K146</f>
        <v>3.5</v>
      </c>
      <c r="E146" s="121">
        <v>0.5</v>
      </c>
      <c r="F146" s="122">
        <v>0.5</v>
      </c>
      <c r="G146" s="121">
        <v>0.5</v>
      </c>
      <c r="H146" s="121">
        <v>0.5</v>
      </c>
      <c r="I146" s="121">
        <v>0.5</v>
      </c>
      <c r="J146" s="121">
        <v>0.5</v>
      </c>
      <c r="K146" s="121">
        <v>0.5</v>
      </c>
    </row>
    <row r="147" spans="1:11" ht="16.5" customHeight="1">
      <c r="A147" s="28">
        <v>2</v>
      </c>
      <c r="B147" s="30" t="s">
        <v>150</v>
      </c>
      <c r="C147" s="115" t="s">
        <v>1</v>
      </c>
      <c r="D147" s="97">
        <f>E147+F147+G147+H147+I147+J147+K147</f>
        <v>43.5</v>
      </c>
      <c r="E147" s="44">
        <v>5</v>
      </c>
      <c r="F147" s="56">
        <v>6</v>
      </c>
      <c r="G147" s="44">
        <v>5</v>
      </c>
      <c r="H147" s="121">
        <v>9.5</v>
      </c>
      <c r="I147" s="44">
        <v>6</v>
      </c>
      <c r="J147" s="44">
        <v>6</v>
      </c>
      <c r="K147" s="44">
        <v>6</v>
      </c>
    </row>
    <row r="148" spans="1:11" ht="16.5" customHeight="1">
      <c r="A148" s="28">
        <v>3</v>
      </c>
      <c r="B148" s="30" t="s">
        <v>130</v>
      </c>
      <c r="C148" s="115" t="s">
        <v>1</v>
      </c>
      <c r="D148" s="84">
        <f>E148+F148+G148+H148+I148+J148+K148</f>
        <v>75</v>
      </c>
      <c r="E148" s="44">
        <v>5</v>
      </c>
      <c r="F148" s="56">
        <v>12</v>
      </c>
      <c r="G148" s="44">
        <v>0</v>
      </c>
      <c r="H148" s="44">
        <v>50</v>
      </c>
      <c r="I148" s="44">
        <v>0</v>
      </c>
      <c r="J148" s="44">
        <v>0</v>
      </c>
      <c r="K148" s="44">
        <v>8</v>
      </c>
    </row>
    <row r="149" spans="1:11" ht="16.5" customHeight="1">
      <c r="A149" s="20" t="s">
        <v>31</v>
      </c>
      <c r="B149" s="26" t="s">
        <v>42</v>
      </c>
      <c r="C149" s="29" t="s">
        <v>40</v>
      </c>
      <c r="D149" s="84">
        <f aca="true" t="shared" si="45" ref="D149:D155">E149+F149+G149+H149+I149+J149+K149</f>
        <v>119358</v>
      </c>
      <c r="E149" s="23">
        <f aca="true" t="shared" si="46" ref="E149:K149">E150+E155</f>
        <v>12481</v>
      </c>
      <c r="F149" s="23">
        <f t="shared" si="46"/>
        <v>24117</v>
      </c>
      <c r="G149" s="23">
        <f t="shared" si="46"/>
        <v>8830</v>
      </c>
      <c r="H149" s="23">
        <f t="shared" si="46"/>
        <v>18016</v>
      </c>
      <c r="I149" s="23">
        <f t="shared" si="46"/>
        <v>32566</v>
      </c>
      <c r="J149" s="23">
        <f t="shared" si="46"/>
        <v>15540</v>
      </c>
      <c r="K149" s="23">
        <f t="shared" si="46"/>
        <v>7808</v>
      </c>
    </row>
    <row r="150" spans="1:11" ht="16.5" customHeight="1">
      <c r="A150" s="20" t="s">
        <v>9</v>
      </c>
      <c r="B150" s="24" t="s">
        <v>74</v>
      </c>
      <c r="C150" s="47" t="s">
        <v>40</v>
      </c>
      <c r="D150" s="84">
        <f t="shared" si="45"/>
        <v>37460</v>
      </c>
      <c r="E150" s="25">
        <f aca="true" t="shared" si="47" ref="E150:K150">E151+E152+E153+E154</f>
        <v>5135</v>
      </c>
      <c r="F150" s="25">
        <f t="shared" si="47"/>
        <v>7700</v>
      </c>
      <c r="G150" s="25">
        <f t="shared" si="47"/>
        <v>3652</v>
      </c>
      <c r="H150" s="25">
        <f t="shared" si="47"/>
        <v>6978</v>
      </c>
      <c r="I150" s="25">
        <f t="shared" si="47"/>
        <v>6121</v>
      </c>
      <c r="J150" s="25">
        <f t="shared" si="47"/>
        <v>4857</v>
      </c>
      <c r="K150" s="25">
        <f t="shared" si="47"/>
        <v>3017</v>
      </c>
    </row>
    <row r="151" spans="1:13" ht="16.5" customHeight="1">
      <c r="A151" s="28">
        <v>1</v>
      </c>
      <c r="B151" s="30" t="s">
        <v>25</v>
      </c>
      <c r="C151" s="22" t="s">
        <v>40</v>
      </c>
      <c r="D151" s="85">
        <f t="shared" si="45"/>
        <v>150</v>
      </c>
      <c r="E151" s="32">
        <v>92</v>
      </c>
      <c r="F151" s="32">
        <v>3</v>
      </c>
      <c r="G151" s="32">
        <v>38</v>
      </c>
      <c r="H151" s="32">
        <v>0</v>
      </c>
      <c r="I151" s="34">
        <v>3</v>
      </c>
      <c r="J151" s="32">
        <v>12</v>
      </c>
      <c r="K151" s="32">
        <v>2</v>
      </c>
      <c r="M151" s="80"/>
    </row>
    <row r="152" spans="1:13" ht="16.5" customHeight="1">
      <c r="A152" s="28">
        <v>2</v>
      </c>
      <c r="B152" s="30" t="s">
        <v>26</v>
      </c>
      <c r="C152" s="22" t="s">
        <v>40</v>
      </c>
      <c r="D152" s="85">
        <f t="shared" si="45"/>
        <v>11312</v>
      </c>
      <c r="E152" s="32">
        <v>2010</v>
      </c>
      <c r="F152" s="32">
        <v>2186</v>
      </c>
      <c r="G152" s="32">
        <v>1865</v>
      </c>
      <c r="H152" s="32">
        <v>2450</v>
      </c>
      <c r="I152" s="32">
        <v>1153</v>
      </c>
      <c r="J152" s="32">
        <v>733</v>
      </c>
      <c r="K152" s="32">
        <v>915</v>
      </c>
      <c r="M152" s="80"/>
    </row>
    <row r="153" spans="1:13" ht="16.5" customHeight="1">
      <c r="A153" s="28">
        <v>3</v>
      </c>
      <c r="B153" s="30" t="s">
        <v>27</v>
      </c>
      <c r="C153" s="22" t="s">
        <v>40</v>
      </c>
      <c r="D153" s="85">
        <f t="shared" si="45"/>
        <v>22670</v>
      </c>
      <c r="E153" s="32">
        <v>2160</v>
      </c>
      <c r="F153" s="32">
        <v>5120</v>
      </c>
      <c r="G153" s="32">
        <v>1125</v>
      </c>
      <c r="H153" s="32">
        <v>4314</v>
      </c>
      <c r="I153" s="32">
        <v>4437</v>
      </c>
      <c r="J153" s="32">
        <v>3966</v>
      </c>
      <c r="K153" s="32">
        <v>1548</v>
      </c>
      <c r="M153" s="80"/>
    </row>
    <row r="154" spans="1:13" ht="16.5" customHeight="1">
      <c r="A154" s="28">
        <v>4</v>
      </c>
      <c r="B154" s="30" t="s">
        <v>28</v>
      </c>
      <c r="C154" s="22" t="s">
        <v>40</v>
      </c>
      <c r="D154" s="85">
        <f t="shared" si="45"/>
        <v>3328</v>
      </c>
      <c r="E154" s="32">
        <f>918-45</f>
        <v>873</v>
      </c>
      <c r="F154" s="32">
        <f>376+15</f>
        <v>391</v>
      </c>
      <c r="G154" s="32">
        <v>624</v>
      </c>
      <c r="H154" s="32">
        <f>190+24</f>
        <v>214</v>
      </c>
      <c r="I154" s="32">
        <v>528</v>
      </c>
      <c r="J154" s="32">
        <f>114+32</f>
        <v>146</v>
      </c>
      <c r="K154" s="32">
        <v>552</v>
      </c>
      <c r="M154" s="80"/>
    </row>
    <row r="155" spans="1:13" s="15" customFormat="1" ht="16.5" customHeight="1">
      <c r="A155" s="33" t="s">
        <v>30</v>
      </c>
      <c r="B155" s="24" t="s">
        <v>29</v>
      </c>
      <c r="C155" s="47" t="s">
        <v>40</v>
      </c>
      <c r="D155" s="84">
        <f t="shared" si="45"/>
        <v>81898</v>
      </c>
      <c r="E155" s="25">
        <v>7346</v>
      </c>
      <c r="F155" s="25">
        <v>16417</v>
      </c>
      <c r="G155" s="25">
        <v>5178</v>
      </c>
      <c r="H155" s="25">
        <v>11038</v>
      </c>
      <c r="I155" s="25">
        <v>26445</v>
      </c>
      <c r="J155" s="25">
        <v>10683</v>
      </c>
      <c r="K155" s="25">
        <v>4791</v>
      </c>
      <c r="M155" s="80"/>
    </row>
    <row r="156" spans="1:11" s="12" customFormat="1" ht="16.5" customHeight="1">
      <c r="A156" s="57" t="s">
        <v>32</v>
      </c>
      <c r="B156" s="58" t="s">
        <v>75</v>
      </c>
      <c r="C156" s="59"/>
      <c r="D156" s="84"/>
      <c r="E156" s="23"/>
      <c r="F156" s="23"/>
      <c r="G156" s="23"/>
      <c r="H156" s="23"/>
      <c r="I156" s="23"/>
      <c r="J156" s="23"/>
      <c r="K156" s="23"/>
    </row>
    <row r="157" spans="1:11" s="12" customFormat="1" ht="16.5" customHeight="1">
      <c r="A157" s="57" t="s">
        <v>60</v>
      </c>
      <c r="B157" s="58" t="s">
        <v>76</v>
      </c>
      <c r="C157" s="59" t="s">
        <v>36</v>
      </c>
      <c r="D157" s="84">
        <f>D159+D166</f>
        <v>186.15033</v>
      </c>
      <c r="E157" s="60">
        <f aca="true" t="shared" si="48" ref="E157:K157">E159+E166</f>
        <v>8.25</v>
      </c>
      <c r="F157" s="54">
        <f t="shared" si="48"/>
        <v>59.43000000000001</v>
      </c>
      <c r="G157" s="54">
        <f t="shared" si="48"/>
        <v>15.09</v>
      </c>
      <c r="H157" s="54">
        <f t="shared" si="48"/>
        <v>18.987000000000002</v>
      </c>
      <c r="I157" s="54">
        <f t="shared" si="48"/>
        <v>45.19199999999999</v>
      </c>
      <c r="J157" s="54">
        <f t="shared" si="48"/>
        <v>18.78</v>
      </c>
      <c r="K157" s="54">
        <f t="shared" si="48"/>
        <v>20.42133</v>
      </c>
    </row>
    <row r="158" spans="1:11" ht="16.5" customHeight="1">
      <c r="A158" s="57" t="s">
        <v>9</v>
      </c>
      <c r="B158" s="58" t="s">
        <v>120</v>
      </c>
      <c r="C158" s="59" t="s">
        <v>1</v>
      </c>
      <c r="D158" s="84">
        <f>E158+F158+G158+H158+I158+J158+K158</f>
        <v>61.17</v>
      </c>
      <c r="E158" s="61">
        <f>E160+E163</f>
        <v>1.5</v>
      </c>
      <c r="F158" s="61">
        <f aca="true" t="shared" si="49" ref="F158:K158">F160+F163</f>
        <v>13.9</v>
      </c>
      <c r="G158" s="61">
        <f t="shared" si="49"/>
        <v>4.59</v>
      </c>
      <c r="H158" s="61">
        <f t="shared" si="49"/>
        <v>4.95</v>
      </c>
      <c r="I158" s="61">
        <f t="shared" si="49"/>
        <v>10.04</v>
      </c>
      <c r="J158" s="61">
        <f t="shared" si="49"/>
        <v>3.6</v>
      </c>
      <c r="K158" s="61">
        <f t="shared" si="49"/>
        <v>22.59</v>
      </c>
    </row>
    <row r="159" spans="1:11" s="12" customFormat="1" ht="16.5" customHeight="1">
      <c r="A159" s="62" t="s">
        <v>3</v>
      </c>
      <c r="B159" s="58" t="s">
        <v>81</v>
      </c>
      <c r="C159" s="63" t="s">
        <v>36</v>
      </c>
      <c r="D159" s="84">
        <f>D162+D165</f>
        <v>175.15033</v>
      </c>
      <c r="E159" s="54">
        <f aca="true" t="shared" si="50" ref="E159:K159">E162+E165</f>
        <v>6.75</v>
      </c>
      <c r="F159" s="54">
        <f t="shared" si="50"/>
        <v>57.43000000000001</v>
      </c>
      <c r="G159" s="54">
        <f t="shared" si="50"/>
        <v>13.59</v>
      </c>
      <c r="H159" s="54">
        <f t="shared" si="50"/>
        <v>17.487000000000002</v>
      </c>
      <c r="I159" s="54">
        <f t="shared" si="50"/>
        <v>43.69199999999999</v>
      </c>
      <c r="J159" s="54">
        <f t="shared" si="50"/>
        <v>17.28</v>
      </c>
      <c r="K159" s="54">
        <f t="shared" si="50"/>
        <v>18.92133</v>
      </c>
    </row>
    <row r="160" spans="1:11" s="12" customFormat="1" ht="16.5" customHeight="1">
      <c r="A160" s="57">
        <v>1</v>
      </c>
      <c r="B160" s="58" t="s">
        <v>77</v>
      </c>
      <c r="C160" s="59" t="s">
        <v>1</v>
      </c>
      <c r="D160" s="84">
        <f>E160+F160+G160+H160+I160+J160+K160</f>
        <v>34.11</v>
      </c>
      <c r="E160" s="61">
        <v>1.5</v>
      </c>
      <c r="F160" s="61">
        <v>10.9</v>
      </c>
      <c r="G160" s="61">
        <v>2.59</v>
      </c>
      <c r="H160" s="74">
        <v>3.69</v>
      </c>
      <c r="I160" s="61">
        <v>9.04</v>
      </c>
      <c r="J160" s="61">
        <v>3.6</v>
      </c>
      <c r="K160" s="61">
        <v>2.79</v>
      </c>
    </row>
    <row r="161" spans="1:11" ht="16.5" customHeight="1">
      <c r="A161" s="62" t="s">
        <v>3</v>
      </c>
      <c r="B161" s="64" t="s">
        <v>11</v>
      </c>
      <c r="C161" s="65" t="s">
        <v>2</v>
      </c>
      <c r="D161" s="85">
        <f>D162/D160*10</f>
        <v>48.864828496042215</v>
      </c>
      <c r="E161" s="66">
        <v>45</v>
      </c>
      <c r="F161" s="66">
        <v>52</v>
      </c>
      <c r="G161" s="66">
        <v>50</v>
      </c>
      <c r="H161" s="66">
        <v>45</v>
      </c>
      <c r="I161" s="66">
        <v>48</v>
      </c>
      <c r="J161" s="66">
        <v>48</v>
      </c>
      <c r="K161" s="66">
        <v>46.67</v>
      </c>
    </row>
    <row r="162" spans="1:11" ht="16.5" customHeight="1">
      <c r="A162" s="62" t="s">
        <v>3</v>
      </c>
      <c r="B162" s="64" t="s">
        <v>12</v>
      </c>
      <c r="C162" s="65" t="s">
        <v>36</v>
      </c>
      <c r="D162" s="85">
        <f>SUM(E162:K162)</f>
        <v>166.67793</v>
      </c>
      <c r="E162" s="66">
        <f aca="true" t="shared" si="51" ref="E162:K162">E161*E160/10</f>
        <v>6.75</v>
      </c>
      <c r="F162" s="66">
        <f t="shared" si="51"/>
        <v>56.68000000000001</v>
      </c>
      <c r="G162" s="66">
        <f t="shared" si="51"/>
        <v>12.95</v>
      </c>
      <c r="H162" s="66">
        <f t="shared" si="51"/>
        <v>16.605</v>
      </c>
      <c r="I162" s="66">
        <f t="shared" si="51"/>
        <v>43.391999999999996</v>
      </c>
      <c r="J162" s="66">
        <f t="shared" si="51"/>
        <v>17.28</v>
      </c>
      <c r="K162" s="66">
        <f t="shared" si="51"/>
        <v>13.020930000000002</v>
      </c>
    </row>
    <row r="163" spans="1:11" s="12" customFormat="1" ht="16.5" customHeight="1">
      <c r="A163" s="57">
        <v>2</v>
      </c>
      <c r="B163" s="58" t="s">
        <v>78</v>
      </c>
      <c r="C163" s="59" t="s">
        <v>1</v>
      </c>
      <c r="D163" s="84">
        <f>E163+F163+G163+H163+I163+J163+K163</f>
        <v>27.060000000000002</v>
      </c>
      <c r="E163" s="61">
        <v>0</v>
      </c>
      <c r="F163" s="61">
        <v>3</v>
      </c>
      <c r="G163" s="61">
        <v>2</v>
      </c>
      <c r="H163" s="61">
        <v>1.26</v>
      </c>
      <c r="I163" s="61">
        <v>1</v>
      </c>
      <c r="J163" s="61">
        <v>0</v>
      </c>
      <c r="K163" s="61">
        <v>19.8</v>
      </c>
    </row>
    <row r="164" spans="1:11" ht="16.5" customHeight="1">
      <c r="A164" s="62" t="s">
        <v>3</v>
      </c>
      <c r="B164" s="64" t="s">
        <v>11</v>
      </c>
      <c r="C164" s="65" t="s">
        <v>2</v>
      </c>
      <c r="D164" s="85">
        <f>D165/D163*10</f>
        <v>3.1309682187730967</v>
      </c>
      <c r="E164" s="66">
        <v>0</v>
      </c>
      <c r="F164" s="66">
        <v>2.5</v>
      </c>
      <c r="G164" s="66">
        <v>3.2</v>
      </c>
      <c r="H164" s="66">
        <v>7</v>
      </c>
      <c r="I164" s="66">
        <v>3</v>
      </c>
      <c r="J164" s="66">
        <v>3</v>
      </c>
      <c r="K164" s="66">
        <v>2.98</v>
      </c>
    </row>
    <row r="165" spans="1:11" ht="16.5" customHeight="1">
      <c r="A165" s="62" t="s">
        <v>3</v>
      </c>
      <c r="B165" s="64" t="s">
        <v>12</v>
      </c>
      <c r="C165" s="65" t="s">
        <v>36</v>
      </c>
      <c r="D165" s="85">
        <f>SUM(E165:K165)</f>
        <v>8.4724</v>
      </c>
      <c r="E165" s="66">
        <f aca="true" t="shared" si="52" ref="E165:K165">E164*E163/10</f>
        <v>0</v>
      </c>
      <c r="F165" s="66">
        <f t="shared" si="52"/>
        <v>0.75</v>
      </c>
      <c r="G165" s="66">
        <f t="shared" si="52"/>
        <v>0.64</v>
      </c>
      <c r="H165" s="66">
        <f t="shared" si="52"/>
        <v>0.882</v>
      </c>
      <c r="I165" s="66">
        <f t="shared" si="52"/>
        <v>0.3</v>
      </c>
      <c r="J165" s="66">
        <f t="shared" si="52"/>
        <v>0</v>
      </c>
      <c r="K165" s="66">
        <f t="shared" si="52"/>
        <v>5.9004</v>
      </c>
    </row>
    <row r="166" spans="1:11" s="17" customFormat="1" ht="16.5" customHeight="1">
      <c r="A166" s="67" t="s">
        <v>30</v>
      </c>
      <c r="B166" s="68" t="s">
        <v>131</v>
      </c>
      <c r="C166" s="69" t="s">
        <v>36</v>
      </c>
      <c r="D166" s="84">
        <f>E166+F166+G166+H166+I166+J166+K166</f>
        <v>11</v>
      </c>
      <c r="E166" s="70">
        <v>1.5</v>
      </c>
      <c r="F166" s="70">
        <v>2</v>
      </c>
      <c r="G166" s="70">
        <v>1.5</v>
      </c>
      <c r="H166" s="70">
        <v>1.5</v>
      </c>
      <c r="I166" s="70">
        <v>1.5</v>
      </c>
      <c r="J166" s="70">
        <v>1.5</v>
      </c>
      <c r="K166" s="70">
        <v>1.5</v>
      </c>
    </row>
    <row r="176" spans="1:12" s="13" customFormat="1" ht="15" customHeight="1">
      <c r="A176" s="18"/>
      <c r="B176" s="19"/>
      <c r="D176" s="88"/>
      <c r="E176" s="11"/>
      <c r="F176" s="11"/>
      <c r="G176" s="11"/>
      <c r="H176" s="11"/>
      <c r="I176" s="11"/>
      <c r="J176" s="11"/>
      <c r="K176" s="11"/>
      <c r="L176" s="11"/>
    </row>
    <row r="177" spans="1:12" s="13" customFormat="1" ht="15" customHeight="1">
      <c r="A177" s="18"/>
      <c r="B177" s="19"/>
      <c r="D177" s="88"/>
      <c r="E177" s="11"/>
      <c r="F177" s="11"/>
      <c r="G177" s="11"/>
      <c r="H177" s="11"/>
      <c r="I177" s="11"/>
      <c r="J177" s="11"/>
      <c r="K177" s="11"/>
      <c r="L177" s="11"/>
    </row>
    <row r="178" spans="1:12" s="13" customFormat="1" ht="15" customHeight="1">
      <c r="A178" s="18"/>
      <c r="B178" s="19"/>
      <c r="D178" s="88"/>
      <c r="E178" s="11"/>
      <c r="F178" s="11"/>
      <c r="G178" s="11"/>
      <c r="H178" s="11"/>
      <c r="I178" s="11"/>
      <c r="J178" s="11"/>
      <c r="K178" s="11"/>
      <c r="L178" s="11"/>
    </row>
    <row r="179" spans="1:12" s="13" customFormat="1" ht="15" customHeight="1">
      <c r="A179" s="18"/>
      <c r="B179" s="19"/>
      <c r="D179" s="88"/>
      <c r="E179" s="11"/>
      <c r="F179" s="11"/>
      <c r="G179" s="11"/>
      <c r="H179" s="11"/>
      <c r="I179" s="11"/>
      <c r="J179" s="11"/>
      <c r="K179" s="11"/>
      <c r="L179" s="11"/>
    </row>
    <row r="180" spans="1:12" s="13" customFormat="1" ht="15" customHeight="1">
      <c r="A180" s="18"/>
      <c r="B180" s="19"/>
      <c r="D180" s="88"/>
      <c r="E180" s="11"/>
      <c r="F180" s="11"/>
      <c r="G180" s="11"/>
      <c r="H180" s="11"/>
      <c r="I180" s="11"/>
      <c r="J180" s="11"/>
      <c r="K180" s="11"/>
      <c r="L180" s="11"/>
    </row>
    <row r="181" spans="1:12" s="13" customFormat="1" ht="15" customHeight="1">
      <c r="A181" s="18"/>
      <c r="B181" s="19"/>
      <c r="D181" s="88"/>
      <c r="E181" s="11"/>
      <c r="F181" s="11"/>
      <c r="G181" s="11"/>
      <c r="H181" s="11"/>
      <c r="I181" s="11"/>
      <c r="J181" s="11"/>
      <c r="K181" s="11"/>
      <c r="L181" s="11"/>
    </row>
    <row r="182" spans="1:12" s="13" customFormat="1" ht="15" customHeight="1">
      <c r="A182" s="18"/>
      <c r="B182" s="19"/>
      <c r="D182" s="88"/>
      <c r="E182" s="11"/>
      <c r="F182" s="11"/>
      <c r="G182" s="11"/>
      <c r="H182" s="11"/>
      <c r="I182" s="11"/>
      <c r="J182" s="11"/>
      <c r="K182" s="11"/>
      <c r="L182" s="11"/>
    </row>
    <row r="183" spans="1:12" s="13" customFormat="1" ht="15" customHeight="1">
      <c r="A183" s="18"/>
      <c r="B183" s="19"/>
      <c r="D183" s="88"/>
      <c r="E183" s="11"/>
      <c r="F183" s="11"/>
      <c r="G183" s="11"/>
      <c r="H183" s="11"/>
      <c r="I183" s="11"/>
      <c r="J183" s="11"/>
      <c r="K183" s="11"/>
      <c r="L183" s="11"/>
    </row>
    <row r="184" spans="1:12" s="13" customFormat="1" ht="15" customHeight="1">
      <c r="A184" s="18"/>
      <c r="B184" s="19"/>
      <c r="D184" s="88"/>
      <c r="E184" s="11"/>
      <c r="F184" s="11"/>
      <c r="G184" s="11"/>
      <c r="H184" s="11"/>
      <c r="I184" s="11"/>
      <c r="J184" s="11"/>
      <c r="K184" s="11"/>
      <c r="L184" s="11"/>
    </row>
    <row r="185" spans="1:12" s="13" customFormat="1" ht="15" customHeight="1">
      <c r="A185" s="18"/>
      <c r="B185" s="19"/>
      <c r="D185" s="88"/>
      <c r="E185" s="11"/>
      <c r="F185" s="11"/>
      <c r="G185" s="11"/>
      <c r="H185" s="11"/>
      <c r="I185" s="11"/>
      <c r="J185" s="11"/>
      <c r="K185" s="11"/>
      <c r="L185" s="11"/>
    </row>
    <row r="186" spans="1:12" s="13" customFormat="1" ht="15" customHeight="1">
      <c r="A186" s="18"/>
      <c r="B186" s="19"/>
      <c r="D186" s="88"/>
      <c r="E186" s="11"/>
      <c r="F186" s="11"/>
      <c r="G186" s="11"/>
      <c r="H186" s="11"/>
      <c r="I186" s="11"/>
      <c r="J186" s="11"/>
      <c r="K186" s="11"/>
      <c r="L186" s="11"/>
    </row>
    <row r="187" spans="1:12" s="13" customFormat="1" ht="15" customHeight="1">
      <c r="A187" s="18"/>
      <c r="B187" s="19"/>
      <c r="D187" s="88"/>
      <c r="E187" s="11"/>
      <c r="F187" s="11"/>
      <c r="G187" s="11"/>
      <c r="H187" s="11"/>
      <c r="I187" s="11"/>
      <c r="J187" s="11"/>
      <c r="K187" s="11"/>
      <c r="L187" s="11"/>
    </row>
    <row r="188" spans="1:12" s="13" customFormat="1" ht="15" customHeight="1">
      <c r="A188" s="18"/>
      <c r="B188" s="19"/>
      <c r="D188" s="88"/>
      <c r="E188" s="11"/>
      <c r="F188" s="11"/>
      <c r="G188" s="11"/>
      <c r="H188" s="11"/>
      <c r="I188" s="11"/>
      <c r="J188" s="11"/>
      <c r="K188" s="11"/>
      <c r="L188" s="11"/>
    </row>
    <row r="189" spans="1:12" s="13" customFormat="1" ht="15" customHeight="1">
      <c r="A189" s="18"/>
      <c r="B189" s="19"/>
      <c r="D189" s="88"/>
      <c r="E189" s="11"/>
      <c r="F189" s="11"/>
      <c r="G189" s="11"/>
      <c r="H189" s="11"/>
      <c r="I189" s="11"/>
      <c r="J189" s="11"/>
      <c r="K189" s="11"/>
      <c r="L189" s="11"/>
    </row>
    <row r="190" spans="1:12" s="13" customFormat="1" ht="15" customHeight="1">
      <c r="A190" s="18"/>
      <c r="B190" s="19"/>
      <c r="D190" s="88"/>
      <c r="E190" s="11"/>
      <c r="F190" s="11"/>
      <c r="G190" s="11"/>
      <c r="H190" s="11"/>
      <c r="I190" s="11"/>
      <c r="J190" s="11"/>
      <c r="K190" s="11"/>
      <c r="L190" s="11"/>
    </row>
    <row r="191" spans="1:12" s="13" customFormat="1" ht="15" customHeight="1">
      <c r="A191" s="18"/>
      <c r="B191" s="19"/>
      <c r="D191" s="88"/>
      <c r="E191" s="11"/>
      <c r="F191" s="11"/>
      <c r="G191" s="11"/>
      <c r="H191" s="11"/>
      <c r="I191" s="11"/>
      <c r="J191" s="11"/>
      <c r="K191" s="11"/>
      <c r="L191" s="11"/>
    </row>
    <row r="192" spans="1:12" s="13" customFormat="1" ht="15" customHeight="1">
      <c r="A192" s="18"/>
      <c r="B192" s="19"/>
      <c r="D192" s="88"/>
      <c r="E192" s="11"/>
      <c r="F192" s="11"/>
      <c r="G192" s="11"/>
      <c r="H192" s="11"/>
      <c r="I192" s="11"/>
      <c r="J192" s="11"/>
      <c r="K192" s="11"/>
      <c r="L192" s="11"/>
    </row>
    <row r="193" spans="1:12" s="13" customFormat="1" ht="15" customHeight="1">
      <c r="A193" s="18"/>
      <c r="B193" s="19"/>
      <c r="D193" s="88"/>
      <c r="E193" s="11"/>
      <c r="F193" s="11"/>
      <c r="G193" s="11"/>
      <c r="H193" s="11"/>
      <c r="I193" s="11"/>
      <c r="J193" s="11"/>
      <c r="K193" s="11"/>
      <c r="L193" s="11"/>
    </row>
    <row r="194" spans="1:12" s="13" customFormat="1" ht="15" customHeight="1">
      <c r="A194" s="18"/>
      <c r="B194" s="19"/>
      <c r="D194" s="88"/>
      <c r="E194" s="11"/>
      <c r="F194" s="11"/>
      <c r="G194" s="11"/>
      <c r="H194" s="11"/>
      <c r="I194" s="11"/>
      <c r="J194" s="11"/>
      <c r="K194" s="11"/>
      <c r="L194" s="11"/>
    </row>
    <row r="195" spans="1:12" s="13" customFormat="1" ht="15" customHeight="1">
      <c r="A195" s="18"/>
      <c r="B195" s="19"/>
      <c r="D195" s="88"/>
      <c r="E195" s="11"/>
      <c r="F195" s="11"/>
      <c r="G195" s="11"/>
      <c r="H195" s="11"/>
      <c r="I195" s="11"/>
      <c r="J195" s="11"/>
      <c r="K195" s="11"/>
      <c r="L195" s="11"/>
    </row>
    <row r="196" spans="1:12" s="13" customFormat="1" ht="15" customHeight="1">
      <c r="A196" s="18"/>
      <c r="B196" s="19"/>
      <c r="D196" s="88"/>
      <c r="E196" s="11"/>
      <c r="F196" s="11"/>
      <c r="G196" s="11"/>
      <c r="H196" s="11"/>
      <c r="I196" s="11"/>
      <c r="J196" s="11"/>
      <c r="K196" s="11"/>
      <c r="L196" s="11"/>
    </row>
    <row r="197" spans="1:12" s="13" customFormat="1" ht="15" customHeight="1">
      <c r="A197" s="18"/>
      <c r="B197" s="19"/>
      <c r="D197" s="88"/>
      <c r="E197" s="11"/>
      <c r="F197" s="11"/>
      <c r="G197" s="11"/>
      <c r="H197" s="11"/>
      <c r="I197" s="11"/>
      <c r="J197" s="11"/>
      <c r="K197" s="11"/>
      <c r="L197" s="11"/>
    </row>
    <row r="198" spans="1:12" s="13" customFormat="1" ht="15" customHeight="1">
      <c r="A198" s="18"/>
      <c r="B198" s="19"/>
      <c r="D198" s="88"/>
      <c r="E198" s="11"/>
      <c r="F198" s="11"/>
      <c r="G198" s="11"/>
      <c r="H198" s="11"/>
      <c r="I198" s="11"/>
      <c r="J198" s="11"/>
      <c r="K198" s="11"/>
      <c r="L198" s="11"/>
    </row>
    <row r="199" spans="1:12" s="13" customFormat="1" ht="15" customHeight="1">
      <c r="A199" s="18"/>
      <c r="B199" s="19"/>
      <c r="D199" s="88"/>
      <c r="E199" s="11"/>
      <c r="F199" s="11"/>
      <c r="G199" s="11"/>
      <c r="H199" s="11"/>
      <c r="I199" s="11"/>
      <c r="J199" s="11"/>
      <c r="K199" s="11"/>
      <c r="L199" s="11"/>
    </row>
    <row r="200" spans="1:12" s="13" customFormat="1" ht="15" customHeight="1">
      <c r="A200" s="18"/>
      <c r="B200" s="19"/>
      <c r="D200" s="88"/>
      <c r="E200" s="11"/>
      <c r="F200" s="11"/>
      <c r="G200" s="11"/>
      <c r="H200" s="11"/>
      <c r="I200" s="11"/>
      <c r="J200" s="11"/>
      <c r="K200" s="11"/>
      <c r="L200" s="11"/>
    </row>
    <row r="201" spans="1:12" s="13" customFormat="1" ht="15" customHeight="1">
      <c r="A201" s="18"/>
      <c r="B201" s="19"/>
      <c r="D201" s="88"/>
      <c r="E201" s="11"/>
      <c r="F201" s="11"/>
      <c r="G201" s="11"/>
      <c r="H201" s="11"/>
      <c r="I201" s="11"/>
      <c r="J201" s="11"/>
      <c r="K201" s="11"/>
      <c r="L201" s="11"/>
    </row>
    <row r="202" spans="1:12" s="13" customFormat="1" ht="15" customHeight="1">
      <c r="A202" s="18"/>
      <c r="B202" s="19"/>
      <c r="D202" s="88"/>
      <c r="E202" s="11"/>
      <c r="F202" s="11"/>
      <c r="G202" s="11"/>
      <c r="H202" s="11"/>
      <c r="I202" s="11"/>
      <c r="J202" s="11"/>
      <c r="K202" s="11"/>
      <c r="L202" s="11"/>
    </row>
  </sheetData>
  <sheetProtection/>
  <mergeCells count="8">
    <mergeCell ref="M9:N10"/>
    <mergeCell ref="D3:D4"/>
    <mergeCell ref="E3:K3"/>
    <mergeCell ref="A1:K1"/>
    <mergeCell ref="A3:A4"/>
    <mergeCell ref="B3:B4"/>
    <mergeCell ref="C3:C4"/>
    <mergeCell ref="A2:K2"/>
  </mergeCells>
  <printOptions/>
  <pageMargins left="0.8267716535433072" right="0.31496062992125984" top="0.3937007874015748" bottom="0.3937007874015748" header="0.15748031496062992" footer="0.31496062992125984"/>
  <pageSetup horizontalDpi="600" verticalDpi="600" orientation="landscape" paperSize="9" scale="98" r:id="rId1"/>
  <ignoredErrors>
    <ignoredError sqref="D136 D139 D131 D162 F15 D15:E15 G15:K15 D20 D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2" customWidth="1"/>
    <col min="2" max="2" width="1.1484375" style="2" customWidth="1"/>
    <col min="3" max="3" width="32.28125" style="2" customWidth="1"/>
    <col min="4" max="16384" width="9.140625" style="2" customWidth="1"/>
  </cols>
  <sheetData>
    <row r="1" ht="12.75">
      <c r="A1" s="1" t="s">
        <v>67</v>
      </c>
    </row>
    <row r="2" ht="13.5" thickBot="1">
      <c r="A2" s="1" t="s">
        <v>59</v>
      </c>
    </row>
    <row r="3" spans="1:3" ht="13.5" thickBot="1">
      <c r="A3" s="3" t="s">
        <v>55</v>
      </c>
      <c r="C3" s="4" t="s">
        <v>44</v>
      </c>
    </row>
    <row r="4" ht="12.75">
      <c r="A4" s="3">
        <v>3</v>
      </c>
    </row>
    <row r="6" ht="13.5" thickBot="1"/>
    <row r="7" ht="12.75">
      <c r="A7" s="5" t="s">
        <v>45</v>
      </c>
    </row>
    <row r="8" ht="12.75">
      <c r="A8" s="6" t="s">
        <v>46</v>
      </c>
    </row>
    <row r="9" ht="12.75">
      <c r="A9" s="7" t="s">
        <v>47</v>
      </c>
    </row>
    <row r="10" ht="12.75">
      <c r="A10" s="6" t="s">
        <v>48</v>
      </c>
    </row>
    <row r="11" ht="13.5" thickBot="1">
      <c r="A11" s="8" t="s">
        <v>49</v>
      </c>
    </row>
    <row r="13" ht="13.5" thickBot="1"/>
    <row r="14" ht="13.5" thickBot="1">
      <c r="A14" s="4" t="s">
        <v>50</v>
      </c>
    </row>
    <row r="16" ht="13.5" thickBot="1"/>
    <row r="17" ht="13.5" thickBot="1">
      <c r="C17" s="4" t="s">
        <v>51</v>
      </c>
    </row>
    <row r="20" ht="12.75">
      <c r="A20" s="9" t="s">
        <v>52</v>
      </c>
    </row>
    <row r="26" ht="13.5" thickBot="1">
      <c r="C26" s="10" t="s">
        <v>53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Nguyen</cp:lastModifiedBy>
  <cp:lastPrinted>2022-11-15T02:41:37Z</cp:lastPrinted>
  <dcterms:created xsi:type="dcterms:W3CDTF">1996-10-14T23:33:28Z</dcterms:created>
  <dcterms:modified xsi:type="dcterms:W3CDTF">2022-12-01T08:42:20Z</dcterms:modified>
  <cp:category/>
  <cp:version/>
  <cp:contentType/>
  <cp:contentStatus/>
</cp:coreProperties>
</file>