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27795" windowHeight="12345" activeTab="3"/>
  </bookViews>
  <sheets>
    <sheet name="PL I" sheetId="1" r:id="rId1"/>
    <sheet name="PL II" sheetId="2" r:id="rId2"/>
    <sheet name="PL III" sheetId="3" r:id="rId3"/>
    <sheet name="PL IV" sheetId="4" r:id="rId4"/>
  </sheets>
  <definedNames>
    <definedName name="_xlnm.Print_Area" localSheetId="0">'PL I'!$A$1:$Q$124</definedName>
    <definedName name="_xlnm.Print_Area" localSheetId="2">'PL III'!$A$1:$W$193</definedName>
    <definedName name="_xlnm.Print_Area" localSheetId="3">'PL IV'!$A$1:$AG$215</definedName>
    <definedName name="_xlnm.Print_Titles" localSheetId="0">'PL I'!$4:$7</definedName>
    <definedName name="_xlnm.Print_Titles" localSheetId="2">'PL III'!$5:$6</definedName>
    <definedName name="_xlnm.Print_Titles" localSheetId="3">'PL IV'!$5:$7</definedName>
  </definedNames>
  <calcPr fullCalcOnLoad="1"/>
</workbook>
</file>

<file path=xl/sharedStrings.xml><?xml version="1.0" encoding="utf-8"?>
<sst xmlns="http://schemas.openxmlformats.org/spreadsheetml/2006/main" count="2732" uniqueCount="822">
  <si>
    <t>TT</t>
  </si>
  <si>
    <t>Danh mục dự án/công trình</t>
  </si>
  <si>
    <t>Chủ đầu tư</t>
  </si>
  <si>
    <t>Địa điểm xây dựng</t>
  </si>
  <si>
    <t>Thời gian
KC-HT</t>
  </si>
  <si>
    <t>Mục tiêu đầu tư</t>
  </si>
  <si>
    <t xml:space="preserve">Tổng mức đầu tư 
(dự kiến) </t>
  </si>
  <si>
    <t>Kế hoạch 5 năm
giai đoạn 2021-2025</t>
  </si>
  <si>
    <t xml:space="preserve">Vốn NSTW </t>
  </si>
  <si>
    <t>TỔNG SỐ</t>
  </si>
  <si>
    <t>I</t>
  </si>
  <si>
    <t xml:space="preserve">Chương trình mục tiêu quốc gia phát triển kinh tế - xã hội vùng đồng bào dân tộc thiểu số và miền núi </t>
  </si>
  <si>
    <t>Dự án 1</t>
  </si>
  <si>
    <t>-</t>
  </si>
  <si>
    <t>Thị trấn Đăk Rve</t>
  </si>
  <si>
    <t>TT Đăk Rve</t>
  </si>
  <si>
    <t>Xã Đăk Tờ Re</t>
  </si>
  <si>
    <t>UBND xã Đăk Tờ Re</t>
  </si>
  <si>
    <t>xã Đăk Tờ Re</t>
  </si>
  <si>
    <t>Xã Đăk Kôi</t>
  </si>
  <si>
    <t>UBND xã Đăk Kôi</t>
  </si>
  <si>
    <t>Xã Đăk Pne</t>
  </si>
  <si>
    <t>UBND xã Đăk Pne</t>
  </si>
  <si>
    <t>Xã Đăk Ruồng</t>
  </si>
  <si>
    <t>UBND xã Đăk Ruồng</t>
  </si>
  <si>
    <t>xã Đăk Ruồng</t>
  </si>
  <si>
    <t>1.2</t>
  </si>
  <si>
    <t>Xã Tân Lập</t>
  </si>
  <si>
    <t>UBND xã Tân Lập</t>
  </si>
  <si>
    <t>xã Tân Lập</t>
  </si>
  <si>
    <t>Xã Đăk Tơ Lung</t>
  </si>
  <si>
    <t>UBND xã Đăk Tơ Lung</t>
  </si>
  <si>
    <t>xã Đăk Tơ Lung</t>
  </si>
  <si>
    <t>1.4</t>
  </si>
  <si>
    <t>Hỗ trợ công trình NSH tập trung</t>
  </si>
  <si>
    <t>Công trình NSH tập trung thôn 1 xã Đăk Pne</t>
  </si>
  <si>
    <t>Phòng Dân tộc huyện</t>
  </si>
  <si>
    <t>Đáp ứng nhu cầu nước sinh hoạt hợp vệ sinh cho nhân dân</t>
  </si>
  <si>
    <t>Sửa chữa nâng cấp hệ thống nước sinh hoạt thôn 5+6 xã Đăk Kôi</t>
  </si>
  <si>
    <t>Hỗ trợ cho 206 hộ/715 khẩu</t>
  </si>
  <si>
    <t>1.4.3</t>
  </si>
  <si>
    <t>Công trình NSH tập trung Đăk Nâm, thôn 2 xã Đăk Pne</t>
  </si>
  <si>
    <t>xã Đăk Pne</t>
  </si>
  <si>
    <t>Hỗ trợ cho 52 hộ/210 khẩu</t>
  </si>
  <si>
    <t>1.4.4</t>
  </si>
  <si>
    <t>Công trình NSH tập trung thôn 4 xã Đăk Tơ Lung</t>
  </si>
  <si>
    <t>Hỗ trợ cho 98 hộ/375 khẩu</t>
  </si>
  <si>
    <t>1.4.5</t>
  </si>
  <si>
    <t>Đầu tư xây dựng mới hệ thống nước sinh hoạt thôn Đak Jri</t>
  </si>
  <si>
    <t>Hỗ trợ cho 90 hộ/490 khẩu</t>
  </si>
  <si>
    <t>Dự án 4</t>
  </si>
  <si>
    <t>Tiểu dự án 1</t>
  </si>
  <si>
    <t>Đầu tư cứng hóa đường liên xã</t>
  </si>
  <si>
    <t xml:space="preserve"> -</t>
  </si>
  <si>
    <t>Nâng cấp tuyến liên xã từ thị trấn Đăk Rve đi xã Tân Lập, Đăk Ruồng (khu dân cư phía nam)</t>
  </si>
  <si>
    <t>Ban QLDA ĐTXD huyện</t>
  </si>
  <si>
    <t>Thị trấn Đắk RVe-</t>
  </si>
  <si>
    <t>2022-</t>
  </si>
  <si>
    <t>Cứng hóa 18km đường liên xã</t>
  </si>
  <si>
    <t>Đầu tư CSHT xã ĐBKK, thôn ĐBKK</t>
  </si>
  <si>
    <t>*</t>
  </si>
  <si>
    <t>Xã khu vực III</t>
  </si>
  <si>
    <t>Thôn Đak Jri</t>
  </si>
  <si>
    <t>Đáp ứng nhu cầu đi lại và vận chuyển hàng hóa được thuận lợi, an toàn</t>
  </si>
  <si>
    <t>BTXM, L&lt;=1km</t>
  </si>
  <si>
    <t>x</t>
  </si>
  <si>
    <t>Đường đi KSX thôn Kon Jri Pen xã Đăk Tờ Re</t>
  </si>
  <si>
    <t>Thôn Kon Jri Pen</t>
  </si>
  <si>
    <t>Sân bê tông nhà rông thôn Kon Xơm Luh xã Đăk Tờ Re</t>
  </si>
  <si>
    <t>Thôn Kon Xơm Luh</t>
  </si>
  <si>
    <t>Phục vụ nhu cầu hoạt động sinh hoạt văn hoá cho người dân</t>
  </si>
  <si>
    <t>làm mới sân bê tông</t>
  </si>
  <si>
    <t>1.5</t>
  </si>
  <si>
    <t>Đường đi KSX làng Kon K'Lâng, thôn Đak Ơ Nglăng xã Đăk Tờ Re</t>
  </si>
  <si>
    <t>Thôn Đak Ơ Nglăng</t>
  </si>
  <si>
    <t>1.6</t>
  </si>
  <si>
    <t>Sân bê tông nhà rông làng Kon Tờ Neh, thôn Đak Puih xã Đăk Tờ Re</t>
  </si>
  <si>
    <t>Thôn Đak Puih</t>
  </si>
  <si>
    <t>1.7</t>
  </si>
  <si>
    <t>Sân bê tông nhà văn hóa thôn Tam Sơn xã Đăk Tờ Re</t>
  </si>
  <si>
    <t>Thôn Tam Sơn</t>
  </si>
  <si>
    <t>1.8</t>
  </si>
  <si>
    <t>Đường đi KSX thôn Kon Xơm Luh xã Đăk Tờ Re</t>
  </si>
  <si>
    <t>1.9</t>
  </si>
  <si>
    <t>Đường đi KSX thôn Đak Puih xã Đăk Tờ Re</t>
  </si>
  <si>
    <t>Đường đi KSX thôn Trăng Nó - Kon Blo xã Đăk Kôi</t>
  </si>
  <si>
    <t xml:space="preserve">thôn Trăng Nó - Kon Blo </t>
  </si>
  <si>
    <t>2.2</t>
  </si>
  <si>
    <t>Dự án Sửa chữa, nâng cấp lớp học trường Mầm Non thôn Tu Ngó - Kon Bông xã Đăk Kôi</t>
  </si>
  <si>
    <t>thôn Tu Ngó - Kon Bông</t>
  </si>
  <si>
    <t>Phục vụ nhu cầu dạy và học tập của học sinh</t>
  </si>
  <si>
    <t>SC phòng học, làm mới sân bê tông, hàng rào</t>
  </si>
  <si>
    <t>2.3</t>
  </si>
  <si>
    <t>Dự án Sửa chữa, nâng cấp trường Mầm Non thôn Ngọc Răng - Nhân Liếu xã Đăk Kôi</t>
  </si>
  <si>
    <t>thôn Ngọc Răng - Nhân Liếu</t>
  </si>
  <si>
    <t>2.4</t>
  </si>
  <si>
    <t>Dự án Sửa chữa, nâng cấp trường Mầm Non thôn Tu Rối xã Đăk Kôi</t>
  </si>
  <si>
    <t xml:space="preserve"> thôn Tu Rối</t>
  </si>
  <si>
    <t>2.5</t>
  </si>
  <si>
    <t>Dự án Sửa chữa, nâng cấp trường Mầm Non thôn Tu Rơ Băng xã Đăk Kôi</t>
  </si>
  <si>
    <t xml:space="preserve"> thôn Tu Rơ Băng</t>
  </si>
  <si>
    <t>2.6</t>
  </si>
  <si>
    <t>Xây dựng mới kênh mương thủy lợi thôn Tu Ngó - Kon Bông (nối tiếp vào kênh mương thôn Kon RGỗh) xã Đăk Kôi</t>
  </si>
  <si>
    <t>Thôn Tu Ngó - Kon Bông</t>
  </si>
  <si>
    <t>Đáp ứng nhu cầu tưới cho cây trồng</t>
  </si>
  <si>
    <t>Làm mới kênh mương L&lt;=250m</t>
  </si>
  <si>
    <t>2.7</t>
  </si>
  <si>
    <t>Xây dựng mới kênh mương thủy lợi nước chuông thôn Trăng Nó - Kon Blo (nối tiếp vào kênh mương hiện có) xã Đăk Kôi</t>
  </si>
  <si>
    <t>thôn Trăng Nó - Kon Blo</t>
  </si>
  <si>
    <t>Làm mới kênh mương, L&lt;=600m</t>
  </si>
  <si>
    <t>2.8</t>
  </si>
  <si>
    <t>Đường đi KSX thôn Tu Ngó - Kon Bông xã Đăk Kôi</t>
  </si>
  <si>
    <t>2.9</t>
  </si>
  <si>
    <t>Đường đi KSX thôn Tu Rối, xã Đăk Kôi</t>
  </si>
  <si>
    <t>thôn Tu Rối</t>
  </si>
  <si>
    <t>Thôn 1</t>
  </si>
  <si>
    <t>Đáp ứng nhu cầu đi lại được thuận lợi, an toàn</t>
  </si>
  <si>
    <t>3.6</t>
  </si>
  <si>
    <t>Dự án Đường nội thôn 9, thị trấn Đăk Rve</t>
  </si>
  <si>
    <t>Thôn 9</t>
  </si>
  <si>
    <t>BTXM, L&lt;=700m</t>
  </si>
  <si>
    <t>3.7</t>
  </si>
  <si>
    <t>Đường đi khu sản xuất thôn 7, thị trấn Đăk Rve</t>
  </si>
  <si>
    <t>Thôn 7</t>
  </si>
  <si>
    <t>3.8</t>
  </si>
  <si>
    <t>Đường đi khu sản xuất thôn 5, thị trấn Đăk Rve</t>
  </si>
  <si>
    <t>Thôn 5</t>
  </si>
  <si>
    <t>3.9</t>
  </si>
  <si>
    <t>Đường nội thôn 5, thị trấn Đăk Rve</t>
  </si>
  <si>
    <t>3.10</t>
  </si>
  <si>
    <t>Đường đi KSX thôn 4, thị trấn Đăk Rve</t>
  </si>
  <si>
    <t>Thôn 4</t>
  </si>
  <si>
    <t>Thôn 2</t>
  </si>
  <si>
    <t>4.2</t>
  </si>
  <si>
    <t>Đường đi khu sản xuất Đăk Răk thôn 4 (đoạn từ nhà ông A BLênh đến cống Đăk Bút)</t>
  </si>
  <si>
    <t>4.3</t>
  </si>
  <si>
    <t>Đường đi khu sản xuất Đăk Răk thôn 4 (đoạn nói tiếp)</t>
  </si>
  <si>
    <t>BTXM, L&lt;=1,1km</t>
  </si>
  <si>
    <t>4.4</t>
  </si>
  <si>
    <t>Đường đi khu sản xuất Đăk Răk thôn 4 (tiếp theo)</t>
  </si>
  <si>
    <t>4.5</t>
  </si>
  <si>
    <t>Đường giao thông đi đầm cây quế thôn 4</t>
  </si>
  <si>
    <t>BTXM, L&lt;=1,3km</t>
  </si>
  <si>
    <t>Thôn đặc biệt khó khăn thuộc xã khu vực I</t>
  </si>
  <si>
    <t>Thôn Kon Lỗ</t>
  </si>
  <si>
    <t>BTXM, L&lt;250m</t>
  </si>
  <si>
    <t>Thôn Kon Long</t>
  </si>
  <si>
    <t>Thôn Kon Bỉ</t>
  </si>
  <si>
    <t>Đường đi KSX Đăk Tơ Lung thôn Kon Mong Tu (nối tiếp), xã Đăk Tơ Lung</t>
  </si>
  <si>
    <t>Thôn Kon Mong Tu</t>
  </si>
  <si>
    <t>Xây mới sân bê tông, tường rào trường MN Kon Lỗ, xã Đăk Tơ Lung</t>
  </si>
  <si>
    <t>Đảm bảo sân chơi an toàn cho học sinh</t>
  </si>
  <si>
    <t>Làm mới sân bê tông, tường rào</t>
  </si>
  <si>
    <t>Xây mới sân bê tông, tường rào trường MN Kon Long, xã Đăk Tơ Lung</t>
  </si>
  <si>
    <t>Xây mới sân bê tông, tường rào trường MN Kon Bỉ, xã Đăk Tơ Lung</t>
  </si>
  <si>
    <t>Đường đi KSX tập trung Kon Mong Tu, xã Đăk Tơ Lung</t>
  </si>
  <si>
    <t>BTXM, L&lt;300m</t>
  </si>
  <si>
    <t>Đường đi khu sản xuất Đăk Son nhánh 2 xã Đăk Tơ Lung</t>
  </si>
  <si>
    <t>1.10</t>
  </si>
  <si>
    <t>Sửa chữa Đường nội thôn Kon Long xã Đăk Tơ Lung</t>
  </si>
  <si>
    <t>1.11</t>
  </si>
  <si>
    <t>Đường ra khu sản xuất  nước Bía xã Đăk Tơ Lung</t>
  </si>
  <si>
    <t>1.12</t>
  </si>
  <si>
    <t>Đường nội Thôn Kon Mong Tu xã Đăk Tơ Lung</t>
  </si>
  <si>
    <t>1.13</t>
  </si>
  <si>
    <t>Đường từ tỉnh lộ 677 đi khu sản xuất nước Son nối dài xã Đăk Tơ Lung</t>
  </si>
  <si>
    <t>1.14</t>
  </si>
  <si>
    <t>Sửa chữa kênh mương thuỷ lợi thôn 2 Kon Long xã Đăk Tơ Lung</t>
  </si>
  <si>
    <t>Đảm bảo nước tưới phục vụ sản xuất</t>
  </si>
  <si>
    <t>Sủa chữa kênh, đập đầu mối</t>
  </si>
  <si>
    <t>1.15</t>
  </si>
  <si>
    <t>Đường ra KSX nước muối  nhánh 2 xã Đăk Tơ Lung</t>
  </si>
  <si>
    <t>1.16</t>
  </si>
  <si>
    <t>Đường đi khu sản xuất Ngọc Tơ ve xã Đăk Tơ Lung</t>
  </si>
  <si>
    <t>1.17</t>
  </si>
  <si>
    <t>Đường đi KSX tập Nước Nhê Nhánh 2 xã Đăk Tơ Lung</t>
  </si>
  <si>
    <t>1.18</t>
  </si>
  <si>
    <t>Đường đi KSX Nước Sa xã Đăk Tơ Lung</t>
  </si>
  <si>
    <t>1.19</t>
  </si>
  <si>
    <t>Đường đi KSX Nước Muối xã Đăk Tơ Lung</t>
  </si>
  <si>
    <t>1.20</t>
  </si>
  <si>
    <t>Đường đi KSX Dân Quân xã Đăk Tơ Lung</t>
  </si>
  <si>
    <t>Thôn 6</t>
  </si>
  <si>
    <t>Dự án: Đường nội thôn 5 xã Tân Lập</t>
  </si>
  <si>
    <t>Dự án: Đường đi KSX thôn 5 xã Tân Lập (Đoạn từ rẫy A Oanh đến rẫy A Hiền)</t>
  </si>
  <si>
    <t>Dự án: Đường nội thôn thôn 6 xã Tân Lập (Đoạn từ nhà ông Hảo đi khu sản xuất)</t>
  </si>
  <si>
    <t>Dự án: Đường đi KSX thôn 6 xã Tân Lập (ông kiều)</t>
  </si>
  <si>
    <t>Dự án: Đường đi KSX thôn 5 xã Tân Lập (Đoạn từ đập Đăk Rơ đi thao trường bắn)</t>
  </si>
  <si>
    <t>Dự án: Đường đi KSX thôn 6 xã Tân Lập (Đoạn từ nhà ông A Nhảy đi vào)</t>
  </si>
  <si>
    <t>Dự án: Đường đi KSX thôn 5 xã Tân Lập (Đoạn từ rẫy Y Ngan đi KSX)</t>
  </si>
  <si>
    <t>2.10</t>
  </si>
  <si>
    <t>Dự án: Đường đi KSX thôn 6 xã Tân Lập (Đường liên xã đi khu sản xuất)</t>
  </si>
  <si>
    <t>Đường đi khu SX thôn 11 xã Đăk Ruồng</t>
  </si>
  <si>
    <t>Thôn 11</t>
  </si>
  <si>
    <t>Thôn 10</t>
  </si>
  <si>
    <t>Dự án 5</t>
  </si>
  <si>
    <t>6.1</t>
  </si>
  <si>
    <t>Phòng Kinh tế và Hạ tầng</t>
  </si>
  <si>
    <t>Bổ sung, nâng cấp cơ sở vật chất cho học sinh bán trú, nội trú</t>
  </si>
  <si>
    <t>Xây mới 2 phòng ở bán trú</t>
  </si>
  <si>
    <t>6.2</t>
  </si>
  <si>
    <t xml:space="preserve">Công trình vệ sinh nước sạch tại trường Tiểu học Kapakơlơng </t>
  </si>
  <si>
    <t>Xây mới công trình vệ sinh, nước sạch</t>
  </si>
  <si>
    <t>Làm mới sân chơi, bãi tập</t>
  </si>
  <si>
    <t>6.5</t>
  </si>
  <si>
    <t>Công trình vệ sinh nước sạch tại trường Tiểu học Đăk Tơ Lung</t>
  </si>
  <si>
    <t>Thôn 8</t>
  </si>
  <si>
    <t>6.6</t>
  </si>
  <si>
    <t>Phòng học bộ môn trường Tiểu học Kapakơlơng</t>
  </si>
  <si>
    <t>Xây mới phòng học bộ môn và trang thiết bị đạt chuẩn</t>
  </si>
  <si>
    <t>6.7</t>
  </si>
  <si>
    <t>Phòng học bộ môn trường Tiểu học Đăk Tơ Lung</t>
  </si>
  <si>
    <t>6.8</t>
  </si>
  <si>
    <t>Phòng học bộ môn trường Tiểu học số 1 Thị trấn Đăk Rve</t>
  </si>
  <si>
    <t>6.9</t>
  </si>
  <si>
    <t>Phòng học bộ môn trường Mầm non Đăk Kôi</t>
  </si>
  <si>
    <t>6.10</t>
  </si>
  <si>
    <t>Phòng học bộ môn trường Mầm non Đăk Pne</t>
  </si>
  <si>
    <t>6.11</t>
  </si>
  <si>
    <t>Nhà sinh hoạt giáo dục văn hóa dân tộc tại trường PTDTBT-THCS Đăk Pne</t>
  </si>
  <si>
    <t xml:space="preserve">Xây mới công trình nhà sinh hoạt giáo dục văn hóa dân tộc </t>
  </si>
  <si>
    <t>6.12</t>
  </si>
  <si>
    <t>Nhà sinh hoạt giáo dục văn hóa dân tộc tại trường PTDTBT-THCS Đăk Kôi</t>
  </si>
  <si>
    <t>6.13</t>
  </si>
  <si>
    <t>Phòng học bộ môn trường Mầm non Hoa Hồng</t>
  </si>
  <si>
    <t>xã Đăk Tơ Re</t>
  </si>
  <si>
    <t>6.14</t>
  </si>
  <si>
    <t>Phòng ở cho HS bán trú tại trường PTDTBT-TH Đăk Pne</t>
  </si>
  <si>
    <t xml:space="preserve">Xây mới 02 phòng ở bán trú </t>
  </si>
  <si>
    <t>6.15</t>
  </si>
  <si>
    <t>Phòng học bộ môn trường Tiểu học Kim Đồng</t>
  </si>
  <si>
    <t>Dự án 6</t>
  </si>
  <si>
    <t>Hỗ trợ đầu tư xây dựng 01 điểm du lịch tiêu biểu: Làng Kon BBrăp Du - Thôn 5, xã Tân Lập</t>
  </si>
  <si>
    <t>6.1.1</t>
  </si>
  <si>
    <t>Xây mới 01 nhà để xe</t>
  </si>
  <si>
    <t>Hỗ trợ đầu tư xây dựng 01 điểm du lịch tiêu biểu</t>
  </si>
  <si>
    <t>Sân BTXM, mái tôn</t>
  </si>
  <si>
    <t>Xây mới 01 nhà vệ sinh công cộng và trụ cờ</t>
  </si>
  <si>
    <t>02 phòngx100m2</t>
  </si>
  <si>
    <t>Xây dựng 02 biển chỉ dẫn Làng du lịch.</t>
  </si>
  <si>
    <t>2 bảng trụ thép</t>
  </si>
  <si>
    <t>Hỗ trợ đầu tư xây dựng thiết chế VH, TT tại các thôn ĐBKK, xã ĐBKK</t>
  </si>
  <si>
    <t>Sân bóng chuyền thôn  7 Kon Vang - Thị trấn Đăk Rve</t>
  </si>
  <si>
    <t>UBND thị trấn Đăk Rve</t>
  </si>
  <si>
    <t>Hỗ trợ hoàn thiện thiết chế văn hoá, xã hội của các xã</t>
  </si>
  <si>
    <t>BTXM, cột, lưới, bóng</t>
  </si>
  <si>
    <t>Sân bóng đá Thôn Kon Sơm Luh - xã Đăk Tờ Re</t>
  </si>
  <si>
    <t>Làm mới khán đài 2 bên</t>
  </si>
  <si>
    <t>Nhà Rông Thôn 10 - xã Đăk Kôi</t>
  </si>
  <si>
    <t>xã Đăk Kôi</t>
  </si>
  <si>
    <t>Hỗ trợ làm mới</t>
  </si>
  <si>
    <t>Sân bóng chuyền trung tâm Xã Đăk Pne</t>
  </si>
  <si>
    <t>Sân bóng chuyền Thôn 9 - Kon Srệt - Xã Đăk Ruồng</t>
  </si>
  <si>
    <t>Nhà Rông Thôn 6 - Kon Rá - xã Đăk Tơ Lung</t>
  </si>
  <si>
    <t>xã Đăk Tờ Lung</t>
  </si>
  <si>
    <t>Phòng Nộng nghiệp và Phát triển nông thôn</t>
  </si>
  <si>
    <t>Đường liên xã đến KSX thôn 6 xã Tân Lập (Đoạn từ nhà bà Mùi đến nhà bà Chi)</t>
  </si>
  <si>
    <t xml:space="preserve"> Đường đi KSX thôn 5 xã Tân Lập (tuyến đập Đăk Rơ nối tiếp)</t>
  </si>
  <si>
    <t>Đường đi khu sản xuất nước muối thôn Kon Bỉ (nhánh 2), xã Đăk Tơ Lung</t>
  </si>
  <si>
    <t>Đường đi khu sản xuất tập trung thôn Kon Long, xã Đăk Tơ Lung</t>
  </si>
  <si>
    <t>Đường đi khu sản xuất nước Nhê thôn Kon Lỗ (nối dài), xã Đăk Tơ Lung</t>
  </si>
  <si>
    <t>Đường nội thôn 1, thị trấn Đăk Rve</t>
  </si>
  <si>
    <t xml:space="preserve"> Đường đi KSX thôn Đak Jri xã Đăk Tơ Re</t>
  </si>
  <si>
    <r>
      <t>Tổng số</t>
    </r>
    <r>
      <rPr>
        <b/>
        <i/>
        <sz val="11"/>
        <rFont val="Times New Roman"/>
        <family val="1"/>
      </rPr>
      <t xml:space="preserve"> (tất cả các nguồn vốn)</t>
    </r>
  </si>
  <si>
    <t>Đối ứng ngân sách địa phương</t>
  </si>
  <si>
    <t xml:space="preserve"> Đường giao thông NT đoạn từ đường DH 22 đi khu sản xuất Đăk Nâm (đoạn nối tiếp), xã Đăk Pne</t>
  </si>
  <si>
    <t>Phòng ở cho HS bán trú tại trường Phổ thông dân tộc bán trú Trung học cơ sở Đăk Kôi</t>
  </si>
  <si>
    <t>Phòng ở cho HS bán trú tại trường  Phổ thông dân tộc bán trú Trung học cơ sở Đăk Pne</t>
  </si>
  <si>
    <t>Công trình sân chơi, bãi tập trường hổ thông dân tộc bán trú Tiểu học Đăk Pne</t>
  </si>
  <si>
    <t>Quyết định đầu tư</t>
  </si>
  <si>
    <t>Số quyết định ngày, tháng, năm ban hành</t>
  </si>
  <si>
    <t xml:space="preserve">TMĐT </t>
  </si>
  <si>
    <t>Nguồn vốn từ ngân sách trung ương kế hoạch</t>
  </si>
  <si>
    <t xml:space="preserve">1021-28/9/2022 </t>
  </si>
  <si>
    <t>1022-28/9/2022</t>
  </si>
  <si>
    <t>1045-30/9/2022</t>
  </si>
  <si>
    <t xml:space="preserve">1046-30/9/2022 </t>
  </si>
  <si>
    <t xml:space="preserve">1047-30/9/2022 </t>
  </si>
  <si>
    <t xml:space="preserve">1048-30/9/2022 </t>
  </si>
  <si>
    <t xml:space="preserve">1049-30/9/2022 </t>
  </si>
  <si>
    <t xml:space="preserve">1036-29/9/2022 </t>
  </si>
  <si>
    <t xml:space="preserve">1037-29/9/2022 </t>
  </si>
  <si>
    <t>1038-29/9/2022</t>
  </si>
  <si>
    <t xml:space="preserve">43-30/9/2022 </t>
  </si>
  <si>
    <t>44-30/9/2022</t>
  </si>
  <si>
    <t>1039-29/9/2022</t>
  </si>
  <si>
    <t xml:space="preserve">1055-3/10/2022 </t>
  </si>
  <si>
    <t>22-29/9/2022</t>
  </si>
  <si>
    <t xml:space="preserve">23-29/9/2022 </t>
  </si>
  <si>
    <t xml:space="preserve">24-29/9/2022 </t>
  </si>
  <si>
    <t>25-29/9/2022</t>
  </si>
  <si>
    <t xml:space="preserve">26-03/10/2022
</t>
  </si>
  <si>
    <t>Từ 2022-</t>
  </si>
  <si>
    <t>27-03/10/2022</t>
  </si>
  <si>
    <t>43-03/10/2022</t>
  </si>
  <si>
    <t>48-03/10/2022</t>
  </si>
  <si>
    <t xml:space="preserve">41-30/9/2022 </t>
  </si>
  <si>
    <t xml:space="preserve">42-30/9/2022 </t>
  </si>
  <si>
    <t>103-03/10/2022</t>
  </si>
  <si>
    <t>69-03/10/2022</t>
  </si>
  <si>
    <t>Chương trình mục tiêu quốc gia xây dựng nông thôn mới</t>
  </si>
  <si>
    <t>Kế hoạch vốn ĐTPT năm 2021 chuyển sang thực hiện năm 2022</t>
  </si>
  <si>
    <t>Đầu tư điện công lộ (năng lượng mặt trời) tại trục thôn Đak Jri, xã Đăk Tờ Re</t>
  </si>
  <si>
    <t>Phục vụ nhu cầu chiếu sáng, bảo vệ an ninh trật tự cho người dân</t>
  </si>
  <si>
    <t>Làm mới trụ, bóng đèn</t>
  </si>
  <si>
    <t>SC nhà rông + Sân bê tông nhà rông làng Kon Nu, thôn Đak Jri</t>
  </si>
  <si>
    <t>Phục vụ nhu cầu thể thao, nâng cao sức khỏe cho người dân</t>
  </si>
  <si>
    <t xml:space="preserve">68-30/9/2022 </t>
  </si>
  <si>
    <t>SC nhà rông + Sân bê tông nhà rông làng Kon Rơ Lang, thôn Đak Jri</t>
  </si>
  <si>
    <t xml:space="preserve">67-30/9/2022 </t>
  </si>
  <si>
    <t>Đường từ Nhà rông đến nhà bà Y Brang, Thôn 8</t>
  </si>
  <si>
    <t>45-30/9/2022</t>
  </si>
  <si>
    <t>Đường từ sân vận động xã đến xóm nhà ông U Bái</t>
  </si>
  <si>
    <t>46-30/9/2022</t>
  </si>
  <si>
    <t>Sửa chữa Đường giao thông nông thôn Trăng Nó - Kon Blo</t>
  </si>
  <si>
    <t xml:space="preserve">1066-3/10/2022 </t>
  </si>
  <si>
    <t>Sửa chữa Đường giao thông nông thôn Ngọc Răng - Nhân Liếu</t>
  </si>
  <si>
    <t xml:space="preserve">1065-3/10/2022 </t>
  </si>
  <si>
    <t>Đầu tư điện công lộ (năng lượng mặt trời) tại thôn 3, xã Đăk Kôi</t>
  </si>
  <si>
    <t xml:space="preserve">1067-3/10/2022 </t>
  </si>
  <si>
    <t>Sân bê tông nhà rông thôn 5 xã Đăk Kôi</t>
  </si>
  <si>
    <t>Phục vụ nhu cầu sinh hoạt cộng đồng cho người dân</t>
  </si>
  <si>
    <t>Làm mới sân bê tông</t>
  </si>
  <si>
    <t>Sân bê tông nhà rông thôn 6 xã Đăk Kôi</t>
  </si>
  <si>
    <t>Nhà rông thôn 3 xã Đăk Kôi</t>
  </si>
  <si>
    <t>Làm mới hàng rào</t>
  </si>
  <si>
    <t>Hệ thống loa phát thanh xã Đăk Kôi</t>
  </si>
  <si>
    <t>Hệ thống loa phát thanh được kết nối với đài truyền thanh xã</t>
  </si>
  <si>
    <t xml:space="preserve">Hệ thống </t>
  </si>
  <si>
    <t xml:space="preserve">1070-3/10/2022 </t>
  </si>
  <si>
    <t>Đầu tư điện công lộ (năng lượng mặt trời) tại thôn 2, xã Đăk Pne</t>
  </si>
  <si>
    <t xml:space="preserve">1053-3/10/2022 </t>
  </si>
  <si>
    <t>Sửa chữa nhà rông thôn 2, xã Đăk Pne</t>
  </si>
  <si>
    <t>Sửa chữa nhà rông</t>
  </si>
  <si>
    <t>23-3/10/2022</t>
  </si>
  <si>
    <t>Làm sân bóng chuyền trung tâm xã Đăk Pne</t>
  </si>
  <si>
    <t>Làm sân thể thao</t>
  </si>
  <si>
    <t>24-3/10/2022</t>
  </si>
  <si>
    <t>Cụm loa kết nối đài truyền thanh xã Đắk PNe</t>
  </si>
  <si>
    <t>Phục vụ nhu cầu thông tin thời sự, tin tức cho người dân</t>
  </si>
  <si>
    <t>Sửa chửa hệ thống loa truyền thanh trên địa bàn xã</t>
  </si>
  <si>
    <t xml:space="preserve">1054-3/10/2022 </t>
  </si>
  <si>
    <t>Đường đi khu sản xuất Đăk T Veo Thôn 1 (đoạn nối tiếp)</t>
  </si>
  <si>
    <t>25-3/10/2022</t>
  </si>
  <si>
    <t>Đường đi khu sản xuất Đăk Kleng (đoạn từ đầu đường bê tông thôn 3 đi thôn 4 đến khu sản xuất Đăk Kleng)</t>
  </si>
  <si>
    <t>26-3/10/2022</t>
  </si>
  <si>
    <t>Bê tông đường ngõ xóm thôn 5, xã Tân Lập</t>
  </si>
  <si>
    <t>Đảm bảo trục đường sáng-xanh-sạch-đẹp</t>
  </si>
  <si>
    <t>44-3/10/2022</t>
  </si>
  <si>
    <t>Dự án đường đi khu sản xuất tập trung thôn Kon Rá, xã Đăk Tơ Lung</t>
  </si>
  <si>
    <t xml:space="preserve">  Xã Đăk Tơ Lung </t>
  </si>
  <si>
    <t>27-3/10/2022</t>
  </si>
  <si>
    <t xml:space="preserve">Sửa chữa hệ thống điện nội thôn </t>
  </si>
  <si>
    <t>Sửa chữa hệ thống điện</t>
  </si>
  <si>
    <t xml:space="preserve">1063-3/10/2022 </t>
  </si>
  <si>
    <t>Kế hoạch vốn ĐTPT năm 2022</t>
  </si>
  <si>
    <t>2.1</t>
  </si>
  <si>
    <t>Xã Đăk Tờ Lung</t>
  </si>
  <si>
    <t>Bố trí xã đã về đích</t>
  </si>
  <si>
    <t>Dự án đường đi khu sản xuất tập trung thôn Kon Lung xã Đăk Tơ Lung</t>
  </si>
  <si>
    <t>28-3/10/2022</t>
  </si>
  <si>
    <t>1064-3/10/2022</t>
  </si>
  <si>
    <t>Bố trí từ nguồn huyện NTM</t>
  </si>
  <si>
    <t>Đầu tư điện công lộ (năng lượng mặt trời) tại thôn 7, xã Đăk Tơ Lung</t>
  </si>
  <si>
    <t>Làm mới  trụ, bóng đèn</t>
  </si>
  <si>
    <t>1072-4/10/2022</t>
  </si>
  <si>
    <t>Đầu tư điện công lộ (năng lượng mặt trời) tại thôn 8, xã Đăk Tơ Lung</t>
  </si>
  <si>
    <t xml:space="preserve">1075-4/10/2022 </t>
  </si>
  <si>
    <t>Sửa chữa Thủy lợi Đăk Pía, xã Đăk Tơ Lung</t>
  </si>
  <si>
    <t xml:space="preserve">Đảm bảo nước tưới tiêu, phục vụ sản xuất nông nghiệp </t>
  </si>
  <si>
    <t>Sửa chửa đập đầu mối, tuyến kênh</t>
  </si>
  <si>
    <t xml:space="preserve">1074-4/10/2022 </t>
  </si>
  <si>
    <t>Sửa chữa Thủy lợi Đăk Sa, xã Đăk Tơ Lung</t>
  </si>
  <si>
    <t>Xã Đăk PNe</t>
  </si>
  <si>
    <t>Sửa chữa Thủy lợi Đăk Nâm, xã Đăk Pne</t>
  </si>
  <si>
    <t xml:space="preserve">1060-3/10/2022 </t>
  </si>
  <si>
    <t>Đầu tư điện công lộ (năng lượng mặt trời) tại thôn 3, xã Đăk Pne</t>
  </si>
  <si>
    <t xml:space="preserve">1061-3/10/2022 </t>
  </si>
  <si>
    <t>Sửa chữa Thủy lợi Đăk Nga, xã Đăk Pne</t>
  </si>
  <si>
    <t xml:space="preserve">1062-3/10/2022 </t>
  </si>
  <si>
    <t>Đầu tư điện công lộ (năng lượng mặt trời) tại thôn 4, xã Đăk Kôi</t>
  </si>
  <si>
    <t>1068-4/10/2022</t>
  </si>
  <si>
    <t>Đầu tư điện công lộ (năng lượng mặt trời) tại thôn 10, xã Đăk Kôi</t>
  </si>
  <si>
    <t xml:space="preserve">1069-4/10/2022 </t>
  </si>
  <si>
    <t>Đường đi khu sản xuất Mỏ đá, thôn 12 (đoạn nối tiếp)</t>
  </si>
  <si>
    <t>47-30/9/2022</t>
  </si>
  <si>
    <t>Đầu tư điện công lộ (năng lượng mặt trời) tại thôn 13, xã Đăk Ruồng</t>
  </si>
  <si>
    <t>Đầu tư  điện công lộ (năng lượng mặt trời) tại thôn 12 xã Đăk Ruồng</t>
  </si>
  <si>
    <t>SC nhà rông + Sân bê tông nhà rông thôn Kon Rơ Pen</t>
  </si>
  <si>
    <t>Phục vụ nhu cầu sinh hoạt cộng đồng, nâng cao sức khỏe cho người dân</t>
  </si>
  <si>
    <t>65-30/9/2022</t>
  </si>
  <si>
    <t>Đường nội thôn Đak Ơ Nglăng (đoạn từ Bưu điện xã vào nhà ông A Blôk)</t>
  </si>
  <si>
    <t>66-30/9/2022</t>
  </si>
  <si>
    <t>Đầu tư điện công lộ (năng lượng mặt trời) tại thôn Kon Rơ Pen, xã Đăk Tờ Re</t>
  </si>
  <si>
    <t>Đầu tư điện công lộ (năng lượng mặt trời) tại thôn Dak Pơ Kông, xã Đăk Tờ Re</t>
  </si>
  <si>
    <t>Đầu tư điện công lộ (năng lượng mặt trời) tại thôn KonXơmLuh, xã Đăk Tờ Re</t>
  </si>
  <si>
    <t>Xã Đăk Tân Lập</t>
  </si>
  <si>
    <t>Đầu tư điện công lộ (năng lượng mặt trời) tại thôn 4, xã Tân Lập</t>
  </si>
  <si>
    <t xml:space="preserve">1056-3/10/2022 </t>
  </si>
  <si>
    <t>Sửa chữa sân bóng đá xã</t>
  </si>
  <si>
    <t>Xây dựng sân thể thao phục vụ cộng đồng</t>
  </si>
  <si>
    <t>45-3/10/2022</t>
  </si>
  <si>
    <t>Cụm loa thôn 4 kết nối truyền hình xã</t>
  </si>
  <si>
    <t>Đảm bảo kết nối hệ thống truyền thanh xã</t>
  </si>
  <si>
    <t xml:space="preserve">1057-3/10/2022 </t>
  </si>
  <si>
    <t>Đầu tư điện công lộ (năng lượng mặt trời) tại thôn 5, xã Tân Lập</t>
  </si>
  <si>
    <t>1058-3/10/2022</t>
  </si>
  <si>
    <t>43-3/10/2022</t>
  </si>
  <si>
    <t>Cụm loa thôn 5 kết nối truyền hình xã</t>
  </si>
  <si>
    <t xml:space="preserve">1059-3/10/2022 </t>
  </si>
  <si>
    <t>Bê tông đường ngõ xóm thôn 5, xã Tân Lập (đoạn nối tiếp)</t>
  </si>
  <si>
    <t>46-3/10/2022</t>
  </si>
  <si>
    <t>Xây 3 phòng học trường THCS xã Tân Lập</t>
  </si>
  <si>
    <t>Đạt chuẩn tiêu chuẩn cơ sở vật chất mức độ 2</t>
  </si>
  <si>
    <t>Làm mới 03 phòng học</t>
  </si>
  <si>
    <t xml:space="preserve">1035-29/9/2022 </t>
  </si>
  <si>
    <t>Xây dựng vườn ươm cây giống theo hướng ứng dụng công nghệ cao - Trung tâm kỹ thuật nông nghiệp</t>
  </si>
  <si>
    <t>Đảm bảo cây giống chất lượng cao cung cấp cho người dân trên địa bàn</t>
  </si>
  <si>
    <t>1034-29/9/2022</t>
  </si>
  <si>
    <t>II</t>
  </si>
  <si>
    <t>41-3/10/2022</t>
  </si>
  <si>
    <t>42-3/10/2022</t>
  </si>
  <si>
    <t>40-3/10/2022</t>
  </si>
  <si>
    <t>Kế hoạch vốn năm 2022</t>
  </si>
  <si>
    <t xml:space="preserve">Quy mô đầu tư
</t>
  </si>
  <si>
    <t>Tổng chiều dài tuyến 19,2km Có khoảng 1,2 km (mặt đường cứng hoá bằng bê tông xi măng và láng nhựa; Phần sửa chữa, nâng cấp và mở rộng với chiều dài khoảng 18,0 km)</t>
  </si>
  <si>
    <t>L = 621,59m</t>
  </si>
  <si>
    <t>L = 768,21m</t>
  </si>
  <si>
    <t>L = 726,71m</t>
  </si>
  <si>
    <t>L = 362,30m</t>
  </si>
  <si>
    <t>Công trình giao thông; BTXM, L=201m</t>
  </si>
  <si>
    <t>Công trình giao thông;BTXM, L=285m</t>
  </si>
  <si>
    <t>Công trình giao thông; BTXM, L=350m</t>
  </si>
  <si>
    <t>BTXM, L=280m</t>
  </si>
  <si>
    <t>BTXM, L=286m</t>
  </si>
  <si>
    <t>Hỗ trợ cho 55hộ/250 khẩu</t>
  </si>
  <si>
    <t>BTXM, L=214m</t>
  </si>
  <si>
    <t>BTXM,  L 242m</t>
  </si>
  <si>
    <t>BTXM, L= 350m</t>
  </si>
  <si>
    <t>BTXM, L=450m</t>
  </si>
  <si>
    <t>BTXM  L=262m</t>
  </si>
  <si>
    <t>L=500m</t>
  </si>
  <si>
    <t>S=270 m2</t>
  </si>
  <si>
    <t>BTXM, S=300 m2</t>
  </si>
  <si>
    <t>BTXM, L=250m</t>
  </si>
  <si>
    <t xml:space="preserve">- Phần làm mới:  Nhà màng số 1: diện tích 1036,8 m2; Nhà màng số 2 + phòng khử khuẩn: diện tích 1046,8 m2.Phần cải tạo, nâng cấp
- Cải tạo nhà kho nhà để xe: diện tích: 38,5 m2
- Cải tạo  nhà ở + Khu vệ sinh: diện tích: 58,44 m2
</t>
  </si>
  <si>
    <t>Công trình giao thông; L=195m</t>
  </si>
  <si>
    <t>Công trình giao thông; L=355m</t>
  </si>
  <si>
    <t>BTXM, L=221m</t>
  </si>
  <si>
    <t>BTXM, L&lt;=900 km</t>
  </si>
  <si>
    <t>BTXM, L=400 km</t>
  </si>
  <si>
    <t>1085-4/10/2022</t>
  </si>
  <si>
    <t>1086-4/10/2022</t>
  </si>
  <si>
    <t>1087-4/10/2022</t>
  </si>
  <si>
    <t xml:space="preserve">1088-4/10/2022 </t>
  </si>
  <si>
    <t>1051-30/9/2022</t>
  </si>
  <si>
    <t>1052-30/9/2022</t>
  </si>
  <si>
    <t>Hỗ trợ đất ở</t>
  </si>
  <si>
    <t>Hỗ trợ nhà ở</t>
  </si>
  <si>
    <t>Hỗ trợ đất sản xuất</t>
  </si>
  <si>
    <t>Dự án 10</t>
  </si>
  <si>
    <t>Thanh toán</t>
  </si>
  <si>
    <t>Tạm ứng theo chế độ chưa thu hồi</t>
  </si>
  <si>
    <t>Mã số dự án</t>
  </si>
  <si>
    <t>4 hộ</t>
  </si>
  <si>
    <t>Hỗ trợ cho hộ đồng bào DTTS nghèo thiếu đất ở</t>
  </si>
  <si>
    <t>1 hộ</t>
  </si>
  <si>
    <t>2022-2025</t>
  </si>
  <si>
    <t>Hỗ trợ cho hộ đồng bào DTTS nghèo, hộ nghèo 01 căn nhà ở đảm bảo 03 cứng theo quy định</t>
  </si>
  <si>
    <t>3 hộ</t>
  </si>
  <si>
    <t>2 hộ</t>
  </si>
  <si>
    <t>Hỗ trợ cho hộ nghèo, hộ DTTS nghèo thiếu đất sản xuất theo quy định</t>
  </si>
  <si>
    <t>5 hộ</t>
  </si>
  <si>
    <t>8.1</t>
  </si>
  <si>
    <t>Tiểu dự án 2: Hỗ trợ thiết lập các điểm hỗ trợ ĐBDTTS ứng dụng công nghệ thông tin tại UBND xã</t>
  </si>
  <si>
    <t>Hỗ trợ đồng bào dân tộc thiểu số tiếp cận khoa học công nghệ và quảng bá các sản phẩm của địa phương, ứng dụng công nghệ thông tin góp phần giảm nghèo thông tin, …</t>
  </si>
  <si>
    <t>Thanh toán KLHT</t>
  </si>
  <si>
    <t>7993428</t>
  </si>
  <si>
    <t>7993425</t>
  </si>
  <si>
    <t>7987882</t>
  </si>
  <si>
    <t>7992684</t>
  </si>
  <si>
    <t>7992685</t>
  </si>
  <si>
    <t>7992688</t>
  </si>
  <si>
    <t>ĐVT: Triệu đồng</t>
  </si>
  <si>
    <t>STT</t>
  </si>
  <si>
    <t>Nội dung</t>
  </si>
  <si>
    <t>Đơn vị thực hiện</t>
  </si>
  <si>
    <t>Kinh phí thực hiện CTMTQG</t>
  </si>
  <si>
    <t>Sự nghiệp giáo dục - đào tạo</t>
  </si>
  <si>
    <t>Sự nghiệp kinh tế</t>
  </si>
  <si>
    <t>Sự nghiệp bảo đảm xã hội</t>
  </si>
  <si>
    <t>Sự nghiệp khác</t>
  </si>
  <si>
    <t>A</t>
  </si>
  <si>
    <t>B</t>
  </si>
  <si>
    <t xml:space="preserve">TỔNG CỘNG </t>
  </si>
  <si>
    <t>CHƯƠNG TRÌNH MỤC TIÊU QUỐC GIA XÂY DỰNG NÔNG THÔN MỚI</t>
  </si>
  <si>
    <t xml:space="preserve">Dự án Hỗ trợ phát triển sản xuất liên kết theo chuỗi giá trị </t>
  </si>
  <si>
    <t>Phòng NN&amp;PTNT</t>
  </si>
  <si>
    <t>Thực hiện Chương trình mỗi xã một sản phẩm tại cấp tỉnh, huyện</t>
  </si>
  <si>
    <t>III</t>
  </si>
  <si>
    <t>Dự án nâng cao chất lượng môi trường, xây dựng cảnh quan nông thôn sáng, xanh, sạch, đẹp, an toàn</t>
  </si>
  <si>
    <t xml:space="preserve">- </t>
  </si>
  <si>
    <t>Nâng cao chất lượng môi trường, xây dựng cảnh quan nông thôn sáng, xanh, sạch, đẹp, an toàn trên địa bàn xã Đăk Pne</t>
  </si>
  <si>
    <t>Nâng cao chất lượng môi trường, xây dựng cảnh quan nông thôn sáng, xanh, sạch, đẹp, an toàn trên địa bàn xã Đăk Ruồng</t>
  </si>
  <si>
    <t>Nâng cao chất lượng môi trường, xây dựng cảnh quan nông thôn sáng, xanh, sạch, đẹp, an toàn trên địa bàn xã Tân Lập</t>
  </si>
  <si>
    <t>Nâng cao chất lượng môi trường, xây dựng cảnh quan nông thôn sáng, xanh, sạch, đẹp, an toàn trên địa bàn xã Đăk Kôi</t>
  </si>
  <si>
    <t>Nâng cao chất lượng môi trường, xây dựng cảnh quan nông thôn sáng, xanh, sạch, đẹp, an toàn trên địa bàn xã Đăk Tờ Re</t>
  </si>
  <si>
    <t>Nâng cao chất lượng môi trường, xây dựng cảnh quan nông thôn sáng, xanh, sạch, đẹp, an toàn trên địa bàn xã Đăk Tờ Lung</t>
  </si>
  <si>
    <t>IV</t>
  </si>
  <si>
    <t>Kinh phí hoạt động của cơ quan chỉ đạo Chương trinhg các cấp</t>
  </si>
  <si>
    <t>Kinh phí hoạt động của Văn phòng điều phối nông thôn mới huyện</t>
  </si>
  <si>
    <t>Kinh phí hoạt động của Ban chỉ đạo 6 xã</t>
  </si>
  <si>
    <t>UBND các xã</t>
  </si>
  <si>
    <t>Dự án truyền thông, tập huấn về xây dựng nông thôn mới</t>
  </si>
  <si>
    <t>V</t>
  </si>
  <si>
    <t>Các hoạt động khác tại địa phương</t>
  </si>
  <si>
    <t>Hỗ trợ chỉnh trang vườn nhà, hàng rào cổng ngõ các hộ gia đình trên địa bàn xã Đăk Pne</t>
  </si>
  <si>
    <t>Hỗ trợ dụng cụ thể dục thể thao phục vụ cộng đồng dân cư xã Đăk Ruồng</t>
  </si>
  <si>
    <t>Hỗ trợ dụng cụ thể dục thể thao phục vụ cộng đồng dân cư xã Tân Lập</t>
  </si>
  <si>
    <t>Hỗ trợ chỉnh trang vườn nhà, hàng rào cổng ngõ các hộ gia đình trên địa bàn xã Đăk Kôi</t>
  </si>
  <si>
    <t>Duy tu bão dưỡng công trình nông thôn mới trên địa bàn xã Đăk Tờ Re</t>
  </si>
  <si>
    <t>Hỗ trợ xây dựng mô hình phân loại rác thải tại nguồn trên địa bàn xã Đăk Tờ Lung</t>
  </si>
  <si>
    <t>CHƯƠNG TRÌNH MỤC TIÊU QUỐC GIA GIẢM NGHÈO BỀN VỮNG</t>
  </si>
  <si>
    <t>Dự án 2: Đa dạng hóa sinh kế, nhân rộng mô hình giảm nghèo</t>
  </si>
  <si>
    <t>UBND thị trấn</t>
  </si>
  <si>
    <t>Dự án 3: Hỗ trợ phát triển sản xuất, cải thiện dinh dưỡng</t>
  </si>
  <si>
    <t>Tiểu dự án 1: Hỗ trợ phát triển sản xuất trong lĩnh vực nông nghiệp</t>
  </si>
  <si>
    <t>Phòng Nông nghiệp - PTNT huyện</t>
  </si>
  <si>
    <t>Dự án 4: Phát triển giáo dục nghề nghiệp, việc làm bền vững</t>
  </si>
  <si>
    <t>Tiểu dự án 1: Phát triển giáo dục nghề nghiệp vùng nghèo, vùng khó khăn</t>
  </si>
  <si>
    <t>Trung tâm Giáo dục nghề nghiệp - GDTX</t>
  </si>
  <si>
    <t>Trung tâm GDTX</t>
  </si>
  <si>
    <t>Phòng LĐ-TBXH huyện</t>
  </si>
  <si>
    <t>Phòng Lao động - Thương binh và Xã hội</t>
  </si>
  <si>
    <t>Tiểu dự án 3: Hỗ trợ việc làm bền vững</t>
  </si>
  <si>
    <t>Dự án 6: truyền thông về giảm nghèo và giảm nghèo về thông tin</t>
  </si>
  <si>
    <t>Tiểu dự án 1: Giảm nghèo về thông tin</t>
  </si>
  <si>
    <t>Phòng Văn hóa - Thông tin huyện</t>
  </si>
  <si>
    <t>Tiểu dự án 2: Truyền thông về giảm nghèo đa chiều</t>
  </si>
  <si>
    <t>Dự án 7: nâng cao năng lực, giám sát và đánh giá chương trình</t>
  </si>
  <si>
    <t>Tiểu dự án 1: nâng cao năng lực thực hiện chương trình</t>
  </si>
  <si>
    <t>Tiểu dự án 2: Giám sát, đánh giá</t>
  </si>
  <si>
    <t>C</t>
  </si>
  <si>
    <t>CHƯƠNG TRÌNH MỤC TIÊU QUỐC GIA PHÁT TRIỂN KTXH VÙNG ĐỒNG BÀO DTTS VÀ MIỀN NÚI</t>
  </si>
  <si>
    <t>Dự án 1: Giải quyết tình trạng thiếu đất ở, nhà ở, đất sản xuất, nước sinh hoạt</t>
  </si>
  <si>
    <t>I.1</t>
  </si>
  <si>
    <t>Hỗ trợ chuyển đổi nghề</t>
  </si>
  <si>
    <t>I.2</t>
  </si>
  <si>
    <t>Hỗ trợ NSH phân tán</t>
  </si>
  <si>
    <t>Dự án 2: Không có</t>
  </si>
  <si>
    <t>Dự án 3: Phát triển SX nông, lâm nghiệp bền vững, phát huy tiềm năng, thế mạnh của các vùng miền để SX hàng hóa theo chuỗi giá trị</t>
  </si>
  <si>
    <t>III.1</t>
  </si>
  <si>
    <t>Tiểu dự án 1: Phát triển kinh tế nông, lâm nghiệp bền vững gắn với bảo về rừng và nâng cao thu nhập cho người dân</t>
  </si>
  <si>
    <t>Hỗ trợ trồng rừng sản xuất, khai thác kinh tế dưới tán rừng và phát triển lâm sản ngoài gỗ</t>
  </si>
  <si>
    <t>Hỗ trợ trồng rừng phòng hộ</t>
  </si>
  <si>
    <t xml:space="preserve">Hỗ trợ gạo trợ cấp trồng rừng cho hộ nghèo tham gia trồng rừng sản xuất, phát triển lâm sản ngoài gỗ, rừng phòng hộ </t>
  </si>
  <si>
    <t>Tiểu dự án 2: Hỗ trợ PTSX theo cuối giá trị, vùng trồng dược liệu quý, thúc đẩy khởi sự kinh doanh, khởi nghiệp va thu hút đầu tư vùng ĐBDTTS&amp;MN</t>
  </si>
  <si>
    <t>Dự án 4: Đầu tư cơ sở hạ tầng thiết yếu, phục vụ sản xuất, đời sống trong vùng đồng bào dân tộc thiểu số và miền núi và các đơn vị sự nghiệp công của lĩnh vực dân tộc</t>
  </si>
  <si>
    <t>IV.1</t>
  </si>
  <si>
    <t xml:space="preserve">Tiểu Dự án 1: Đầu tư cơ sở hạ tầng thiết yếu, phục vụ sản xuất, đời sống trong vùng đồng bào dân tộc thiểu số và miền núi </t>
  </si>
  <si>
    <t>Dự án 5: Phát triển giáo dục đào tạo nâng cao chất lượng nguồn nhân lực</t>
  </si>
  <si>
    <t>V.1</t>
  </si>
  <si>
    <t>Tiểu dự án 1: Đổi mới hoạt động, củng cố phát triển các trường phổ thông dân tộc nội trú; trường phổ thông dân tộc bán trú; trường Phổ thông có học sinh bán trú và xóa mù chữ cho người dân vùng đồng bào dân tộc thiểu số</t>
  </si>
  <si>
    <t xml:space="preserve">Hỗ trợ các lớp học xóa mù chữ, người dân tham gia học xóa mù chữ và tài liệu học tập, sách giáo khoa, văn phòng phẩm cho người học xóa mù chữ </t>
  </si>
  <si>
    <t>Phòng GĐ&amp;ĐT</t>
  </si>
  <si>
    <t>V.2</t>
  </si>
  <si>
    <t>Tiểu dự án 2: Bồi dưỡng kiến thức dân tộc; đào tạo dự bị đại học, đại học và sau đại học đáp ứng nhu cầu nhân lực cho vùng ĐBDTTS</t>
  </si>
  <si>
    <t>Hỗ trợ sinh viên tham gia đào tạo dự bị ĐH, ĐH và sau ĐH</t>
  </si>
  <si>
    <t>V.3</t>
  </si>
  <si>
    <t>Tiểu dự án 3: Dự án PT giáo dục nghề nghiệp và giải quyết việc làm cho người LĐ vùng DTTS&amp;MN</t>
  </si>
  <si>
    <t>Đào tạo nghề nông nghiệp (32 lớp)</t>
  </si>
  <si>
    <t>Phòng LĐ-TB&amp;XH</t>
  </si>
  <si>
    <t>Đào tạo nghề phi nông nghiệp (21 lớp)</t>
  </si>
  <si>
    <t>V.4</t>
  </si>
  <si>
    <t>Tiểu dự án 4: Đào tạo nâng cao năng lực cho cộng đồng và cán bộ triển khai Chương trình</t>
  </si>
  <si>
    <t>Tổ chức hội thảo, hội nghị chia sẻ, trao đổi kinh nghiệm giữa các xã, thị trấn</t>
  </si>
  <si>
    <t>Phòng Dân tộc</t>
  </si>
  <si>
    <t>VI</t>
  </si>
  <si>
    <t>Dự án 6: Bảo tồn, phát huy giá trị văn hóa truyền thống tốt đẹp của các DTTS gắn với phát triển du lịch</t>
  </si>
  <si>
    <t>Tổ chức bảo tồn các loại hình văn hoá phi vật thể</t>
  </si>
  <si>
    <t>Trung tâm VH-TT-DL&amp;TT</t>
  </si>
  <si>
    <t>Tổ chức lớp tập huấn, truyền dạy, câu lạc bộ</t>
  </si>
  <si>
    <t>Tổ chức hoạt động thi đấu thể thao truyền thống các dân tộc thiểu số</t>
  </si>
  <si>
    <t>VII</t>
  </si>
  <si>
    <t>Dự án 7: Không có</t>
  </si>
  <si>
    <t>VIII</t>
  </si>
  <si>
    <t>Dự án 8: Thực hiện bình đẳng giới và giải quyết những vấn đế cấp thiết đối với phụ nữ và trẻ em</t>
  </si>
  <si>
    <t>Tuyên truyền xóa bỏ các định kiến và khuôn mẫu giới.</t>
  </si>
  <si>
    <t>Hội Liên hiệp phụ nữ huyện</t>
  </si>
  <si>
    <t>Xây dựng và nhân rộng mô hình: thay dổi "nếp nghĩ, cách làm"nâng cao quyền năng kinh  tế cho phụ nữ.</t>
  </si>
  <si>
    <t>Đảm bảo tiếng nói và sự tham gia thực chất của phụ nữ và trẻ em trong các hoạt động phát triển kinh tế- xã hội của cộng đồng, giám sát</t>
  </si>
  <si>
    <t>Trang bị kiến thức về bình đẳng giới kỷ năng thực hiện lòng ghép giới cho cán bộ trong hệ thống chính trị, già lang, trưởng bản, chức sắc tôn giáo và thực hiện có uy tín cộng đôn.</t>
  </si>
  <si>
    <t>IX</t>
  </si>
  <si>
    <t>Dự án 9: Đầu tư phát triển nhóm DTTS rất ít người và nhóm dân tộc còn nhiều khó khăn</t>
  </si>
  <si>
    <t>IX.2</t>
  </si>
  <si>
    <t>Tiểu dự án 2: Giảm thiểu tình trạng tảo hôn và hôn nhân cận huyết thống trong vùng ĐBDTTS</t>
  </si>
  <si>
    <t>Xây dựng MH giảm thiểu tình trạng tảo hôn tại địa bàn xã có tỷ lệ tảo hôn cao</t>
  </si>
  <si>
    <t>Phòng dân tộc huyện</t>
  </si>
  <si>
    <t>X</t>
  </si>
  <si>
    <t>Dự án 10: Truyền thông, tuyên truyền, vận động trong vùng ĐBDTTS&amp;MN. Kiểm tra, giám sát đánh giá việc tổ chức thực hiện Chương trình</t>
  </si>
  <si>
    <t>X.1</t>
  </si>
  <si>
    <t>Tiểu dự án 1: Biểu dương, tôn vinh điển hình tiên tiến, phát huy vai trò của NCUT; phổ biến giáo dục pháp luật, trợ giúp pháp lý và tuyên truyền, vận động đồng bào; truyền thông phục vụ tổ chức triển khai thực hiện Đề án tổng thể và Chương trình MTQG</t>
  </si>
  <si>
    <t>Biểu dương, tôn vinh điển hình tiên tiến, phát huy vai trò của NCUT</t>
  </si>
  <si>
    <t>Phổ biến giáo dục pháp luật và tuyên truyền, vận động đồng bào</t>
  </si>
  <si>
    <t>Phòng Tư pháp</t>
  </si>
  <si>
    <t>Tiểu dự án 2: Ứng dụng CNTT hỗ trợ phát triển KT-XH và đảm bảo ANTT vùng ĐBDTTS&amp;MN</t>
  </si>
  <si>
    <t>X.3</t>
  </si>
  <si>
    <t>Tiểu dự án 3: Kiểm tra, giám sát, đánh giá, đào tạo, tập huấn tổ chức thực hiện Chương trình</t>
  </si>
  <si>
    <t>Kiểm tra, giám sát và đánh giá kết thực hiện Chương trình ở các xã, thị trấn</t>
  </si>
  <si>
    <t>Kế hoạch 2022</t>
  </si>
  <si>
    <t>Nguồn huy động ngoài ngân sách</t>
  </si>
  <si>
    <t>Nguồn vốn từ ngân sách trung ương</t>
  </si>
  <si>
    <t>7992687</t>
  </si>
  <si>
    <t>7993424</t>
  </si>
  <si>
    <t>7993426</t>
  </si>
  <si>
    <t xml:space="preserve">7993427 </t>
  </si>
  <si>
    <t>'7993432</t>
  </si>
  <si>
    <t>7993436</t>
  </si>
  <si>
    <t>7996714</t>
  </si>
  <si>
    <t>7997845</t>
  </si>
  <si>
    <t>7997855</t>
  </si>
  <si>
    <t>7997863</t>
  </si>
  <si>
    <t>7999231</t>
  </si>
  <si>
    <r>
      <t>Đường đi KSX thôn 10 xã Đăk Ruồng (</t>
    </r>
    <r>
      <rPr>
        <i/>
        <sz val="10"/>
        <color indexed="10"/>
        <rFont val="Times New Roman"/>
        <family val="1"/>
      </rPr>
      <t>đoạn nối tiếp)</t>
    </r>
  </si>
  <si>
    <t>Nội dung, Quy mô đầu tư
(dự kiến)</t>
  </si>
  <si>
    <t xml:space="preserve">Quyết định đầu tư
</t>
  </si>
  <si>
    <t>Kế hoạch 2023</t>
  </si>
  <si>
    <t>Ghi chú</t>
  </si>
  <si>
    <t>TMĐT</t>
  </si>
  <si>
    <t xml:space="preserve">Trong đó: Vốn NSTW </t>
  </si>
  <si>
    <t>Nguồn vốn huy động ngoài ngân sách</t>
  </si>
  <si>
    <t>Nguồn vốn từ ngân sách địa phương</t>
  </si>
  <si>
    <t>1.1</t>
  </si>
  <si>
    <t>6 hộ</t>
  </si>
  <si>
    <t>10 hộ</t>
  </si>
  <si>
    <t>Hỗ trợ  nhà ở đảm bảo 03 cứng theo quy định</t>
  </si>
  <si>
    <t>1.3</t>
  </si>
  <si>
    <t>22 hộ</t>
  </si>
  <si>
    <t>Làm mới</t>
  </si>
  <si>
    <t xml:space="preserve">214-20/02/2023 </t>
  </si>
  <si>
    <t xml:space="preserve">215-20/02/2023 </t>
  </si>
  <si>
    <t>Tạo điều kiện thuận lợi cho người dân trong vùng đi lại</t>
  </si>
  <si>
    <t>SC phòng học…</t>
  </si>
  <si>
    <t xml:space="preserve">245-28/02/2023 </t>
  </si>
  <si>
    <t xml:space="preserve">246-28/02/2023 </t>
  </si>
  <si>
    <t>247-28/02/2023</t>
  </si>
  <si>
    <t xml:space="preserve">Làm mới kênh mương </t>
  </si>
  <si>
    <t xml:space="preserve">06-01/03/2023 </t>
  </si>
  <si>
    <t>Từ 2023-</t>
  </si>
  <si>
    <t>248-28/02/2023 h</t>
  </si>
  <si>
    <t xml:space="preserve">Nền, mặt đường </t>
  </si>
  <si>
    <t>249-28/02/2023</t>
  </si>
  <si>
    <t xml:space="preserve">201-20/02/2023 </t>
  </si>
  <si>
    <t xml:space="preserve">199-20/02/2023 </t>
  </si>
  <si>
    <t xml:space="preserve">200-20/02/2023 </t>
  </si>
  <si>
    <t>* Xã Đăk Tờ Re</t>
  </si>
  <si>
    <t>21-6/03/2023</t>
  </si>
  <si>
    <t>22-6/03/2023</t>
  </si>
  <si>
    <t xml:space="preserve">làm mới bê tông sân bóng chuyền </t>
  </si>
  <si>
    <t>23-6/03/2023</t>
  </si>
  <si>
    <t xml:space="preserve">221-27/02/2023 </t>
  </si>
  <si>
    <t xml:space="preserve">222-27/02/2023 </t>
  </si>
  <si>
    <t xml:space="preserve">223-27/02/2023 </t>
  </si>
  <si>
    <t xml:space="preserve">06-27/02/2023 </t>
  </si>
  <si>
    <t xml:space="preserve">07-27/02/2023 </t>
  </si>
  <si>
    <t>10-01/03/2023</t>
  </si>
  <si>
    <t>11-01/03/2023</t>
  </si>
  <si>
    <t>Từ 2023 -</t>
  </si>
  <si>
    <t>13-01/03/2023</t>
  </si>
  <si>
    <t xml:space="preserve">Công trình trường Tiểu học xã Đăk Tơ Lung. Hạng mục:  Phòng học bộ môn; Nhà vệ sinh và nước sạch  </t>
  </si>
  <si>
    <t>Phòng Kinh tế - Hạ tầng</t>
  </si>
  <si>
    <t>Xây dựng học bộ môn; công trình vệ sinh, nước sạch và hạng mục phụ trợ khác</t>
  </si>
  <si>
    <t>Xây mới phòng học bộ môn</t>
  </si>
  <si>
    <t xml:space="preserve">203-20/02/2023 </t>
  </si>
  <si>
    <t xml:space="preserve">Xây mới phòng học bộ môn </t>
  </si>
  <si>
    <t xml:space="preserve">204-20/02/2023 </t>
  </si>
  <si>
    <t>Xây mới hệ thống nhà vệ sinh công cộng và trụ cờ</t>
  </si>
  <si>
    <t>Xây dựng mói nhà vệ sinh</t>
  </si>
  <si>
    <t>UBND xã TT Đăk Rve</t>
  </si>
  <si>
    <t>UBND xã xã Đăk Kôi</t>
  </si>
  <si>
    <t>Sân bóng chuyên thôn 5-Xã Tân Lập</t>
  </si>
  <si>
    <t>Chương trình mục tiêu quốc gia xây dựng nông thôn mới năm 2023</t>
  </si>
  <si>
    <t>Bố trí từ nguồn các xã về dích NTM</t>
  </si>
  <si>
    <t>Tường rào trường Tiểu học xã Tân Lập</t>
  </si>
  <si>
    <t>Đảm bảo Trường đạt chuẩn mức độ 2</t>
  </si>
  <si>
    <t xml:space="preserve">250-01/03/2023 </t>
  </si>
  <si>
    <t>Tường rào trường THCS xã Tân Lập</t>
  </si>
  <si>
    <t>Đảm bảo Trường đạt chuẩn về cơ sở vật chất</t>
  </si>
  <si>
    <t xml:space="preserve">251-01/03/2023 </t>
  </si>
  <si>
    <t>Xã Đắk Ruồng</t>
  </si>
  <si>
    <t>Đường đi KSX sau Huyện đội</t>
  </si>
  <si>
    <t>205-20/02/2023</t>
  </si>
  <si>
    <t>Xã Đắk Tờ Re</t>
  </si>
  <si>
    <t>Khắc phục tình trạng xói lở nền đường; đảm bảo thuận lợi trong việc đi lại, vận chuyển hàng hóa, nông sản của người dân</t>
  </si>
  <si>
    <t xml:space="preserve">206-20/02/2023 </t>
  </si>
  <si>
    <t>Đường đi khu sản xuất Brai nối dài Thôn Kon Rá</t>
  </si>
  <si>
    <t>8-27/02/2023</t>
  </si>
  <si>
    <t>Đường đi khu sản Xuất Nước Ná nối dài Thôn Kon Lung</t>
  </si>
  <si>
    <t>9-27/02/2023</t>
  </si>
  <si>
    <t>Đường đi khu sản xuất lên đập thuỷ điện Thôn Kon Lung</t>
  </si>
  <si>
    <t>10-27/02/2023</t>
  </si>
  <si>
    <t>Bố trí từ nguồn huyện về đích NTM</t>
  </si>
  <si>
    <t>Mở rộng, nâng cấp công trình nghĩa trang nhân dân huyện Kon Rẫy</t>
  </si>
  <si>
    <t>Cải tạo nghĩa trang phù hợp với cảnh quang môi trường</t>
  </si>
  <si>
    <t xml:space="preserve">Nâng cấp </t>
  </si>
  <si>
    <t>Đầu tư bổ sung điện công lộ tại thôn 8, 9,10,11 xã Đăk Ruồng</t>
  </si>
  <si>
    <t xml:space="preserve">220-27/02/2023 </t>
  </si>
  <si>
    <t>Trường THCS Đăk Ruồng</t>
  </si>
  <si>
    <t>Đáp ứng nhu cầu dạy và học của giáo viên, học sinh tại điểm trường</t>
  </si>
  <si>
    <t>Xây mới phòng học và các hạng mục phụ trợ</t>
  </si>
  <si>
    <t xml:space="preserve">207-20/02/2023 </t>
  </si>
  <si>
    <t>Mở rộng, nâng cấp công trình nghĩa trang nhân dân  Đăk Ruồng - Tân Lập</t>
  </si>
  <si>
    <t>Trường THCS Đăk Tờ Re</t>
  </si>
  <si>
    <t>Hoàn thiện cơ sở vật chất, đưa Trường đạt chuẩn quốc gia, duy trì tiêu chí đạt chuẩn NTM</t>
  </si>
  <si>
    <t>Xây dựng phòng học, phòng chức năng và nhà hiệu bộ</t>
  </si>
  <si>
    <t xml:space="preserve">208-20/02/2023 </t>
  </si>
  <si>
    <t>Cụm loa kết nối đài truyền thanh xã</t>
  </si>
  <si>
    <t>252-7/3/2023</t>
  </si>
  <si>
    <t>Đường đi khu sản xuất Đăk Giao, xã Đăk Pne</t>
  </si>
  <si>
    <t xml:space="preserve">209-20/02/2023 </t>
  </si>
  <si>
    <t>Cụm loa kết nối truyền thanh xã Đăk Pne (Sửa chữa hệ thống truyền thanh xã Đăk PNe) các thôn còn lại))</t>
  </si>
  <si>
    <t>2022-2023</t>
  </si>
  <si>
    <t>Sửa chửa hệ thống loa, truyền thanh trên địa bàn xã</t>
  </si>
  <si>
    <t>Đường đi khu sản xuất Đăk Nâm, thôn 2, xã Đăk Pne</t>
  </si>
  <si>
    <t xml:space="preserve">210-20/02/2023 </t>
  </si>
  <si>
    <t>Đường đi khu sản xuất thôn 3 (Đăk Móa), xã Đăk Kôi</t>
  </si>
  <si>
    <t xml:space="preserve">224-27/02/2023 </t>
  </si>
  <si>
    <t>Sửa chữa NSH Kon Lỗ, xã Đăk Tơ Lung</t>
  </si>
  <si>
    <t>Đảm bảo nước sinh hoạt cung cấp cho người dân</t>
  </si>
  <si>
    <t>Nâng cấp sửa chữa</t>
  </si>
  <si>
    <t xml:space="preserve">225-27/02/2023 </t>
  </si>
  <si>
    <t>Nâng cấp, mở rộng đường DH 26 thị trấn Đăk Rve</t>
  </si>
  <si>
    <t xml:space="preserve">212-20/02/2023 </t>
  </si>
  <si>
    <t>Cụm loa kết nối đài truyền thanh</t>
  </si>
  <si>
    <t xml:space="preserve">Sửa chửa hệ thống loa </t>
  </si>
  <si>
    <r>
      <t>Đường đi KSX thôn 10 xã Đăk Ruồng (</t>
    </r>
    <r>
      <rPr>
        <i/>
        <sz val="9"/>
        <rFont val="Arial Narrow"/>
        <family val="2"/>
      </rPr>
      <t>đoạn cuối làng đi khu sản xuất)</t>
    </r>
  </si>
  <si>
    <t>Hỗ trợ các dự án liên kết, kế hoạch liên kết chuỗi giá trị sản phẩm nông nghiệpthị hóa nhằm đáp ứng yêu cầu xây dựng nông thôn mới theo quy định của Luật quy hoạch</t>
  </si>
  <si>
    <t>Triển khai Chương trình mỗi xã một sản phẩm (OCOP)</t>
  </si>
  <si>
    <t>Nâng cao hiệu quả hoạt động của các hình thức tổ chức sản xuất</t>
  </si>
  <si>
    <t>Xã  Tân Lập</t>
  </si>
  <si>
    <t>Thực hiện Chương trình nâng cao chất lượng, hiệu quả thực hiện tiêu chí an ninh, trật tự trong XD NTM</t>
  </si>
  <si>
    <t>Thực hiện Chương trình chuyển đổi số trong xây dựng nông thôn mới, hướng tới nông thôn mới thông minh</t>
  </si>
  <si>
    <t>Phòng VH và TT huyện</t>
  </si>
  <si>
    <t>Kinh phí quản lý Chương trình</t>
  </si>
  <si>
    <t xml:space="preserve">Kinh phí hoạt động của Ban chỉ đạo 6 xã </t>
  </si>
  <si>
    <t>Đào tạo nâng cao năng lực đội ngũ CB làm công tác XD NTM các cấp, nâng cao nhận thức, chuyển đổi tư duy của người dân, cộng đồng</t>
  </si>
  <si>
    <t>Phòng  NN&amp;PTNT</t>
  </si>
  <si>
    <t>Đẩy mạnh, đa dạng hình thức thông tin, truyền thông; triển khai phong trào “Cả nước thi đua xây dựng nông thôn mới”</t>
  </si>
  <si>
    <t>Thực hiện Chương trình tăng cường bảo vệ môi trường, an toàn thực phẩm và cấp nước sạch nông thôn trong XD NTM</t>
  </si>
  <si>
    <t>Các hoạt động khác tại các địa phương (*)</t>
  </si>
  <si>
    <t>Phòng NN&amp;PTNT huyện</t>
  </si>
  <si>
    <t>Tiểu dự án2: Cải thiện dinh dưỡng</t>
  </si>
  <si>
    <t>Phòng Y tế</t>
  </si>
  <si>
    <t>Phòng y tế</t>
  </si>
  <si>
    <t>Trung tâm GDNN-GDTX</t>
  </si>
  <si>
    <t>Hỗ trợ chuyển đổi nghề, Hỗ trợ NSH phân tán</t>
  </si>
  <si>
    <t xml:space="preserve">Đào tạo nghề nông nghiệp </t>
  </si>
  <si>
    <t xml:space="preserve">Đào tạo nghề phi nông nghiệp </t>
  </si>
  <si>
    <t>Trung tâm VH và TT</t>
  </si>
  <si>
    <t>Tổ chức các chiến dịch truyền thông xóa bỏ định kiến và khuôn mẫu giới, xây dựng môi trường sống an toàn cho phụ nữ và trẻ em</t>
  </si>
  <si>
    <t>Hỗ trợ xây dựng mô hình thay đổi “nếp nghĩ, cách làm” nâng cao quyền năng kinh tế cho phụ nữ</t>
  </si>
  <si>
    <t>Đảm bảo tiếng nói và sự tham gia thực chất của phụ nữ và trẻ em trong các hoạt động phát triển kinh tế- xã hội của cộng đồng, giám sát và phản biện</t>
  </si>
  <si>
    <t>Trang bị kiến thức về bình đẳng giới kỷ năng thực hiện lòng ghép giới cho cán bộ trong hệ thống chính trị, già lang, trưởng bản, chức sắc tôn giáo và thực hiện có uy tín cộng đồng</t>
  </si>
  <si>
    <t>Tổ chức phương thức cách vận hành tổ TKVVTB cho cán bộ Hội, BQL tổ tại các xã, thị trấn</t>
  </si>
  <si>
    <t>Tổ chức hội nghị đánh giá sau kết quả chiến dịch truyền thông</t>
  </si>
  <si>
    <t>Giải ngân 2023</t>
  </si>
  <si>
    <t>Gải ngân đến 31/01/2023</t>
  </si>
  <si>
    <t>Giải ngân trong năm 2023 (Theo quy định)</t>
  </si>
  <si>
    <t>Giải ngân đến 31/01/2023</t>
  </si>
  <si>
    <t>Tiểu dự án 2: Hỗ trợ PTSX theo chuối giá trị, vùng trồng dược liệu quý, thúc đẩy khởi sự kinh doanh, khởi nghiệp va thu hút đầu tư vùng ĐBDTTS&amp;MN</t>
  </si>
  <si>
    <t>Giải ngân kéo dài đến qua năm 2023</t>
  </si>
  <si>
    <t>Sân bóng chuyền thôn 4, xã Tân Lập</t>
  </si>
  <si>
    <t>Sân bóng chuyền Thôn 4 - xã Tân Lập</t>
  </si>
  <si>
    <t>Đường đi khu sản xuất thôn 8 (đoạn nối tiếp) xã Đăk Tờ Re</t>
  </si>
  <si>
    <t>348-29/03/2023</t>
  </si>
  <si>
    <t>350-29/03/2023</t>
  </si>
  <si>
    <t>Sân bóng đá Thôn Kon Xơm Luh - xã Đăk Tờ Re</t>
  </si>
  <si>
    <t>Tỷ lệ (%)</t>
  </si>
  <si>
    <t>Tổng giải ngân đến ngày 31/1/2023</t>
  </si>
  <si>
    <t xml:space="preserve">Xã Đăk Pne </t>
  </si>
  <si>
    <t>345-29/03/2023</t>
  </si>
  <si>
    <t xml:space="preserve">Xã Đăk Kôi </t>
  </si>
  <si>
    <t>UBND xã Đăk Tờ re</t>
  </si>
  <si>
    <t>Nâng cao hiệu quả hoạt động của hệ thống thiết chế văn hóa thể thao cơ sở</t>
  </si>
  <si>
    <t>UBND xã Đăk PNe</t>
  </si>
  <si>
    <t>Kế hoạch vốn nguồn ngân sách trung ương năm 2023</t>
  </si>
  <si>
    <r>
      <t>Tổng số</t>
    </r>
    <r>
      <rPr>
        <b/>
        <i/>
        <sz val="10"/>
        <rFont val="Arial Narrow"/>
        <family val="2"/>
      </rPr>
      <t xml:space="preserve"> (tất cả các nguồn vốn)</t>
    </r>
  </si>
  <si>
    <r>
      <t xml:space="preserve">Đường đi khu SX thôn 11 xã Đăk Ruồng </t>
    </r>
    <r>
      <rPr>
        <i/>
        <sz val="9"/>
        <rFont val="Arial Narrow"/>
        <family val="2"/>
      </rPr>
      <t>(Đoạn nối tiếp)</t>
    </r>
  </si>
  <si>
    <t>ĐVT: Đồng</t>
  </si>
  <si>
    <t>Kế hoạch vốn sự nghiệp (ngân sách trung ương) năm 2023</t>
  </si>
  <si>
    <t>Ước giải ngân đến 31 tháng 12 năm 2023</t>
  </si>
  <si>
    <t>VII.2</t>
  </si>
  <si>
    <t>VIII.2</t>
  </si>
  <si>
    <t>II.1</t>
  </si>
  <si>
    <t>II.2</t>
  </si>
  <si>
    <t>IV.2</t>
  </si>
  <si>
    <t>IV.3</t>
  </si>
  <si>
    <t>VIII.1</t>
  </si>
  <si>
    <t>VIII.3</t>
  </si>
  <si>
    <t>Chưa có hướng dẫn thực hiện</t>
  </si>
  <si>
    <t>Kế hoạch vốn giao vượt khả năng và kế hoạch đào tạo hàng hăng</t>
  </si>
  <si>
    <t>Tại “Điều 2” Thông tư số 12/2022/TT-BNNPTNT ngày 20 tháng 9 năm 2022 Quy định đối tượng áp dụng đối với là Hộ gia đình đồng bào dân tộc thiểu số, Hộ gia đình người Kinh nghèo; cộng đồng dân cư thôn thuộc các xã khu vực II, khu vực III thuộc vùng đồng bào dân tộc thiểu số và miền núi; tổ chức, cá nhân có liên quan đến thực hiện Tiểu dự án 1.” Vậy các xã Đăk Ruồng, Tân Lập, Đăk Tơ Lung, Đăk Tờ Re không thuộc đối tượng được thực hiện và các xã, thị trấn còn lại rất khó khăn trong việc xác định đối tượng và đất để thực hiện. Trong khi năm 2021, 2022, 2023 huyện Kon Rẫy đã riển khai trồng rừng từ các nguồn vốn hợp pháp khác (NS tỉnh, huyện, tiền DVMTR còn tồn và xã hội hoá)</t>
  </si>
  <si>
    <t>Trong kế hoạch 2023 huyện Kon Rẫy chỉ tiêu đào tạo xóa mù là 110 học viên (định mức hỗ trợ mồi học viện là 500 ngàn đồng)</t>
  </si>
  <si>
    <t>Kế hoạch vốn sự nghiệp năm 2022 chuyển sang năm 2023 thực hiện</t>
  </si>
  <si>
    <t>Tỷ lệ giải ngân (%)</t>
  </si>
  <si>
    <t>X.</t>
  </si>
  <si>
    <t>Trùng đối tượng với chương trình mục tiêu quốc gia giảm nghèo bền vững</t>
  </si>
  <si>
    <t>Cấp tỉnh thực hiện</t>
  </si>
  <si>
    <t>Năm 2022 huyện Kon Rẫy không nằm trong kế hoạch xóa mù của tỉnh</t>
  </si>
  <si>
    <t>Kế hoạch vốn nguồn ngân sách trung ương năm 2022 chuyển sang năm 2023</t>
  </si>
  <si>
    <t>Ước giải ngân đến 31 tháng 1 năm 2024</t>
  </si>
  <si>
    <t>TỔNG HỢP KẾ HOẠCH VỐN ĐẦU TƯ NĂM 2022 CHUYỂN SANG NĂM 2023 THỰC HIỆN 
CÁC CHƯƠNG TRÌNH MỤC TIÊU QUỐC GIA TRÊN ĐỊA BÀN HUYỆN</t>
  </si>
  <si>
    <t xml:space="preserve">Kèm theo báo cáo số          /BC-UBND ngày        tháng        năm 2023 của Ủy ban nhân dân huyện Kon Rẫy </t>
  </si>
  <si>
    <t>TỔNG HỢP VỐN KINH PHÍ SỰ NGHIỆP THỰC HIỆN CÁC CHƯƠNG TRÌNH MTQG NĂM 2023
TRÊN ĐỊA BÀN HUYỆN KON RẪY</t>
  </si>
  <si>
    <t>TỔNG HỢP KẾ HOẠCH VỐN ĐẤU TƯ THỰC HIỆN CÁC CHƯƠNG TRÌNH MỤC TIÊU QUỐC GIA NĂM 2023 TRÊN ĐỊA BÀN HUYỆN KON RẪY</t>
  </si>
  <si>
    <t>PHỤ LỤC I</t>
  </si>
  <si>
    <t>PHỤ LỤC II</t>
  </si>
  <si>
    <t>PHỤ LỤC III</t>
  </si>
  <si>
    <t>PHỤ LỤC IV</t>
  </si>
  <si>
    <t>Giải ngân đến ngày 10 tháng 11 năm 2023</t>
  </si>
  <si>
    <t>TỔNG HỢP KẾ HOẠCH VỐN SỰ NGHIỆP NĂM 2022 CHUYỂN SANG NĂM 2023 THỰC HIỆN CÁC CHƯƠNG TRÌNH MỤC TIÊU QUỐC GIA TRÊN ĐỊA BÀN HUYỆN KON RẪY</t>
  </si>
  <si>
    <t>(Kèm theo Báo cáo số             /BC-UBND ngày     tháng       năm 2023 của UBND huyện Kon Rẫy)</t>
  </si>
</sst>
</file>

<file path=xl/styles.xml><?xml version="1.0" encoding="utf-8"?>
<styleSheet xmlns="http://schemas.openxmlformats.org/spreadsheetml/2006/main">
  <numFmts count="1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_(* #,##0.0_);_(* \(#,##0.0\);_(* &quot;-&quot;?_);_(@_)"/>
    <numFmt numFmtId="174" formatCode="#,###.000.000"/>
    <numFmt numFmtId="175" formatCode="_-* #,##0.00\ _€_-;\-* #,##0.00\ _€_-;_-* &quot;-&quot;??\ _€_-;_-@_-"/>
    <numFmt numFmtId="176" formatCode="_(* #,##0_);_(* \(#,##0\);_(* &quot;-&quot;??_);_(@_)"/>
    <numFmt numFmtId="177" formatCode="_-* #,##0.0\ _₫_-;\-* #,##0.0\ _₫_-;_-* &quot;-&quot;?\ _₫_-;_-@_-"/>
    <numFmt numFmtId="178" formatCode="_-* #,##0.00\ _₫_-;\-* #,##0.00\ _₫_-;_-* &quot;-&quot;?\ _₫_-;_-@_-"/>
    <numFmt numFmtId="179" formatCode="_(* #,##0_);_(* \(#,##0\);_(* &quot;-&quot;?_);_(@_)"/>
    <numFmt numFmtId="180" formatCode="0.0"/>
    <numFmt numFmtId="181" formatCode="&quot;\&quot;#,##0.00;[Red]&quot;\&quot;&quot;\&quot;&quot;\&quot;&quot;\&quot;&quot;\&quot;&quot;\&quot;\-#,##0.00"/>
    <numFmt numFmtId="182" formatCode="&quot;\&quot;#,##0;[Red]&quot;\&quot;&quot;\&quot;\-#,##0"/>
    <numFmt numFmtId="183" formatCode="\$#,##0_);\(\$#,##0\)"/>
    <numFmt numFmtId="184" formatCode="&quot;CHF&quot;\ #,##0;&quot;CHF&quot;\ \-#,##0"/>
    <numFmt numFmtId="185" formatCode="#,##0;\(#,##0\)"/>
    <numFmt numFmtId="186" formatCode="\$#,##0\ ;\(\$#,##0\)"/>
    <numFmt numFmtId="187" formatCode="\t0.00%"/>
    <numFmt numFmtId="188" formatCode="?,???.??__;[Red]\-\ ?,???.??__;"/>
    <numFmt numFmtId="189" formatCode="\t#\ ??/??"/>
    <numFmt numFmtId="190" formatCode="#,###"/>
    <numFmt numFmtId="191" formatCode="_-* #,##0\ _F_-;\-* #,##0\ _F_-;_-* &quot;-&quot;\ _F_-;_-@_-"/>
    <numFmt numFmtId="192" formatCode="_ * #,##0_ ;_ * \-#,##0_ ;_ * &quot;-&quot;_ ;_ @_ "/>
    <numFmt numFmtId="193" formatCode="_ * #,##0_)\ &quot;$&quot;_ ;_ * \(#,##0\)\ &quot;$&quot;_ ;_ * &quot;-&quot;_)\ &quot;$&quot;_ ;_ @_ "/>
    <numFmt numFmtId="194" formatCode="#,##0.00\ &quot;F&quot;;[Red]\-#,##0.00\ &quot;F&quot;"/>
    <numFmt numFmtId="195" formatCode="#,##0.00&quot; F&quot;;[Red]\-#,##0.00&quot; F&quot;"/>
    <numFmt numFmtId="196" formatCode="_-* #,##0\ &quot;F&quot;_-;\-* #,##0\ &quot;F&quot;_-;_-* &quot;-&quot;\ &quot;F&quot;_-;_-@_-"/>
    <numFmt numFmtId="197" formatCode="#,##0\ &quot;F&quot;;[Red]\-#,##0\ &quot;F&quot;"/>
    <numFmt numFmtId="198" formatCode="#,##0.00\ &quot;F&quot;;\-#,##0.00\ &quot;F&quot;"/>
    <numFmt numFmtId="199" formatCode="&quot;\&quot;#,##0;[Red]&quot;\&quot;\-#,##0"/>
    <numFmt numFmtId="200" formatCode="##.##%"/>
    <numFmt numFmtId="201" formatCode="_(* #,##0_);_(* \(#,##0\);_(* \-??_);_(@_)"/>
    <numFmt numFmtId="202" formatCode="_ * #,##0.00_ ;_ * \-#,##0.00_ ;_ * &quot;-&quot;??_ ;_ @_ "/>
    <numFmt numFmtId="203" formatCode="_-* #,##0.00_-;\-* #,##0.00_-;_-* \-??_-;_-@_-"/>
    <numFmt numFmtId="204" formatCode="\$#,##0\ ;&quot;($&quot;#,##0\)"/>
    <numFmt numFmtId="205" formatCode="_-* #,##0\ &quot;$&quot;_-;\-* #,##0\ &quot;$&quot;_-;_-* &quot;-&quot;\ &quot;$&quot;_-;_-@_-"/>
    <numFmt numFmtId="206" formatCode="_-&quot;ñ&quot;* #,##0_-;\-&quot;ñ&quot;* #,##0_-;_-&quot;ñ&quot;* &quot;-&quot;_-;_-@_-"/>
    <numFmt numFmtId="207" formatCode="_-* #,##0.00\ _V_N_D_-;\-* #,##0.00\ _V_N_D_-;_-* &quot;-&quot;??\ _V_N_D_-;_-@_-"/>
    <numFmt numFmtId="208" formatCode="_-* #,##0.00\ _F_-;\-* #,##0.00\ _F_-;_-* &quot;-&quot;??\ _F_-;_-@_-"/>
    <numFmt numFmtId="209" formatCode="_-* #,##0.00\ _ñ_-;\-* #,##0.00\ _ñ_-;_-* &quot;-&quot;??\ _ñ_-;_-@_-"/>
    <numFmt numFmtId="210" formatCode="_-* #,##0.00000000_-;\-* #,##0.00000000_-;_-* &quot;-&quot;??_-;_-@_-"/>
    <numFmt numFmtId="211" formatCode="_(&quot;$&quot;\ * #,##0_);_(&quot;$&quot;\ * \(#,##0\);_(&quot;$&quot;\ * &quot;-&quot;_);_(@_)"/>
    <numFmt numFmtId="212" formatCode="_-* #,##0\ &quot;ñ&quot;_-;\-* #,##0\ &quot;ñ&quot;_-;_-* &quot;-&quot;\ &quot;ñ&quot;_-;_-@_-"/>
    <numFmt numFmtId="213" formatCode="_-* #,##0\ _V_N_D_-;\-* #,##0\ _V_N_D_-;_-* &quot;-&quot;\ _V_N_D_-;_-@_-"/>
    <numFmt numFmtId="214" formatCode="_-* #,##0\ _$_-;\-* #,##0\ _$_-;_-* &quot;-&quot;\ _$_-;_-@_-"/>
    <numFmt numFmtId="215" formatCode="_-* #,##0\ _ñ_-;\-* #,##0\ _ñ_-;_-* &quot;-&quot;\ _ñ_-;_-@_-"/>
    <numFmt numFmtId="216" formatCode="&quot;£&quot;#,##0;\-&quot;£&quot;#,##0"/>
    <numFmt numFmtId="217" formatCode="_-\$* #,##0_-;&quot;-$&quot;* #,##0_-;_-\$* \-_-;_-@_-"/>
    <numFmt numFmtId="218" formatCode="\$#,##0_);[Red]&quot;($&quot;#,##0\)"/>
    <numFmt numFmtId="219" formatCode="_-* #,##0\ _F_-;\-* #,##0\ _F_-;_-* &quot;- &quot;_F_-;_-@_-"/>
    <numFmt numFmtId="220" formatCode="\£###,0\.00;[Red]&quot;-£&quot;###,0\.00"/>
    <numFmt numFmtId="221" formatCode="_ \\* #,##0_ ;_ \\* \-#,##0_ ;_ \\* \-_ ;_ @_ "/>
    <numFmt numFmtId="222" formatCode="_ \\* #,##0.00_ ;_ \\* \-#,##0.00_ ;_ \\* \-??_ ;_ @_ "/>
    <numFmt numFmtId="223" formatCode="_ &quot;\&quot;* #,##0.00_ ;_ &quot;\&quot;* \-#,##0.00_ ;_ &quot;\&quot;* &quot;-&quot;??_ ;_ @_ "/>
    <numFmt numFmtId="224" formatCode="_ * #,##0_ ;_ * \-#,##0_ ;_ * \-_ ;_ @_ "/>
    <numFmt numFmtId="225" formatCode="_ * #,##0.00_ ;_ * \-#,##0.00_ ;_ * \-??_ ;_ @_ "/>
    <numFmt numFmtId="226" formatCode="#,##0.0_);\(#,##0.0\)"/>
    <numFmt numFmtId="227" formatCode="_(* #,##0.0000_);_(* \(#,##0.0000\);_(* \-??_);_(@_)"/>
    <numFmt numFmtId="228" formatCode="0.0%;[Red]\(0.0%\)"/>
    <numFmt numFmtId="229" formatCode="_ * #,##0.00_)\£_ ;_ * \(#,##0.00&quot;)£&quot;_ ;_ * \-??_)\£_ ;_ @_ "/>
    <numFmt numFmtId="230" formatCode="_-\$* #,##0.00_-;&quot;-$&quot;* #,##0.00_-;_-\$* \-??_-;_-@_-"/>
    <numFmt numFmtId="231" formatCode="0.0%;\(0.0%\)"/>
    <numFmt numFmtId="232" formatCode="##,###.##"/>
    <numFmt numFmtId="233" formatCode="_-* #,##0.00\ &quot;F&quot;_-;\-* #,##0.00\ &quot;F&quot;_-;_-* &quot;-&quot;??\ &quot;F&quot;_-;_-@_-"/>
    <numFmt numFmtId="234" formatCode="#0.##"/>
    <numFmt numFmtId="235" formatCode="0.000_)"/>
    <numFmt numFmtId="236" formatCode="#,##0_)_%;\(#,##0\)_%;"/>
    <numFmt numFmtId="237" formatCode="_._.* #,##0.0_)_%;_._.* \(#,##0.0\)_%"/>
    <numFmt numFmtId="238" formatCode="#,##0.0_)_%;\(#,##0.0\)_%;\ \ .0_)_%"/>
    <numFmt numFmtId="239" formatCode="_._.* #,##0.00_)_%;_._.* \(#,##0.00\)_%"/>
    <numFmt numFmtId="240" formatCode="#,##0.00_)_%;\(#,##0.00\)_%;\ \ .00_)_%"/>
    <numFmt numFmtId="241" formatCode="_._.* #,##0.000_)_%;_._.* \(#,##0.000\)_%"/>
    <numFmt numFmtId="242" formatCode="#,##0.000_)_%;\(#,##0.000\)_%;\ \ .000_)_%"/>
    <numFmt numFmtId="243" formatCode="_(* #,##0.00_);_(* \(#,##0.00\);_(* \-??_);_(@_)"/>
    <numFmt numFmtId="244" formatCode="_._.* \(#,##0\)_%;_._.* #,##0_)_%;_._.* 0_)_%;_._.@_)_%"/>
    <numFmt numFmtId="245" formatCode="_._.&quot;$&quot;* \(#,##0\)_%;_._.&quot;$&quot;* #,##0_)_%;_._.&quot;$&quot;* 0_)_%;_._.@_)_%"/>
    <numFmt numFmtId="246" formatCode="* \(#,##0\);* #,##0_);&quot;-&quot;??_);@"/>
    <numFmt numFmtId="247" formatCode="&quot;£&quot;#,##0;[Red]\-&quot;£&quot;#,##0"/>
    <numFmt numFmtId="248" formatCode="_-* #,##0_-;\-* #,##0_-;_-* \-_-;_-@_-"/>
    <numFmt numFmtId="249" formatCode="00####"/>
    <numFmt numFmtId="250" formatCode="##,##0%"/>
    <numFmt numFmtId="251" formatCode="#,###%"/>
    <numFmt numFmtId="252" formatCode="##.##"/>
    <numFmt numFmtId="253" formatCode="###,###"/>
    <numFmt numFmtId="254" formatCode="###.###"/>
    <numFmt numFmtId="255" formatCode="##,###.####"/>
    <numFmt numFmtId="256" formatCode="&quot;$&quot;* #,##0_)_%;&quot;$&quot;* \(#,##0\)_%;&quot;$&quot;* &quot;-&quot;??_)_%;@_)_%"/>
    <numFmt numFmtId="257" formatCode="_._.&quot;$&quot;* #,##0.0_)_%;_._.&quot;$&quot;* \(#,##0.0\)_%"/>
    <numFmt numFmtId="258" formatCode="&quot;$&quot;* #,##0.0_)_%;&quot;$&quot;* \(#,##0.0\)_%;&quot;$&quot;* \ .0_)_%"/>
    <numFmt numFmtId="259" formatCode="_._.&quot;$&quot;* #,##0.00_)_%;_._.&quot;$&quot;* \(#,##0.00\)_%"/>
    <numFmt numFmtId="260" formatCode="&quot;$&quot;* #,##0.00_)_%;&quot;$&quot;* \(#,##0.00\)_%;&quot;$&quot;* \ .00_)_%"/>
    <numFmt numFmtId="261" formatCode="_._.&quot;$&quot;* #,##0.000_)_%;_._.&quot;$&quot;* \(#,##0.000\)_%"/>
    <numFmt numFmtId="262" formatCode="&quot;$&quot;* #,##0.000_)_%;&quot;$&quot;* \(#,##0.000\)_%;&quot;$&quot;* \ .000_)_%"/>
    <numFmt numFmtId="263" formatCode="##,##0.##"/>
    <numFmt numFmtId="264" formatCode="* #,##0_);* \(#,##0\);&quot;-&quot;??_);@"/>
    <numFmt numFmtId="265" formatCode="&quot;US$&quot;#,##0.00;&quot;(US$&quot;#,##0.00\)"/>
    <numFmt numFmtId="266" formatCode="_-* #,##0\ _D_M_-;\-* #,##0\ _D_M_-;_-* &quot;- &quot;_D_M_-;_-@_-"/>
    <numFmt numFmtId="267" formatCode="_-* #,##0.00\ _D_M_-;\-* #,##0.00\ _D_M_-;_-* \-??\ _D_M_-;_-@_-"/>
    <numFmt numFmtId="268" formatCode="_ * ###,0&quot;.&quot;00_ ;_ * \-###,0&quot;.&quot;00_ ;_ * &quot;-&quot;??_ ;_ @_ "/>
    <numFmt numFmtId="269" formatCode="\\#,##0;[Red]&quot;\\-&quot;#,##0"/>
    <numFmt numFmtId="270" formatCode="_-&quot;£&quot;* #,##0_-;\-&quot;£&quot;* #,##0_-;_-&quot;£&quot;* &quot;-&quot;_-;_-@_-"/>
    <numFmt numFmtId="271" formatCode="_-[$€]* #,##0.00_-;\-[$€]* #,##0.00_-;_-[$€]* \-??_-;_-@_-"/>
    <numFmt numFmtId="272" formatCode="_ * #,##0.00_)_d_ ;_ * \(#,##0.00\)_d_ ;_ * &quot;-&quot;??_)_d_ ;_ @_ "/>
    <numFmt numFmtId="273" formatCode="_ * #,##0_)&quot; $&quot;_ ;_ * \(#,##0&quot;) $&quot;_ ;_ * \-_)&quot; $&quot;_ ;_ @_ "/>
    <numFmt numFmtId="274" formatCode="_-* #,##0\ _F_B_-;\-* #,##0\ _F_B_-;_-* &quot;-&quot;\ _F_B_-;_-@_-"/>
    <numFmt numFmtId="275" formatCode="0_)%;\(0\)%"/>
    <numFmt numFmtId="276" formatCode="_._._(* 0_)%;_._.* \(0\)%"/>
    <numFmt numFmtId="277" formatCode="_(0_)%;\(0\)%"/>
    <numFmt numFmtId="278" formatCode="0%_);\(0%\)"/>
    <numFmt numFmtId="279" formatCode="#,##0.000_);\(#,##0.000\)"/>
    <numFmt numFmtId="280" formatCode="_(0.0_)%;\(0.0\)%"/>
    <numFmt numFmtId="281" formatCode="_._._(* 0.0_)%;_._.* \(0.0\)%"/>
    <numFmt numFmtId="282" formatCode="_(0.00_)%;\(0.00\)%"/>
    <numFmt numFmtId="283" formatCode="_._._(* 0.00_)%;_._.* \(0.00\)%"/>
    <numFmt numFmtId="284" formatCode="_(0.000_)%;\(0.000\)%"/>
    <numFmt numFmtId="285" formatCode="_._._(* 0.000_)%;_._.* \(0.000\)%"/>
    <numFmt numFmtId="286" formatCode="&quot;$&quot;\ #,##0;[Red]&quot;$&quot;\ \-#,##0"/>
    <numFmt numFmtId="287" formatCode="_ &quot;$&quot;\ * ###,0&quot;.&quot;00_ ;_ &quot;$&quot;\ * \-###,0&quot;.&quot;00_ ;_ &quot;$&quot;\ * &quot;-&quot;??_ ;_ @_ "/>
    <numFmt numFmtId="288" formatCode="\£#,##0;[Red]&quot;-£&quot;#,##0"/>
    <numFmt numFmtId="289" formatCode="_-* #,##0.0\ _F_-;\-* #,##0.0\ _F_-;_-* \-??\ _F_-;_-@_-"/>
    <numFmt numFmtId="290" formatCode="0.00000000000E+00;\?"/>
    <numFmt numFmtId="291" formatCode="&quot;VND&quot;#,##0_);&quot;(VND&quot;#,##0\)"/>
    <numFmt numFmtId="292" formatCode="_-* ###,0&quot;.&quot;00\ _F_B_-;\-* ###,0&quot;.&quot;00\ _F_B_-;_-* &quot;-&quot;??\ _F_B_-;_-@_-"/>
    <numFmt numFmtId="293" formatCode="_-* #,##0.0\ _F_-;\-* #,##0.0\ _F_-;_-* &quot;-&quot;??\ _F_-;_-@_-"/>
    <numFmt numFmtId="294" formatCode="#,##0.00\ \ "/>
    <numFmt numFmtId="295" formatCode="\\#,##0;[Red]&quot;-\&quot;#,##0"/>
    <numFmt numFmtId="296" formatCode="&quot;\&quot;#,##0;[Red]\-&quot;\&quot;#,##0"/>
    <numFmt numFmtId="297" formatCode="#,##0&quot; F&quot;;\-#,##0&quot; F&quot;"/>
    <numFmt numFmtId="298" formatCode="#,##0&quot; F&quot;;[Red]\-#,##0&quot; F&quot;"/>
    <numFmt numFmtId="299" formatCode="\$#,##0_);&quot;($&quot;#,##0\)"/>
    <numFmt numFmtId="300" formatCode="_-* #,##0&quot; DM&quot;_-;\-* #,##0&quot; DM&quot;_-;_-* &quot;- DM&quot;_-;_-@_-"/>
    <numFmt numFmtId="301" formatCode="_-* #,##0.00&quot; DM&quot;_-;\-* #,##0.00&quot; DM&quot;_-;_-* \-??&quot; DM&quot;_-;_-@_-"/>
    <numFmt numFmtId="302" formatCode="_(\$* #,##0_);_(\$* \(#,##0\);_(\$* \-_);_(@_)"/>
    <numFmt numFmtId="303" formatCode="_(\$* #,##0.00_);_(\$* \(#,##0.00\);_(\$* \-??_);_(@_)"/>
    <numFmt numFmtId="304" formatCode="_ &quot;\&quot;* #,##0_ ;_ &quot;\&quot;* \-#,##0_ ;_ &quot;\&quot;* &quot;-&quot;_ ;_ @_ "/>
    <numFmt numFmtId="305" formatCode="_-* #,##0_$_-;\-* #,##0_$_-;_-* &quot;-&quot;_$_-;_-@_-"/>
  </numFmts>
  <fonts count="295">
    <font>
      <sz val="11"/>
      <color theme="1"/>
      <name val="Calibri"/>
      <family val="2"/>
    </font>
    <font>
      <sz val="11"/>
      <color indexed="8"/>
      <name val="Calibri"/>
      <family val="2"/>
    </font>
    <font>
      <sz val="10"/>
      <name val="Arial"/>
      <family val="2"/>
    </font>
    <font>
      <sz val="12"/>
      <name val="Times New Roman"/>
      <family val="1"/>
    </font>
    <font>
      <sz val="12"/>
      <color indexed="8"/>
      <name val="Times New Roman"/>
      <family val="1"/>
    </font>
    <font>
      <b/>
      <i/>
      <sz val="11"/>
      <name val="Times New Roman"/>
      <family val="1"/>
    </font>
    <font>
      <i/>
      <sz val="11"/>
      <name val="Times New Roman"/>
      <family val="1"/>
    </font>
    <font>
      <b/>
      <sz val="11"/>
      <name val="Times New Roman"/>
      <family val="1"/>
    </font>
    <font>
      <sz val="11"/>
      <name val="Times New Roman"/>
      <family val="1"/>
    </font>
    <font>
      <sz val="11"/>
      <name val="Arial Narrow"/>
      <family val="2"/>
    </font>
    <font>
      <sz val="10"/>
      <name val="Arial Narrow"/>
      <family val="2"/>
    </font>
    <font>
      <b/>
      <sz val="10"/>
      <name val="Arial Narrow"/>
      <family val="2"/>
    </font>
    <font>
      <b/>
      <i/>
      <sz val="11"/>
      <name val="Arial Narrow"/>
      <family val="2"/>
    </font>
    <font>
      <b/>
      <sz val="12"/>
      <name val="Times New Roman"/>
      <family val="1"/>
    </font>
    <font>
      <b/>
      <i/>
      <sz val="10"/>
      <name val="Times New Roman"/>
      <family val="1"/>
    </font>
    <font>
      <sz val="10"/>
      <name val="Times New Roman"/>
      <family val="1"/>
    </font>
    <font>
      <b/>
      <sz val="10"/>
      <name val="Times New Roman"/>
      <family val="1"/>
    </font>
    <font>
      <i/>
      <sz val="10"/>
      <color indexed="10"/>
      <name val="Times New Roman"/>
      <family val="1"/>
    </font>
    <font>
      <b/>
      <i/>
      <sz val="10"/>
      <color indexed="8"/>
      <name val="Arial Narrow"/>
      <family val="2"/>
    </font>
    <font>
      <b/>
      <i/>
      <sz val="10"/>
      <name val="Arial Narrow"/>
      <family val="2"/>
    </font>
    <font>
      <sz val="9"/>
      <name val="Arial Narrow"/>
      <family val="2"/>
    </font>
    <font>
      <b/>
      <i/>
      <sz val="9"/>
      <name val="Arial Narrow"/>
      <family val="2"/>
    </font>
    <font>
      <i/>
      <sz val="9"/>
      <name val="Arial Narrow"/>
      <family val="2"/>
    </font>
    <font>
      <sz val="9"/>
      <name val="Times New Roman"/>
      <family val="1"/>
    </font>
    <font>
      <b/>
      <sz val="9"/>
      <name val="Times New Roman"/>
      <family val="1"/>
    </font>
    <font>
      <b/>
      <sz val="11"/>
      <name val="Arial Narrow"/>
      <family val="2"/>
    </font>
    <font>
      <sz val="11"/>
      <color indexed="8"/>
      <name val="Arial Narrow"/>
      <family val="2"/>
    </font>
    <font>
      <sz val="10"/>
      <color indexed="8"/>
      <name val="Arial Narrow"/>
      <family val="2"/>
    </font>
    <font>
      <b/>
      <i/>
      <sz val="11"/>
      <color indexed="8"/>
      <name val="Arial Narrow"/>
      <family val="2"/>
    </font>
    <font>
      <sz val="11"/>
      <color indexed="8"/>
      <name val="Times New Roman"/>
      <family val="1"/>
    </font>
    <font>
      <sz val="11"/>
      <color indexed="10"/>
      <name val="Arial Narrow"/>
      <family val="2"/>
    </font>
    <font>
      <b/>
      <sz val="11"/>
      <color indexed="10"/>
      <name val="Times New Roman"/>
      <family val="1"/>
    </font>
    <font>
      <sz val="10"/>
      <color indexed="10"/>
      <name val="Arial Narrow"/>
      <family val="2"/>
    </font>
    <font>
      <b/>
      <sz val="11"/>
      <color indexed="17"/>
      <name val="Times New Roman"/>
      <family val="1"/>
    </font>
    <font>
      <sz val="11"/>
      <color indexed="17"/>
      <name val="Arial Narrow"/>
      <family val="2"/>
    </font>
    <font>
      <sz val="11"/>
      <color indexed="17"/>
      <name val="Times New Roman"/>
      <family val="1"/>
    </font>
    <font>
      <b/>
      <i/>
      <sz val="11"/>
      <color indexed="17"/>
      <name val="Times New Roman"/>
      <family val="1"/>
    </font>
    <font>
      <b/>
      <sz val="11"/>
      <color indexed="17"/>
      <name val="Arial Narrow"/>
      <family val="2"/>
    </font>
    <font>
      <b/>
      <i/>
      <sz val="11"/>
      <color indexed="17"/>
      <name val="Arial Narrow"/>
      <family val="2"/>
    </font>
    <font>
      <sz val="9"/>
      <color indexed="10"/>
      <name val="Times New Roman"/>
      <family val="1"/>
    </font>
    <font>
      <sz val="11"/>
      <color indexed="10"/>
      <name val="Times New Roman"/>
      <family val="1"/>
    </font>
    <font>
      <i/>
      <sz val="11"/>
      <color indexed="8"/>
      <name val="Times New Roman"/>
      <family val="1"/>
    </font>
    <font>
      <sz val="10"/>
      <color indexed="10"/>
      <name val="Times New Roman"/>
      <family val="1"/>
    </font>
    <font>
      <b/>
      <i/>
      <sz val="10"/>
      <color indexed="10"/>
      <name val="Times New Roman"/>
      <family val="1"/>
    </font>
    <font>
      <b/>
      <i/>
      <sz val="10"/>
      <color indexed="10"/>
      <name val="Arial Narrow"/>
      <family val="2"/>
    </font>
    <font>
      <b/>
      <sz val="10"/>
      <color indexed="10"/>
      <name val="Times New Roman"/>
      <family val="1"/>
    </font>
    <font>
      <b/>
      <sz val="10"/>
      <color indexed="17"/>
      <name val="Times New Roman"/>
      <family val="1"/>
    </font>
    <font>
      <sz val="10"/>
      <color indexed="17"/>
      <name val="Arial Narrow"/>
      <family val="2"/>
    </font>
    <font>
      <b/>
      <i/>
      <sz val="10"/>
      <color indexed="17"/>
      <name val="Arial Narrow"/>
      <family val="2"/>
    </font>
    <font>
      <b/>
      <i/>
      <sz val="10"/>
      <color indexed="17"/>
      <name val="Times New Roman"/>
      <family val="1"/>
    </font>
    <font>
      <sz val="10"/>
      <color indexed="17"/>
      <name val="Times New Roman"/>
      <family val="1"/>
    </font>
    <font>
      <b/>
      <sz val="13"/>
      <color indexed="8"/>
      <name val="Times New Roman"/>
      <family val="1"/>
    </font>
    <font>
      <b/>
      <sz val="14"/>
      <color indexed="8"/>
      <name val="Times New Roman"/>
      <family val="1"/>
    </font>
    <font>
      <b/>
      <sz val="11"/>
      <color indexed="8"/>
      <name val="Calibri"/>
      <family val="2"/>
    </font>
    <font>
      <b/>
      <sz val="11"/>
      <color indexed="17"/>
      <name val="Calibri"/>
      <family val="2"/>
    </font>
    <font>
      <b/>
      <sz val="11"/>
      <name val="Calibri"/>
      <family val="2"/>
    </font>
    <font>
      <b/>
      <sz val="11"/>
      <color indexed="10"/>
      <name val="Calibri"/>
      <family val="2"/>
    </font>
    <font>
      <sz val="11"/>
      <name val="Calibri"/>
      <family val="2"/>
    </font>
    <font>
      <b/>
      <i/>
      <sz val="11"/>
      <color indexed="10"/>
      <name val="Calibri"/>
      <family val="2"/>
    </font>
    <font>
      <sz val="11"/>
      <color indexed="17"/>
      <name val="Calibri"/>
      <family val="2"/>
    </font>
    <font>
      <i/>
      <sz val="11"/>
      <color indexed="8"/>
      <name val="Calibri"/>
      <family val="2"/>
    </font>
    <font>
      <sz val="11"/>
      <color indexed="10"/>
      <name val="Calibri"/>
      <family val="2"/>
    </font>
    <font>
      <sz val="10"/>
      <name val="Calibri"/>
      <family val="2"/>
    </font>
    <font>
      <i/>
      <sz val="14"/>
      <color indexed="8"/>
      <name val="Times New Roman"/>
      <family val="1"/>
    </font>
    <font>
      <b/>
      <sz val="11"/>
      <color indexed="8"/>
      <name val="Times New Roman"/>
      <family val="1"/>
    </font>
    <font>
      <sz val="9"/>
      <color indexed="17"/>
      <name val="Cambria"/>
      <family val="1"/>
    </font>
    <font>
      <sz val="9"/>
      <name val="Cambria"/>
      <family val="1"/>
    </font>
    <font>
      <sz val="9"/>
      <color indexed="8"/>
      <name val="Cambria"/>
      <family val="1"/>
    </font>
    <font>
      <sz val="13"/>
      <name val="Times New Roman"/>
      <family val="1"/>
    </font>
    <font>
      <sz val="12"/>
      <name val="Arial"/>
      <family val="2"/>
    </font>
    <font>
      <sz val="12"/>
      <name val=".VnTime"/>
      <family val="2"/>
    </font>
    <font>
      <sz val="10"/>
      <color indexed="8"/>
      <name val="MS Sans Serif"/>
      <family val="2"/>
    </font>
    <font>
      <sz val="12"/>
      <name val="돋움체"/>
      <family val="3"/>
    </font>
    <font>
      <b/>
      <sz val="10"/>
      <name val="SVNtimes new roman"/>
      <family val="2"/>
    </font>
    <font>
      <sz val="12"/>
      <name val="Arial Narrow"/>
      <family val="2"/>
    </font>
    <font>
      <sz val="12"/>
      <name val="VNtimes new roman"/>
      <family val="2"/>
    </font>
    <font>
      <sz val="10"/>
      <name val=".VnTime"/>
      <family val="2"/>
    </font>
    <font>
      <sz val="10"/>
      <name val="MS Sans Serif"/>
      <family val="2"/>
    </font>
    <font>
      <sz val="10"/>
      <name val="?? ??"/>
      <family val="1"/>
    </font>
    <font>
      <sz val="10"/>
      <name val=".VnArial"/>
      <family val="2"/>
    </font>
    <font>
      <sz val="10"/>
      <name val="??"/>
      <family val="3"/>
    </font>
    <font>
      <sz val="12"/>
      <name val="????"/>
      <family val="1"/>
    </font>
    <font>
      <sz val="12"/>
      <name val="Courier"/>
      <family val="3"/>
    </font>
    <font>
      <sz val="12"/>
      <name val="???"/>
      <family val="1"/>
    </font>
    <font>
      <sz val="12"/>
      <name val="|??¢¥¢¬¨Ï"/>
      <family val="1"/>
    </font>
    <font>
      <sz val="14"/>
      <name val="뼻뮝"/>
      <family val="3"/>
    </font>
    <font>
      <b/>
      <sz val="12"/>
      <name val="Arial"/>
      <family val="2"/>
    </font>
    <font>
      <sz val="11"/>
      <name val=".VnTime"/>
      <family val="2"/>
    </font>
    <font>
      <sz val="10"/>
      <name val="???"/>
      <family val="3"/>
    </font>
    <font>
      <sz val="10"/>
      <name val="VNI-Times"/>
      <family val="0"/>
    </font>
    <font>
      <sz val="12"/>
      <name val="VNI-Times"/>
      <family val="0"/>
    </font>
    <font>
      <sz val="10"/>
      <name val="Helv"/>
      <family val="2"/>
    </font>
    <font>
      <sz val="12"/>
      <name val="VNI-Helve"/>
      <family val="0"/>
    </font>
    <font>
      <sz val="13"/>
      <name val=".VnTime"/>
      <family val="2"/>
    </font>
    <font>
      <sz val="9"/>
      <name val="Arial"/>
      <family val="2"/>
    </font>
    <font>
      <sz val="12"/>
      <name val="바탕체"/>
      <family val="1"/>
    </font>
    <font>
      <sz val="11"/>
      <name val="–¾’©"/>
      <family val="1"/>
    </font>
    <font>
      <sz val="14"/>
      <name val="VnTime"/>
      <family val="0"/>
    </font>
    <font>
      <b/>
      <sz val="10"/>
      <name val=".VnTimeH"/>
      <family val="2"/>
    </font>
    <font>
      <b/>
      <u val="single"/>
      <sz val="14"/>
      <color indexed="8"/>
      <name val=".VnBook-AntiquaH"/>
      <family val="2"/>
    </font>
    <font>
      <b/>
      <sz val="12"/>
      <name val=".VnTime"/>
      <family val="2"/>
    </font>
    <font>
      <sz val="12"/>
      <name val=".VnArial Narrow"/>
      <family val="2"/>
    </font>
    <font>
      <sz val="10"/>
      <name val="VnTimes"/>
      <family val="0"/>
    </font>
    <font>
      <i/>
      <sz val="12"/>
      <color indexed="8"/>
      <name val=".VnBook-AntiquaH"/>
      <family val="2"/>
    </font>
    <font>
      <sz val="10"/>
      <color indexed="8"/>
      <name val="Times New Roman"/>
      <family val="2"/>
    </font>
    <font>
      <b/>
      <sz val="12"/>
      <color indexed="8"/>
      <name val=".VnBook-Antiqua"/>
      <family val="2"/>
    </font>
    <font>
      <i/>
      <sz val="12"/>
      <color indexed="8"/>
      <name val=".VnBook-Antiqua"/>
      <family val="2"/>
    </font>
    <font>
      <sz val="14"/>
      <name val=".VnTimeH"/>
      <family val="2"/>
    </font>
    <font>
      <sz val="10"/>
      <color indexed="9"/>
      <name val="Times New Roman"/>
      <family val="2"/>
    </font>
    <font>
      <sz val="14"/>
      <name val=".VnTime"/>
      <family val="2"/>
    </font>
    <font>
      <sz val="12"/>
      <name val="¹UAAA¼"/>
      <family val="3"/>
    </font>
    <font>
      <sz val="12"/>
      <name val="¹ÙÅÁÃ¼"/>
      <family val="0"/>
    </font>
    <font>
      <sz val="8"/>
      <name val="Times New Roman"/>
      <family val="1"/>
    </font>
    <font>
      <sz val="9"/>
      <name val="Arial MT"/>
      <family val="0"/>
    </font>
    <font>
      <sz val="10"/>
      <color indexed="20"/>
      <name val="Times New Roman"/>
      <family val="2"/>
    </font>
    <font>
      <sz val="12"/>
      <name val="Tms Rmn"/>
      <family val="0"/>
    </font>
    <font>
      <sz val="11"/>
      <name val="µ¸¿ò"/>
      <family val="0"/>
    </font>
    <font>
      <sz val="12"/>
      <name val="System"/>
      <family val="1"/>
    </font>
    <font>
      <b/>
      <sz val="10"/>
      <color indexed="52"/>
      <name val="Times New Roman"/>
      <family val="2"/>
    </font>
    <font>
      <b/>
      <sz val="10"/>
      <name val="Helv"/>
      <family val="0"/>
    </font>
    <font>
      <b/>
      <sz val="8"/>
      <color indexed="12"/>
      <name val="Arial"/>
      <family val="2"/>
    </font>
    <font>
      <sz val="8"/>
      <color indexed="8"/>
      <name val="Arial"/>
      <family val="2"/>
    </font>
    <font>
      <b/>
      <sz val="11"/>
      <name val="Arial"/>
      <family val="2"/>
    </font>
    <font>
      <sz val="8"/>
      <name val="SVNtimes new roman"/>
      <family val="2"/>
    </font>
    <font>
      <b/>
      <sz val="10"/>
      <color indexed="9"/>
      <name val="Times New Roman"/>
      <family val="2"/>
    </font>
    <font>
      <sz val="10"/>
      <name val="VNI-Aptima"/>
      <family val="0"/>
    </font>
    <font>
      <b/>
      <sz val="8"/>
      <name val="Arial"/>
      <family val="2"/>
    </font>
    <font>
      <sz val="11"/>
      <name val="Tms Rmn"/>
      <family val="0"/>
    </font>
    <font>
      <u val="singleAccounting"/>
      <sz val="11"/>
      <name val="Times New Roman"/>
      <family val="1"/>
    </font>
    <font>
      <sz val="10"/>
      <name val="Mangal"/>
      <family val="2"/>
    </font>
    <font>
      <sz val="11"/>
      <color indexed="8"/>
      <name val="Arial"/>
      <family val="2"/>
    </font>
    <font>
      <b/>
      <sz val="16"/>
      <name val="Times New Roman"/>
      <family val="1"/>
    </font>
    <font>
      <sz val="10"/>
      <name val="MS Serif"/>
      <family val="1"/>
    </font>
    <font>
      <sz val="11"/>
      <color indexed="12"/>
      <name val="Times New Roman"/>
      <family val="1"/>
    </font>
    <font>
      <sz val="11"/>
      <name val="VNcentury Gothic"/>
      <family val="2"/>
    </font>
    <font>
      <b/>
      <sz val="15"/>
      <name val="VNcentury Gothic"/>
      <family val="2"/>
    </font>
    <font>
      <sz val="12"/>
      <name val="SVNtimes new roman"/>
      <family val="2"/>
    </font>
    <font>
      <sz val="10"/>
      <name val="SVNtimes new roman"/>
      <family val="2"/>
    </font>
    <font>
      <sz val="10"/>
      <color indexed="8"/>
      <name val="Arial"/>
      <family val="2"/>
    </font>
    <font>
      <sz val="10"/>
      <name val="Arial CE"/>
      <family val="0"/>
    </font>
    <font>
      <sz val="10"/>
      <color indexed="16"/>
      <name val="MS Serif"/>
      <family val="1"/>
    </font>
    <font>
      <i/>
      <sz val="10"/>
      <color indexed="23"/>
      <name val="Times New Roman"/>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8"/>
      <name val="Arial"/>
      <family val="2"/>
    </font>
    <font>
      <sz val="10"/>
      <name val=".VnArialH"/>
      <family val="2"/>
    </font>
    <font>
      <b/>
      <sz val="12"/>
      <color indexed="9"/>
      <name val="Tms Rmn"/>
      <family val="0"/>
    </font>
    <font>
      <sz val="14"/>
      <color indexed="12"/>
      <name val=".VnArialH"/>
      <family val="2"/>
    </font>
    <font>
      <b/>
      <sz val="10"/>
      <name val="Arial"/>
      <family val="2"/>
    </font>
    <font>
      <b/>
      <sz val="15"/>
      <color indexed="56"/>
      <name val="Times New Roman"/>
      <family val="2"/>
    </font>
    <font>
      <b/>
      <sz val="13"/>
      <color indexed="56"/>
      <name val="Times New Roman"/>
      <family val="2"/>
    </font>
    <font>
      <b/>
      <sz val="11"/>
      <color indexed="56"/>
      <name val="Times New Roman"/>
      <family val="2"/>
    </font>
    <font>
      <b/>
      <sz val="18"/>
      <name val="Arial"/>
      <family val="2"/>
    </font>
    <font>
      <b/>
      <sz val="8"/>
      <name val="MS Sans Serif"/>
      <family val="2"/>
    </font>
    <font>
      <b/>
      <sz val="10"/>
      <name val=".VnTime"/>
      <family val="2"/>
    </font>
    <font>
      <b/>
      <sz val="14"/>
      <name val=".VnTimeH"/>
      <family val="2"/>
    </font>
    <font>
      <sz val="12"/>
      <name val="??"/>
      <family val="1"/>
    </font>
    <font>
      <sz val="12"/>
      <name val="뼻뮝"/>
      <family val="1"/>
    </font>
    <font>
      <sz val="10"/>
      <name val=" "/>
      <family val="1"/>
    </font>
    <font>
      <sz val="10"/>
      <color indexed="62"/>
      <name val="Times New Roman"/>
      <family val="2"/>
    </font>
    <font>
      <u val="single"/>
      <sz val="10"/>
      <color indexed="12"/>
      <name val=".VnTime"/>
      <family val="2"/>
    </font>
    <font>
      <u val="single"/>
      <sz val="12"/>
      <color indexed="12"/>
      <name val=".VnTime"/>
      <family val="2"/>
    </font>
    <font>
      <u val="single"/>
      <sz val="12"/>
      <color indexed="12"/>
      <name val="Arial"/>
      <family val="2"/>
    </font>
    <font>
      <sz val="10"/>
      <color indexed="52"/>
      <name val="Times New Roman"/>
      <family val="2"/>
    </font>
    <font>
      <i/>
      <sz val="10"/>
      <name val=".VnTime"/>
      <family val="2"/>
    </font>
    <font>
      <b/>
      <sz val="10"/>
      <name val=".VnArial"/>
      <family val="2"/>
    </font>
    <font>
      <b/>
      <sz val="11"/>
      <name val="Helv"/>
      <family val="0"/>
    </font>
    <font>
      <sz val="10"/>
      <name val=".VnAvant"/>
      <family val="2"/>
    </font>
    <font>
      <sz val="10"/>
      <name val="VNbook-Antiqua"/>
      <family val="2"/>
    </font>
    <font>
      <sz val="10"/>
      <color indexed="60"/>
      <name val="Times New Roman"/>
      <family val="2"/>
    </font>
    <font>
      <sz val="7"/>
      <name val="Small Fonts"/>
      <family val="2"/>
    </font>
    <font>
      <sz val="13"/>
      <name val="Arial"/>
      <family val="2"/>
    </font>
    <font>
      <b/>
      <sz val="10"/>
      <color indexed="63"/>
      <name val="Times New Roman"/>
      <family val="2"/>
    </font>
    <font>
      <b/>
      <sz val="10"/>
      <name val="MS Sans Serif"/>
      <family val="2"/>
    </font>
    <font>
      <sz val="8"/>
      <name val="Wingdings"/>
      <family val="0"/>
    </font>
    <font>
      <sz val="8"/>
      <name val="Helv"/>
      <family val="0"/>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u val="single"/>
      <sz val="12"/>
      <color indexed="12"/>
      <name val="Times New Roman"/>
      <family val="1"/>
    </font>
    <font>
      <sz val="8"/>
      <name val="MS Sans Serif"/>
      <family val="2"/>
    </font>
    <font>
      <b/>
      <sz val="10.5"/>
      <name val=".VnAvantH"/>
      <family val="2"/>
    </font>
    <font>
      <sz val="10"/>
      <name val="3C_Times_T"/>
      <family val="0"/>
    </font>
    <font>
      <sz val="11"/>
      <color indexed="18"/>
      <name val="VNI-Times"/>
      <family val="0"/>
    </font>
    <font>
      <b/>
      <sz val="8"/>
      <color indexed="8"/>
      <name val="Helv"/>
      <family val="0"/>
    </font>
    <font>
      <sz val="12"/>
      <name val="VnTime"/>
      <family val="0"/>
    </font>
    <font>
      <sz val="8"/>
      <name val=".VnHelvetIns"/>
      <family val="2"/>
    </font>
    <font>
      <sz val="12"/>
      <color indexed="8"/>
      <name val=".VnTime"/>
      <family val="2"/>
    </font>
    <font>
      <sz val="11"/>
      <name val=".VnAvant"/>
      <family val="2"/>
    </font>
    <font>
      <b/>
      <sz val="13"/>
      <color indexed="8"/>
      <name val=".VnTimeH"/>
      <family val="2"/>
    </font>
    <font>
      <b/>
      <sz val="10"/>
      <color indexed="10"/>
      <name val="Arial"/>
      <family val="2"/>
    </font>
    <font>
      <b/>
      <i/>
      <u val="single"/>
      <sz val="12"/>
      <name val=".VnTimeH"/>
      <family val="2"/>
    </font>
    <font>
      <sz val="9.5"/>
      <name val=".VnBlackH"/>
      <family val="2"/>
    </font>
    <font>
      <b/>
      <sz val="10"/>
      <name val=".VnBahamasBH"/>
      <family val="2"/>
    </font>
    <font>
      <b/>
      <sz val="11"/>
      <name val=".VnArialH"/>
      <family val="2"/>
    </font>
    <font>
      <b/>
      <sz val="18"/>
      <color indexed="56"/>
      <name val="Cambria"/>
      <family val="2"/>
    </font>
    <font>
      <b/>
      <sz val="11"/>
      <name val=".VnTimeH"/>
      <family val="2"/>
    </font>
    <font>
      <b/>
      <sz val="10"/>
      <name val=".VnArialH"/>
      <family val="2"/>
    </font>
    <font>
      <b/>
      <sz val="10"/>
      <color indexed="8"/>
      <name val="Times New Roman"/>
      <family val="2"/>
    </font>
    <font>
      <sz val="10"/>
      <name val="VNtimes new roman"/>
      <family val="2"/>
    </font>
    <font>
      <sz val="8"/>
      <name val=".VnTime"/>
      <family val="2"/>
    </font>
    <font>
      <b/>
      <sz val="8"/>
      <name val="VN Helvetica"/>
      <family val="0"/>
    </font>
    <font>
      <b/>
      <sz val="10"/>
      <name val="VN AvantGBook"/>
      <family val="0"/>
    </font>
    <font>
      <b/>
      <sz val="16"/>
      <name val=".VnTime"/>
      <family val="2"/>
    </font>
    <font>
      <sz val="9"/>
      <name val=".VnTime"/>
      <family val="2"/>
    </font>
    <font>
      <b/>
      <i/>
      <sz val="12"/>
      <name val=".VnTime"/>
      <family val="2"/>
    </font>
    <font>
      <sz val="14"/>
      <name val=".VnArial"/>
      <family val="2"/>
    </font>
    <font>
      <sz val="16"/>
      <name val="AngsanaUPC"/>
      <family val="3"/>
    </font>
    <font>
      <sz val="10"/>
      <name val="명조"/>
      <family val="3"/>
    </font>
    <font>
      <sz val="11"/>
      <name val="ＭＳ 明朝"/>
      <family val="1"/>
    </font>
    <font>
      <b/>
      <sz val="9"/>
      <name val="Arial Narrow"/>
      <family val="2"/>
    </font>
    <font>
      <i/>
      <sz val="10"/>
      <name val="Arial Narrow"/>
      <family val="2"/>
    </font>
    <font>
      <b/>
      <sz val="9"/>
      <name val="Cambria"/>
      <family val="1"/>
    </font>
    <font>
      <b/>
      <i/>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1"/>
      <color indexed="8"/>
      <name val="times new roman"/>
      <family val="2"/>
    </font>
    <font>
      <b/>
      <sz val="11"/>
      <color indexed="63"/>
      <name val="Calibri"/>
      <family val="2"/>
    </font>
    <font>
      <sz val="8"/>
      <color indexed="10"/>
      <name val="Times New Roman"/>
      <family val="1"/>
    </font>
    <font>
      <sz val="8"/>
      <color indexed="8"/>
      <name val="Times New Roman"/>
      <family val="1"/>
    </font>
    <font>
      <sz val="9"/>
      <color indexed="8"/>
      <name val="Times New Roman"/>
      <family val="1"/>
    </font>
    <font>
      <i/>
      <sz val="12"/>
      <color indexed="8"/>
      <name val="Times New Roman"/>
      <family val="1"/>
    </font>
    <font>
      <b/>
      <sz val="12"/>
      <color indexed="8"/>
      <name val="Times New Roman"/>
      <family val="1"/>
    </font>
    <font>
      <b/>
      <sz val="10"/>
      <color indexed="8"/>
      <name val="Arial Narrow"/>
      <family val="2"/>
    </font>
    <font>
      <b/>
      <i/>
      <sz val="11"/>
      <color indexed="8"/>
      <name val="Times New Roman"/>
      <family val="1"/>
    </font>
    <font>
      <b/>
      <i/>
      <sz val="10"/>
      <color indexed="8"/>
      <name val="Times New Roman"/>
      <family val="1"/>
    </font>
    <font>
      <i/>
      <sz val="10"/>
      <color indexed="8"/>
      <name val="Times New Roman"/>
      <family val="1"/>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Times New Roman"/>
      <family val="1"/>
    </font>
    <font>
      <sz val="11"/>
      <color theme="1"/>
      <name val="Times New Roman"/>
      <family val="1"/>
    </font>
    <font>
      <sz val="10"/>
      <color theme="1"/>
      <name val="Times New Roman"/>
      <family val="1"/>
    </font>
    <font>
      <sz val="8"/>
      <color rgb="FFFF0000"/>
      <name val="Times New Roman"/>
      <family val="1"/>
    </font>
    <font>
      <sz val="10"/>
      <color rgb="FFFF0000"/>
      <name val="Arial Narrow"/>
      <family val="2"/>
    </font>
    <font>
      <sz val="8"/>
      <color theme="1"/>
      <name val="Times New Roman"/>
      <family val="1"/>
    </font>
    <font>
      <sz val="9"/>
      <color rgb="FFFF0000"/>
      <name val="Times New Roman"/>
      <family val="1"/>
    </font>
    <font>
      <sz val="9"/>
      <color theme="1"/>
      <name val="Times New Roman"/>
      <family val="1"/>
    </font>
    <font>
      <sz val="11"/>
      <color rgb="FF00B050"/>
      <name val="Calibri"/>
      <family val="2"/>
    </font>
    <font>
      <sz val="11"/>
      <color rgb="FF00B050"/>
      <name val="Times New Roman"/>
      <family val="1"/>
    </font>
    <font>
      <b/>
      <sz val="11"/>
      <color rgb="FF00B050"/>
      <name val="Times New Roman"/>
      <family val="1"/>
    </font>
    <font>
      <b/>
      <sz val="10"/>
      <color rgb="FFFF0000"/>
      <name val="Times New Roman"/>
      <family val="1"/>
    </font>
    <font>
      <sz val="10"/>
      <color rgb="FFFF0000"/>
      <name val="Times New Roman"/>
      <family val="1"/>
    </font>
    <font>
      <b/>
      <sz val="14"/>
      <color theme="1"/>
      <name val="Times New Roman"/>
      <family val="1"/>
    </font>
    <font>
      <i/>
      <sz val="14"/>
      <color theme="1"/>
      <name val="Times New Roman"/>
      <family val="1"/>
    </font>
    <font>
      <i/>
      <sz val="12"/>
      <color theme="1"/>
      <name val="Times New Roman"/>
      <family val="1"/>
    </font>
    <font>
      <b/>
      <sz val="11"/>
      <color theme="1"/>
      <name val="Times New Roman"/>
      <family val="1"/>
    </font>
    <font>
      <b/>
      <sz val="12"/>
      <color theme="1"/>
      <name val="Times New Roman"/>
      <family val="1"/>
    </font>
    <font>
      <b/>
      <sz val="10"/>
      <color theme="1"/>
      <name val="Times New Roman"/>
      <family val="1"/>
    </font>
    <font>
      <b/>
      <sz val="10"/>
      <color theme="1"/>
      <name val="Arial Narrow"/>
      <family val="2"/>
    </font>
    <font>
      <sz val="10"/>
      <color theme="1"/>
      <name val="Arial Narrow"/>
      <family val="2"/>
    </font>
    <font>
      <sz val="12"/>
      <color theme="1"/>
      <name val="Times New Roman"/>
      <family val="1"/>
    </font>
    <font>
      <b/>
      <i/>
      <sz val="11"/>
      <color theme="1"/>
      <name val="Times New Roman"/>
      <family val="1"/>
    </font>
    <font>
      <b/>
      <i/>
      <sz val="10"/>
      <color theme="1"/>
      <name val="Times New Roman"/>
      <family val="1"/>
    </font>
    <font>
      <i/>
      <sz val="10"/>
      <color theme="1"/>
      <name val="Times New Roman"/>
      <family val="1"/>
    </font>
    <font>
      <i/>
      <sz val="11"/>
      <color theme="1"/>
      <name val="Times New Roman"/>
      <family val="1"/>
    </font>
    <font>
      <sz val="8"/>
      <color theme="1"/>
      <name val="Calibri"/>
      <family val="2"/>
    </font>
    <font>
      <b/>
      <i/>
      <sz val="12"/>
      <color theme="1"/>
      <name val="Times New Roman"/>
      <family val="1"/>
    </font>
  </fonts>
  <fills count="71">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65"/>
        <bgColor indexed="64"/>
      </patternFill>
    </fill>
    <fill>
      <patternFill patternType="solid">
        <fgColor indexed="40"/>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darkVertical"/>
    </fill>
    <fill>
      <patternFill patternType="solid">
        <fgColor indexed="54"/>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60">
    <border>
      <left/>
      <right/>
      <top/>
      <bottom/>
      <diagonal/>
    </border>
    <border>
      <left style="thin"/>
      <right style="thin"/>
      <top style="thin"/>
      <bottom style="thin"/>
    </border>
    <border>
      <left style="thin"/>
      <right style="thin"/>
      <top style="dotted"/>
      <bottom style="dotted"/>
    </border>
    <border>
      <left style="thin"/>
      <right style="thin"/>
      <top style="double"/>
      <bottom style="hair"/>
    </border>
    <border>
      <left/>
      <right/>
      <top/>
      <bottom style="hair"/>
    </border>
    <border>
      <left/>
      <right/>
      <top style="thin">
        <color indexed="8"/>
      </top>
      <bottom style="thin">
        <color indexed="8"/>
      </bottom>
    </border>
    <border>
      <left/>
      <right/>
      <top style="double">
        <color indexed="8"/>
      </top>
      <bottom/>
    </border>
    <border>
      <left style="thin"/>
      <right style="thin"/>
      <top style="hair"/>
      <bottom style="hair"/>
    </border>
    <border>
      <left style="thin">
        <color indexed="8"/>
      </left>
      <right style="thin">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right style="thin"/>
      <top/>
      <bottom style="hair"/>
    </border>
    <border>
      <left/>
      <right/>
      <top/>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style="thin"/>
      <bottom/>
    </border>
    <border>
      <left>
        <color indexed="63"/>
      </left>
      <right>
        <color indexed="63"/>
      </right>
      <top style="thin"/>
      <bottom>
        <color indexed="63"/>
      </bottom>
    </border>
    <border>
      <left/>
      <right/>
      <top style="thin"/>
      <bottom style="double"/>
    </border>
    <border>
      <left style="thin"/>
      <right/>
      <top/>
      <bottom/>
    </border>
    <border>
      <left/>
      <right/>
      <top style="double">
        <color indexed="8"/>
      </top>
      <bottom style="double">
        <color indexed="8"/>
      </bottom>
    </border>
    <border>
      <left style="thick"/>
      <right/>
      <top style="thick"/>
      <bottom/>
    </border>
    <border>
      <left/>
      <right/>
      <top style="medium"/>
      <bottom style="medium"/>
    </border>
    <border>
      <left/>
      <right/>
      <top style="thin"/>
      <bottom style="thin"/>
    </border>
    <border>
      <left/>
      <right/>
      <top/>
      <bottom style="mediu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right style="thin"/>
      <top style="thin">
        <color indexed="8"/>
      </top>
      <bottom style="thin"/>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bottom/>
    </border>
    <border>
      <left style="medium"/>
      <right style="medium"/>
      <top style="medium"/>
      <bottom style="mediu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medium">
        <color indexed="8"/>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48"/>
      </top>
      <bottom style="thin">
        <color indexed="48"/>
      </bottom>
    </border>
    <border>
      <left/>
      <right/>
      <top style="double"/>
      <bottom/>
    </border>
    <border>
      <left style="thin"/>
      <right/>
      <top style="thin"/>
      <bottom style="thin"/>
    </border>
    <border>
      <left style="thin">
        <color indexed="8"/>
      </left>
      <right/>
      <top style="thin">
        <color indexed="8"/>
      </top>
      <bottom style="thin">
        <color indexed="8"/>
      </bottom>
    </border>
    <border>
      <left/>
      <right style="medium">
        <color indexed="8"/>
      </right>
      <top/>
      <bottom/>
    </border>
    <border>
      <left style="double"/>
      <right style="thin"/>
      <top style="double"/>
      <bottom/>
    </border>
    <border>
      <left style="double"/>
      <right style="thin"/>
      <top style="hair"/>
      <bottom style="double"/>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style="thin"/>
      <top/>
      <bottom/>
    </border>
    <border>
      <left style="thin">
        <color indexed="8"/>
      </left>
      <right style="thin">
        <color indexed="8"/>
      </right>
      <top style="thin">
        <color indexed="8"/>
      </top>
      <bottom/>
    </border>
    <border>
      <left style="thin">
        <color indexed="8"/>
      </left>
      <right style="thin">
        <color indexed="8"/>
      </right>
      <top/>
      <bottom/>
    </border>
    <border>
      <left style="hair">
        <color indexed="13"/>
      </left>
      <right style="hair">
        <color indexed="13"/>
      </right>
      <top style="hair">
        <color indexed="13"/>
      </top>
      <bottom style="hair">
        <color indexed="13"/>
      </bottom>
    </border>
    <border>
      <left style="hair"/>
      <right style="hair"/>
      <top style="hair"/>
      <bottom style="hair"/>
    </border>
    <border>
      <left style="thin"/>
      <right style="thin"/>
      <top/>
      <bottom style="thin"/>
    </border>
    <border>
      <left/>
      <right style="thin"/>
      <top style="thin"/>
      <bottom style="thin"/>
    </border>
  </borders>
  <cellStyleXfs count="275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9" fillId="0" borderId="0">
      <alignment/>
      <protection/>
    </xf>
    <xf numFmtId="0" fontId="70" fillId="0" borderId="0" applyNumberFormat="0" applyFill="0" applyBorder="0" applyAlignment="0" applyProtection="0"/>
    <xf numFmtId="0" fontId="71" fillId="0" borderId="0">
      <alignment/>
      <protection/>
    </xf>
    <xf numFmtId="3" fontId="72" fillId="0" borderId="1">
      <alignment/>
      <protection/>
    </xf>
    <xf numFmtId="200" fontId="73" fillId="0" borderId="2">
      <alignment horizontal="center"/>
      <protection hidden="1"/>
    </xf>
    <xf numFmtId="201" fontId="74" fillId="0" borderId="0" applyBorder="0">
      <alignment/>
      <protection/>
    </xf>
    <xf numFmtId="176" fontId="75" fillId="0" borderId="3" applyFont="0" applyBorder="0">
      <alignment/>
      <protection/>
    </xf>
    <xf numFmtId="201" fontId="1" fillId="0" borderId="0" applyBorder="0">
      <alignment/>
      <protection/>
    </xf>
    <xf numFmtId="201" fontId="1" fillId="0" borderId="0" applyBorder="0">
      <alignment/>
      <protection/>
    </xf>
    <xf numFmtId="201" fontId="1" fillId="0" borderId="0" applyBorder="0">
      <alignment/>
      <protection/>
    </xf>
    <xf numFmtId="201" fontId="1" fillId="0" borderId="0" applyBorder="0">
      <alignment/>
      <protection/>
    </xf>
    <xf numFmtId="201" fontId="1" fillId="0" borderId="0" applyBorder="0">
      <alignment/>
      <protection/>
    </xf>
    <xf numFmtId="201" fontId="1" fillId="0" borderId="0" applyBorder="0">
      <alignment/>
      <protection/>
    </xf>
    <xf numFmtId="201" fontId="1" fillId="0" borderId="0" applyBorder="0">
      <alignment/>
      <protection/>
    </xf>
    <xf numFmtId="201" fontId="1" fillId="0" borderId="0" applyBorder="0">
      <alignment/>
      <protection/>
    </xf>
    <xf numFmtId="201" fontId="1" fillId="0" borderId="0" applyBorder="0">
      <alignment/>
      <protection/>
    </xf>
    <xf numFmtId="201" fontId="74" fillId="0" borderId="0" applyBorder="0">
      <alignment/>
      <protection/>
    </xf>
    <xf numFmtId="0" fontId="76" fillId="0" borderId="0">
      <alignment/>
      <protection/>
    </xf>
    <xf numFmtId="0" fontId="76" fillId="0" borderId="0">
      <alignment/>
      <protection/>
    </xf>
    <xf numFmtId="0" fontId="76" fillId="0" borderId="0">
      <alignment/>
      <protection/>
    </xf>
    <xf numFmtId="0" fontId="77" fillId="0" borderId="0" applyNumberFormat="0" applyFill="0" applyAlignment="0">
      <protection/>
    </xf>
    <xf numFmtId="181" fontId="2" fillId="0" borderId="0" applyFont="0" applyFill="0" applyBorder="0" applyAlignment="0" applyProtection="0"/>
    <xf numFmtId="0" fontId="78"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0" fontId="2" fillId="0" borderId="0" applyNumberFormat="0" applyFill="0" applyBorder="0" applyAlignment="0" applyProtection="0"/>
    <xf numFmtId="202" fontId="79" fillId="0" borderId="0" applyFont="0" applyFill="0" applyBorder="0" applyAlignment="0" applyProtection="0"/>
    <xf numFmtId="0" fontId="80" fillId="0" borderId="4">
      <alignment/>
      <protection/>
    </xf>
    <xf numFmtId="41" fontId="2" fillId="0" borderId="0" applyFont="0" applyFill="0" applyBorder="0" applyAlignment="0" applyProtection="0"/>
    <xf numFmtId="165" fontId="81" fillId="0" borderId="0" applyFont="0" applyFill="0" applyBorder="0" applyAlignment="0" applyProtection="0"/>
    <xf numFmtId="203" fontId="77" fillId="0" borderId="0" applyFill="0" applyBorder="0" applyAlignment="0" applyProtection="0"/>
    <xf numFmtId="6" fontId="82" fillId="0" borderId="0" applyFont="0" applyFill="0" applyBorder="0" applyAlignment="0" applyProtection="0"/>
    <xf numFmtId="0" fontId="83"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84" fillId="0" borderId="0">
      <alignment/>
      <protection/>
    </xf>
    <xf numFmtId="40" fontId="85" fillId="0" borderId="0" applyFont="0" applyFill="0" applyBorder="0" applyAlignment="0" applyProtection="0"/>
    <xf numFmtId="40" fontId="77" fillId="0" borderId="0" applyFill="0" applyBorder="0" applyAlignment="0" applyProtection="0"/>
    <xf numFmtId="38" fontId="77" fillId="0" borderId="0" applyFill="0" applyBorder="0" applyAlignment="0" applyProtection="0"/>
    <xf numFmtId="3" fontId="77" fillId="0" borderId="0" applyFill="0" applyBorder="0" applyAlignment="0" applyProtection="0"/>
    <xf numFmtId="204" fontId="77" fillId="0" borderId="0" applyFill="0" applyBorder="0" applyAlignment="0" applyProtection="0"/>
    <xf numFmtId="0" fontId="77" fillId="0" borderId="0" applyFill="0" applyBorder="0" applyAlignment="0" applyProtection="0"/>
    <xf numFmtId="0" fontId="2" fillId="0" borderId="0" applyNumberFormat="0" applyFill="0" applyBorder="0" applyAlignment="0" applyProtection="0"/>
    <xf numFmtId="2" fontId="77" fillId="0" borderId="0" applyFill="0" applyBorder="0" applyAlignment="0" applyProtection="0"/>
    <xf numFmtId="0" fontId="86" fillId="0" borderId="5">
      <alignment horizontal="left" vertical="center"/>
      <protection/>
    </xf>
    <xf numFmtId="0" fontId="86" fillId="0" borderId="0" applyNumberFormat="0" applyFill="0" applyBorder="0" applyAlignment="0" applyProtection="0"/>
    <xf numFmtId="0" fontId="69" fillId="0" borderId="0">
      <alignment/>
      <protection/>
    </xf>
    <xf numFmtId="0" fontId="69" fillId="0" borderId="0">
      <alignment/>
      <protection/>
    </xf>
    <xf numFmtId="0" fontId="87" fillId="0" borderId="0">
      <alignment/>
      <protection/>
    </xf>
    <xf numFmtId="0" fontId="77" fillId="0" borderId="6" applyNumberFormat="0" applyFill="0" applyAlignment="0" applyProtection="0"/>
    <xf numFmtId="0" fontId="76" fillId="0" borderId="0">
      <alignment/>
      <protection/>
    </xf>
    <xf numFmtId="0" fontId="2" fillId="0" borderId="0">
      <alignment/>
      <protection/>
    </xf>
    <xf numFmtId="0" fontId="88" fillId="0" borderId="0">
      <alignment/>
      <protection/>
    </xf>
    <xf numFmtId="0" fontId="76" fillId="0" borderId="0" applyNumberFormat="0" applyFill="0" applyBorder="0" applyAlignment="0" applyProtection="0"/>
    <xf numFmtId="0" fontId="77" fillId="0" borderId="0">
      <alignment/>
      <protection/>
    </xf>
    <xf numFmtId="205" fontId="89" fillId="0" borderId="0" applyFont="0" applyFill="0" applyBorder="0" applyAlignment="0" applyProtection="0"/>
    <xf numFmtId="0" fontId="77" fillId="0" borderId="0">
      <alignment/>
      <protection/>
    </xf>
    <xf numFmtId="196" fontId="90"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91" fillId="0" borderId="0">
      <alignment/>
      <protection/>
    </xf>
    <xf numFmtId="0" fontId="91" fillId="0" borderId="0">
      <alignment/>
      <protection/>
    </xf>
    <xf numFmtId="42" fontId="89" fillId="0" borderId="0" applyFont="0" applyFill="0" applyBorder="0" applyAlignment="0" applyProtection="0"/>
    <xf numFmtId="0" fontId="76" fillId="0" borderId="0" applyNumberFormat="0" applyFill="0" applyBorder="0" applyAlignment="0" applyProtection="0"/>
    <xf numFmtId="0" fontId="91" fillId="0" borderId="0">
      <alignment/>
      <protection/>
    </xf>
    <xf numFmtId="0" fontId="91" fillId="0" borderId="0">
      <alignment/>
      <protection/>
    </xf>
    <xf numFmtId="42" fontId="89" fillId="0" borderId="0" applyFont="0" applyFill="0" applyBorder="0" applyAlignment="0" applyProtection="0"/>
    <xf numFmtId="164" fontId="90" fillId="0" borderId="0" applyFont="0" applyFill="0" applyBorder="0" applyAlignment="0" applyProtection="0"/>
    <xf numFmtId="164" fontId="90" fillId="0" borderId="0" applyFont="0" applyFill="0" applyBorder="0" applyAlignment="0" applyProtection="0"/>
    <xf numFmtId="206" fontId="90" fillId="0" borderId="0" applyFont="0" applyFill="0" applyBorder="0" applyAlignment="0" applyProtection="0"/>
    <xf numFmtId="167" fontId="90" fillId="0" borderId="0" applyFont="0" applyFill="0" applyBorder="0" applyAlignment="0" applyProtection="0"/>
    <xf numFmtId="43" fontId="89" fillId="0" borderId="0" applyFont="0" applyFill="0" applyBorder="0" applyAlignment="0" applyProtection="0"/>
    <xf numFmtId="202" fontId="89" fillId="0" borderId="0" applyFont="0" applyFill="0" applyBorder="0" applyAlignment="0" applyProtection="0"/>
    <xf numFmtId="207" fontId="89" fillId="0" borderId="0" applyFont="0" applyFill="0" applyBorder="0" applyAlignment="0" applyProtection="0"/>
    <xf numFmtId="208" fontId="89" fillId="0" borderId="0" applyFont="0" applyFill="0" applyBorder="0" applyAlignment="0" applyProtection="0"/>
    <xf numFmtId="207" fontId="89" fillId="0" borderId="0" applyFont="0" applyFill="0" applyBorder="0" applyAlignment="0" applyProtection="0"/>
    <xf numFmtId="207" fontId="89" fillId="0" borderId="0" applyFont="0" applyFill="0" applyBorder="0" applyAlignment="0" applyProtection="0"/>
    <xf numFmtId="202" fontId="89" fillId="0" borderId="0" applyFont="0" applyFill="0" applyBorder="0" applyAlignment="0" applyProtection="0"/>
    <xf numFmtId="0" fontId="89" fillId="0" borderId="0" applyFont="0" applyFill="0" applyBorder="0" applyAlignment="0" applyProtection="0"/>
    <xf numFmtId="208" fontId="89" fillId="0" borderId="0" applyFont="0" applyFill="0" applyBorder="0" applyAlignment="0" applyProtection="0"/>
    <xf numFmtId="208" fontId="89" fillId="0" borderId="0" applyFont="0" applyFill="0" applyBorder="0" applyAlignment="0" applyProtection="0"/>
    <xf numFmtId="208" fontId="89" fillId="0" borderId="0" applyFont="0" applyFill="0" applyBorder="0" applyAlignment="0" applyProtection="0"/>
    <xf numFmtId="208" fontId="89" fillId="0" borderId="0" applyFont="0" applyFill="0" applyBorder="0" applyAlignment="0" applyProtection="0"/>
    <xf numFmtId="207" fontId="89" fillId="0" borderId="0" applyFont="0" applyFill="0" applyBorder="0" applyAlignment="0" applyProtection="0"/>
    <xf numFmtId="207" fontId="89" fillId="0" borderId="0" applyFont="0" applyFill="0" applyBorder="0" applyAlignment="0" applyProtection="0"/>
    <xf numFmtId="208" fontId="89" fillId="0" borderId="0" applyFont="0" applyFill="0" applyBorder="0" applyAlignment="0" applyProtection="0"/>
    <xf numFmtId="207" fontId="89" fillId="0" borderId="0" applyFont="0" applyFill="0" applyBorder="0" applyAlignment="0" applyProtection="0"/>
    <xf numFmtId="208" fontId="89" fillId="0" borderId="0" applyFont="0" applyFill="0" applyBorder="0" applyAlignment="0" applyProtection="0"/>
    <xf numFmtId="209" fontId="89" fillId="0" borderId="0" applyFont="0" applyFill="0" applyBorder="0" applyAlignment="0" applyProtection="0"/>
    <xf numFmtId="165" fontId="90" fillId="0" borderId="0" applyFont="0" applyFill="0" applyBorder="0" applyAlignment="0" applyProtection="0"/>
    <xf numFmtId="42" fontId="89" fillId="0" borderId="0" applyFont="0" applyFill="0" applyBorder="0" applyAlignment="0" applyProtection="0"/>
    <xf numFmtId="196" fontId="90" fillId="0" borderId="0" applyFont="0" applyFill="0" applyBorder="0" applyAlignment="0" applyProtection="0"/>
    <xf numFmtId="205" fontId="89" fillId="0" borderId="0" applyFont="0" applyFill="0" applyBorder="0" applyAlignment="0" applyProtection="0"/>
    <xf numFmtId="42" fontId="89" fillId="0" borderId="0" applyFont="0" applyFill="0" applyBorder="0" applyAlignment="0" applyProtection="0"/>
    <xf numFmtId="196" fontId="89" fillId="0" borderId="0" applyFont="0" applyFill="0" applyBorder="0" applyAlignment="0" applyProtection="0"/>
    <xf numFmtId="210" fontId="92" fillId="0" borderId="0" applyFont="0" applyFill="0" applyBorder="0" applyAlignment="0" applyProtection="0"/>
    <xf numFmtId="211" fontId="89" fillId="0" borderId="0" applyFont="0" applyFill="0" applyBorder="0" applyAlignment="0" applyProtection="0"/>
    <xf numFmtId="196" fontId="89" fillId="0" borderId="0" applyFont="0" applyFill="0" applyBorder="0" applyAlignment="0" applyProtection="0"/>
    <xf numFmtId="212" fontId="89" fillId="0" borderId="0" applyFont="0" applyFill="0" applyBorder="0" applyAlignment="0" applyProtection="0"/>
    <xf numFmtId="43" fontId="89" fillId="0" borderId="0" applyFont="0" applyFill="0" applyBorder="0" applyAlignment="0" applyProtection="0"/>
    <xf numFmtId="202" fontId="89" fillId="0" borderId="0" applyFont="0" applyFill="0" applyBorder="0" applyAlignment="0" applyProtection="0"/>
    <xf numFmtId="207" fontId="89" fillId="0" borderId="0" applyFont="0" applyFill="0" applyBorder="0" applyAlignment="0" applyProtection="0"/>
    <xf numFmtId="208" fontId="89" fillId="0" borderId="0" applyFont="0" applyFill="0" applyBorder="0" applyAlignment="0" applyProtection="0"/>
    <xf numFmtId="207" fontId="89" fillId="0" borderId="0" applyFont="0" applyFill="0" applyBorder="0" applyAlignment="0" applyProtection="0"/>
    <xf numFmtId="207" fontId="89" fillId="0" borderId="0" applyFont="0" applyFill="0" applyBorder="0" applyAlignment="0" applyProtection="0"/>
    <xf numFmtId="202" fontId="89" fillId="0" borderId="0" applyFont="0" applyFill="0" applyBorder="0" applyAlignment="0" applyProtection="0"/>
    <xf numFmtId="0" fontId="89" fillId="0" borderId="0" applyFont="0" applyFill="0" applyBorder="0" applyAlignment="0" applyProtection="0"/>
    <xf numFmtId="208" fontId="89" fillId="0" borderId="0" applyFont="0" applyFill="0" applyBorder="0" applyAlignment="0" applyProtection="0"/>
    <xf numFmtId="208" fontId="89" fillId="0" borderId="0" applyFont="0" applyFill="0" applyBorder="0" applyAlignment="0" applyProtection="0"/>
    <xf numFmtId="208" fontId="89" fillId="0" borderId="0" applyFont="0" applyFill="0" applyBorder="0" applyAlignment="0" applyProtection="0"/>
    <xf numFmtId="208" fontId="89" fillId="0" borderId="0" applyFont="0" applyFill="0" applyBorder="0" applyAlignment="0" applyProtection="0"/>
    <xf numFmtId="207" fontId="89" fillId="0" borderId="0" applyFont="0" applyFill="0" applyBorder="0" applyAlignment="0" applyProtection="0"/>
    <xf numFmtId="207" fontId="89" fillId="0" borderId="0" applyFont="0" applyFill="0" applyBorder="0" applyAlignment="0" applyProtection="0"/>
    <xf numFmtId="208" fontId="89" fillId="0" borderId="0" applyFont="0" applyFill="0" applyBorder="0" applyAlignment="0" applyProtection="0"/>
    <xf numFmtId="207" fontId="89" fillId="0" borderId="0" applyFont="0" applyFill="0" applyBorder="0" applyAlignment="0" applyProtection="0"/>
    <xf numFmtId="208" fontId="89" fillId="0" borderId="0" applyFont="0" applyFill="0" applyBorder="0" applyAlignment="0" applyProtection="0"/>
    <xf numFmtId="209" fontId="89" fillId="0" borderId="0" applyFont="0" applyFill="0" applyBorder="0" applyAlignment="0" applyProtection="0"/>
    <xf numFmtId="167" fontId="90" fillId="0" borderId="0" applyFont="0" applyFill="0" applyBorder="0" applyAlignment="0" applyProtection="0"/>
    <xf numFmtId="41" fontId="89" fillId="0" borderId="0" applyFont="0" applyFill="0" applyBorder="0" applyAlignment="0" applyProtection="0"/>
    <xf numFmtId="192" fontId="89" fillId="0" borderId="0" applyFont="0" applyFill="0" applyBorder="0" applyAlignment="0" applyProtection="0"/>
    <xf numFmtId="213" fontId="89" fillId="0" borderId="0" applyFont="0" applyFill="0" applyBorder="0" applyAlignment="0" applyProtection="0"/>
    <xf numFmtId="191" fontId="89" fillId="0" borderId="0" applyFont="0" applyFill="0" applyBorder="0" applyAlignment="0" applyProtection="0"/>
    <xf numFmtId="213" fontId="89" fillId="0" borderId="0" applyFont="0" applyFill="0" applyBorder="0" applyAlignment="0" applyProtection="0"/>
    <xf numFmtId="213" fontId="89" fillId="0" borderId="0" applyFont="0" applyFill="0" applyBorder="0" applyAlignment="0" applyProtection="0"/>
    <xf numFmtId="192" fontId="89" fillId="0" borderId="0" applyFont="0" applyFill="0" applyBorder="0" applyAlignment="0" applyProtection="0"/>
    <xf numFmtId="191" fontId="90" fillId="0" borderId="0" applyFont="0" applyFill="0" applyBorder="0" applyAlignment="0" applyProtection="0"/>
    <xf numFmtId="214" fontId="89" fillId="0" borderId="0" applyFont="0" applyFill="0" applyBorder="0" applyAlignment="0" applyProtection="0"/>
    <xf numFmtId="191" fontId="89" fillId="0" borderId="0" applyFont="0" applyFill="0" applyBorder="0" applyAlignment="0" applyProtection="0"/>
    <xf numFmtId="191" fontId="89" fillId="0" borderId="0" applyFont="0" applyFill="0" applyBorder="0" applyAlignment="0" applyProtection="0"/>
    <xf numFmtId="191" fontId="89" fillId="0" borderId="0" applyFont="0" applyFill="0" applyBorder="0" applyAlignment="0" applyProtection="0"/>
    <xf numFmtId="213" fontId="89" fillId="0" borderId="0" applyFont="0" applyFill="0" applyBorder="0" applyAlignment="0" applyProtection="0"/>
    <xf numFmtId="213" fontId="89" fillId="0" borderId="0" applyFont="0" applyFill="0" applyBorder="0" applyAlignment="0" applyProtection="0"/>
    <xf numFmtId="191" fontId="89" fillId="0" borderId="0" applyFont="0" applyFill="0" applyBorder="0" applyAlignment="0" applyProtection="0"/>
    <xf numFmtId="213" fontId="89" fillId="0" borderId="0" applyFont="0" applyFill="0" applyBorder="0" applyAlignment="0" applyProtection="0"/>
    <xf numFmtId="191" fontId="89" fillId="0" borderId="0" applyFont="0" applyFill="0" applyBorder="0" applyAlignment="0" applyProtection="0"/>
    <xf numFmtId="215" fontId="89" fillId="0" borderId="0" applyFont="0" applyFill="0" applyBorder="0" applyAlignment="0" applyProtection="0"/>
    <xf numFmtId="196" fontId="90" fillId="0" borderId="0" applyFont="0" applyFill="0" applyBorder="0" applyAlignment="0" applyProtection="0"/>
    <xf numFmtId="205" fontId="89" fillId="0" borderId="0" applyFont="0" applyFill="0" applyBorder="0" applyAlignment="0" applyProtection="0"/>
    <xf numFmtId="42" fontId="89" fillId="0" borderId="0" applyFont="0" applyFill="0" applyBorder="0" applyAlignment="0" applyProtection="0"/>
    <xf numFmtId="196" fontId="89" fillId="0" borderId="0" applyFont="0" applyFill="0" applyBorder="0" applyAlignment="0" applyProtection="0"/>
    <xf numFmtId="210" fontId="92" fillId="0" borderId="0" applyFont="0" applyFill="0" applyBorder="0" applyAlignment="0" applyProtection="0"/>
    <xf numFmtId="211" fontId="89" fillId="0" borderId="0" applyFont="0" applyFill="0" applyBorder="0" applyAlignment="0" applyProtection="0"/>
    <xf numFmtId="196" fontId="89" fillId="0" borderId="0" applyFont="0" applyFill="0" applyBorder="0" applyAlignment="0" applyProtection="0"/>
    <xf numFmtId="212" fontId="89" fillId="0" borderId="0" applyFont="0" applyFill="0" applyBorder="0" applyAlignment="0" applyProtection="0"/>
    <xf numFmtId="165" fontId="90" fillId="0" borderId="0" applyFont="0" applyFill="0" applyBorder="0" applyAlignment="0" applyProtection="0"/>
    <xf numFmtId="167" fontId="90" fillId="0" borderId="0" applyFont="0" applyFill="0" applyBorder="0" applyAlignment="0" applyProtection="0"/>
    <xf numFmtId="41" fontId="89" fillId="0" borderId="0" applyFont="0" applyFill="0" applyBorder="0" applyAlignment="0" applyProtection="0"/>
    <xf numFmtId="192" fontId="89" fillId="0" borderId="0" applyFont="0" applyFill="0" applyBorder="0" applyAlignment="0" applyProtection="0"/>
    <xf numFmtId="213" fontId="89" fillId="0" borderId="0" applyFont="0" applyFill="0" applyBorder="0" applyAlignment="0" applyProtection="0"/>
    <xf numFmtId="191" fontId="89" fillId="0" borderId="0" applyFont="0" applyFill="0" applyBorder="0" applyAlignment="0" applyProtection="0"/>
    <xf numFmtId="213" fontId="89" fillId="0" borderId="0" applyFont="0" applyFill="0" applyBorder="0" applyAlignment="0" applyProtection="0"/>
    <xf numFmtId="213" fontId="89" fillId="0" borderId="0" applyFont="0" applyFill="0" applyBorder="0" applyAlignment="0" applyProtection="0"/>
    <xf numFmtId="192" fontId="89" fillId="0" borderId="0" applyFont="0" applyFill="0" applyBorder="0" applyAlignment="0" applyProtection="0"/>
    <xf numFmtId="191" fontId="90" fillId="0" borderId="0" applyFont="0" applyFill="0" applyBorder="0" applyAlignment="0" applyProtection="0"/>
    <xf numFmtId="214" fontId="89" fillId="0" borderId="0" applyFont="0" applyFill="0" applyBorder="0" applyAlignment="0" applyProtection="0"/>
    <xf numFmtId="191" fontId="89" fillId="0" borderId="0" applyFont="0" applyFill="0" applyBorder="0" applyAlignment="0" applyProtection="0"/>
    <xf numFmtId="191" fontId="89" fillId="0" borderId="0" applyFont="0" applyFill="0" applyBorder="0" applyAlignment="0" applyProtection="0"/>
    <xf numFmtId="191" fontId="89" fillId="0" borderId="0" applyFont="0" applyFill="0" applyBorder="0" applyAlignment="0" applyProtection="0"/>
    <xf numFmtId="213" fontId="89" fillId="0" borderId="0" applyFont="0" applyFill="0" applyBorder="0" applyAlignment="0" applyProtection="0"/>
    <xf numFmtId="213" fontId="89" fillId="0" borderId="0" applyFont="0" applyFill="0" applyBorder="0" applyAlignment="0" applyProtection="0"/>
    <xf numFmtId="191" fontId="89" fillId="0" borderId="0" applyFont="0" applyFill="0" applyBorder="0" applyAlignment="0" applyProtection="0"/>
    <xf numFmtId="213" fontId="89" fillId="0" borderId="0" applyFont="0" applyFill="0" applyBorder="0" applyAlignment="0" applyProtection="0"/>
    <xf numFmtId="191" fontId="89" fillId="0" borderId="0" applyFont="0" applyFill="0" applyBorder="0" applyAlignment="0" applyProtection="0"/>
    <xf numFmtId="215" fontId="89" fillId="0" borderId="0" applyFont="0" applyFill="0" applyBorder="0" applyAlignment="0" applyProtection="0"/>
    <xf numFmtId="43" fontId="89" fillId="0" borderId="0" applyFont="0" applyFill="0" applyBorder="0" applyAlignment="0" applyProtection="0"/>
    <xf numFmtId="202" fontId="89" fillId="0" borderId="0" applyFont="0" applyFill="0" applyBorder="0" applyAlignment="0" applyProtection="0"/>
    <xf numFmtId="207" fontId="89" fillId="0" borderId="0" applyFont="0" applyFill="0" applyBorder="0" applyAlignment="0" applyProtection="0"/>
    <xf numFmtId="208" fontId="89" fillId="0" borderId="0" applyFont="0" applyFill="0" applyBorder="0" applyAlignment="0" applyProtection="0"/>
    <xf numFmtId="207" fontId="89" fillId="0" borderId="0" applyFont="0" applyFill="0" applyBorder="0" applyAlignment="0" applyProtection="0"/>
    <xf numFmtId="207" fontId="89" fillId="0" borderId="0" applyFont="0" applyFill="0" applyBorder="0" applyAlignment="0" applyProtection="0"/>
    <xf numFmtId="202" fontId="89" fillId="0" borderId="0" applyFont="0" applyFill="0" applyBorder="0" applyAlignment="0" applyProtection="0"/>
    <xf numFmtId="0" fontId="89" fillId="0" borderId="0" applyFont="0" applyFill="0" applyBorder="0" applyAlignment="0" applyProtection="0"/>
    <xf numFmtId="208" fontId="89" fillId="0" borderId="0" applyFont="0" applyFill="0" applyBorder="0" applyAlignment="0" applyProtection="0"/>
    <xf numFmtId="208" fontId="89" fillId="0" borderId="0" applyFont="0" applyFill="0" applyBorder="0" applyAlignment="0" applyProtection="0"/>
    <xf numFmtId="208" fontId="89" fillId="0" borderId="0" applyFont="0" applyFill="0" applyBorder="0" applyAlignment="0" applyProtection="0"/>
    <xf numFmtId="208" fontId="89" fillId="0" borderId="0" applyFont="0" applyFill="0" applyBorder="0" applyAlignment="0" applyProtection="0"/>
    <xf numFmtId="207" fontId="89" fillId="0" borderId="0" applyFont="0" applyFill="0" applyBorder="0" applyAlignment="0" applyProtection="0"/>
    <xf numFmtId="207" fontId="89" fillId="0" borderId="0" applyFont="0" applyFill="0" applyBorder="0" applyAlignment="0" applyProtection="0"/>
    <xf numFmtId="208" fontId="89" fillId="0" borderId="0" applyFont="0" applyFill="0" applyBorder="0" applyAlignment="0" applyProtection="0"/>
    <xf numFmtId="207" fontId="89" fillId="0" borderId="0" applyFont="0" applyFill="0" applyBorder="0" applyAlignment="0" applyProtection="0"/>
    <xf numFmtId="208" fontId="89" fillId="0" borderId="0" applyFont="0" applyFill="0" applyBorder="0" applyAlignment="0" applyProtection="0"/>
    <xf numFmtId="209" fontId="89" fillId="0" borderId="0" applyFont="0" applyFill="0" applyBorder="0" applyAlignment="0" applyProtection="0"/>
    <xf numFmtId="165" fontId="90" fillId="0" borderId="0" applyFont="0" applyFill="0" applyBorder="0" applyAlignment="0" applyProtection="0"/>
    <xf numFmtId="164" fontId="90" fillId="0" borderId="0" applyFont="0" applyFill="0" applyBorder="0" applyAlignment="0" applyProtection="0"/>
    <xf numFmtId="164" fontId="90" fillId="0" borderId="0" applyFont="0" applyFill="0" applyBorder="0" applyAlignment="0" applyProtection="0"/>
    <xf numFmtId="206" fontId="90" fillId="0" borderId="0" applyFont="0" applyFill="0" applyBorder="0" applyAlignment="0" applyProtection="0"/>
    <xf numFmtId="42" fontId="89" fillId="0" borderId="0" applyFont="0" applyFill="0" applyBorder="0" applyAlignment="0" applyProtection="0"/>
    <xf numFmtId="196" fontId="89" fillId="0" borderId="0" applyFont="0" applyFill="0" applyBorder="0" applyAlignment="0" applyProtection="0"/>
    <xf numFmtId="210" fontId="92" fillId="0" borderId="0" applyFont="0" applyFill="0" applyBorder="0" applyAlignment="0" applyProtection="0"/>
    <xf numFmtId="211" fontId="89" fillId="0" borderId="0" applyFont="0" applyFill="0" applyBorder="0" applyAlignment="0" applyProtection="0"/>
    <xf numFmtId="196" fontId="89" fillId="0" borderId="0" applyFont="0" applyFill="0" applyBorder="0" applyAlignment="0" applyProtection="0"/>
    <xf numFmtId="0" fontId="91" fillId="0" borderId="0">
      <alignment/>
      <protection/>
    </xf>
    <xf numFmtId="0" fontId="91" fillId="0" borderId="0">
      <alignment/>
      <protection/>
    </xf>
    <xf numFmtId="206" fontId="90" fillId="0" borderId="0" applyFont="0" applyFill="0" applyBorder="0" applyAlignment="0" applyProtection="0"/>
    <xf numFmtId="212" fontId="89" fillId="0" borderId="0" applyFont="0" applyFill="0" applyBorder="0" applyAlignment="0" applyProtection="0"/>
    <xf numFmtId="165" fontId="90" fillId="0" borderId="0" applyFont="0" applyFill="0" applyBorder="0" applyAlignment="0" applyProtection="0"/>
    <xf numFmtId="41" fontId="89" fillId="0" borderId="0" applyFont="0" applyFill="0" applyBorder="0" applyAlignment="0" applyProtection="0"/>
    <xf numFmtId="192" fontId="89" fillId="0" borderId="0" applyFont="0" applyFill="0" applyBorder="0" applyAlignment="0" applyProtection="0"/>
    <xf numFmtId="213" fontId="89" fillId="0" borderId="0" applyFont="0" applyFill="0" applyBorder="0" applyAlignment="0" applyProtection="0"/>
    <xf numFmtId="191" fontId="89" fillId="0" borderId="0" applyFont="0" applyFill="0" applyBorder="0" applyAlignment="0" applyProtection="0"/>
    <xf numFmtId="213" fontId="89" fillId="0" borderId="0" applyFont="0" applyFill="0" applyBorder="0" applyAlignment="0" applyProtection="0"/>
    <xf numFmtId="213" fontId="89" fillId="0" borderId="0" applyFont="0" applyFill="0" applyBorder="0" applyAlignment="0" applyProtection="0"/>
    <xf numFmtId="192" fontId="89" fillId="0" borderId="0" applyFont="0" applyFill="0" applyBorder="0" applyAlignment="0" applyProtection="0"/>
    <xf numFmtId="191" fontId="90" fillId="0" borderId="0" applyFont="0" applyFill="0" applyBorder="0" applyAlignment="0" applyProtection="0"/>
    <xf numFmtId="214" fontId="89" fillId="0" borderId="0" applyFont="0" applyFill="0" applyBorder="0" applyAlignment="0" applyProtection="0"/>
    <xf numFmtId="191" fontId="89" fillId="0" borderId="0" applyFont="0" applyFill="0" applyBorder="0" applyAlignment="0" applyProtection="0"/>
    <xf numFmtId="191" fontId="89" fillId="0" borderId="0" applyFont="0" applyFill="0" applyBorder="0" applyAlignment="0" applyProtection="0"/>
    <xf numFmtId="191" fontId="89" fillId="0" borderId="0" applyFont="0" applyFill="0" applyBorder="0" applyAlignment="0" applyProtection="0"/>
    <xf numFmtId="213" fontId="89" fillId="0" borderId="0" applyFont="0" applyFill="0" applyBorder="0" applyAlignment="0" applyProtection="0"/>
    <xf numFmtId="213" fontId="89" fillId="0" borderId="0" applyFont="0" applyFill="0" applyBorder="0" applyAlignment="0" applyProtection="0"/>
    <xf numFmtId="191" fontId="89" fillId="0" borderId="0" applyFont="0" applyFill="0" applyBorder="0" applyAlignment="0" applyProtection="0"/>
    <xf numFmtId="213" fontId="89" fillId="0" borderId="0" applyFont="0" applyFill="0" applyBorder="0" applyAlignment="0" applyProtection="0"/>
    <xf numFmtId="191" fontId="89" fillId="0" borderId="0" applyFont="0" applyFill="0" applyBorder="0" applyAlignment="0" applyProtection="0"/>
    <xf numFmtId="215" fontId="89" fillId="0" borderId="0" applyFont="0" applyFill="0" applyBorder="0" applyAlignment="0" applyProtection="0"/>
    <xf numFmtId="43" fontId="89" fillId="0" borderId="0" applyFont="0" applyFill="0" applyBorder="0" applyAlignment="0" applyProtection="0"/>
    <xf numFmtId="202" fontId="89" fillId="0" borderId="0" applyFont="0" applyFill="0" applyBorder="0" applyAlignment="0" applyProtection="0"/>
    <xf numFmtId="207" fontId="89" fillId="0" borderId="0" applyFont="0" applyFill="0" applyBorder="0" applyAlignment="0" applyProtection="0"/>
    <xf numFmtId="208" fontId="89" fillId="0" borderId="0" applyFont="0" applyFill="0" applyBorder="0" applyAlignment="0" applyProtection="0"/>
    <xf numFmtId="207" fontId="89" fillId="0" borderId="0" applyFont="0" applyFill="0" applyBorder="0" applyAlignment="0" applyProtection="0"/>
    <xf numFmtId="207" fontId="89" fillId="0" borderId="0" applyFont="0" applyFill="0" applyBorder="0" applyAlignment="0" applyProtection="0"/>
    <xf numFmtId="202" fontId="89" fillId="0" borderId="0" applyFont="0" applyFill="0" applyBorder="0" applyAlignment="0" applyProtection="0"/>
    <xf numFmtId="0" fontId="89" fillId="0" borderId="0" applyFont="0" applyFill="0" applyBorder="0" applyAlignment="0" applyProtection="0"/>
    <xf numFmtId="208" fontId="89" fillId="0" borderId="0" applyFont="0" applyFill="0" applyBorder="0" applyAlignment="0" applyProtection="0"/>
    <xf numFmtId="208" fontId="89" fillId="0" borderId="0" applyFont="0" applyFill="0" applyBorder="0" applyAlignment="0" applyProtection="0"/>
    <xf numFmtId="208" fontId="89" fillId="0" borderId="0" applyFont="0" applyFill="0" applyBorder="0" applyAlignment="0" applyProtection="0"/>
    <xf numFmtId="208" fontId="89" fillId="0" borderId="0" applyFont="0" applyFill="0" applyBorder="0" applyAlignment="0" applyProtection="0"/>
    <xf numFmtId="207" fontId="89" fillId="0" borderId="0" applyFont="0" applyFill="0" applyBorder="0" applyAlignment="0" applyProtection="0"/>
    <xf numFmtId="207" fontId="89" fillId="0" borderId="0" applyFont="0" applyFill="0" applyBorder="0" applyAlignment="0" applyProtection="0"/>
    <xf numFmtId="208" fontId="89" fillId="0" borderId="0" applyFont="0" applyFill="0" applyBorder="0" applyAlignment="0" applyProtection="0"/>
    <xf numFmtId="207" fontId="89" fillId="0" borderId="0" applyFont="0" applyFill="0" applyBorder="0" applyAlignment="0" applyProtection="0"/>
    <xf numFmtId="208" fontId="89" fillId="0" borderId="0" applyFont="0" applyFill="0" applyBorder="0" applyAlignment="0" applyProtection="0"/>
    <xf numFmtId="209" fontId="89" fillId="0" borderId="0" applyFont="0" applyFill="0" applyBorder="0" applyAlignment="0" applyProtection="0"/>
    <xf numFmtId="164" fontId="90" fillId="0" borderId="0" applyFont="0" applyFill="0" applyBorder="0" applyAlignment="0" applyProtection="0"/>
    <xf numFmtId="164" fontId="90" fillId="0" borderId="0" applyFont="0" applyFill="0" applyBorder="0" applyAlignment="0" applyProtection="0"/>
    <xf numFmtId="206" fontId="90" fillId="0" borderId="0" applyFont="0" applyFill="0" applyBorder="0" applyAlignment="0" applyProtection="0"/>
    <xf numFmtId="167" fontId="90" fillId="0" borderId="0" applyFont="0" applyFill="0" applyBorder="0" applyAlignment="0" applyProtection="0"/>
    <xf numFmtId="0" fontId="91" fillId="0" borderId="0">
      <alignment/>
      <protection/>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16" fontId="93" fillId="0" borderId="0" applyFont="0" applyFill="0" applyBorder="0" applyAlignment="0" applyProtection="0"/>
    <xf numFmtId="217" fontId="77" fillId="0" borderId="0" applyFill="0" applyBorder="0" applyAlignment="0" applyProtection="0"/>
    <xf numFmtId="6" fontId="82" fillId="0" borderId="0" applyFont="0" applyFill="0" applyBorder="0" applyAlignment="0" applyProtection="0"/>
    <xf numFmtId="218" fontId="77" fillId="0" borderId="0" applyFill="0" applyBorder="0" applyAlignment="0" applyProtection="0"/>
    <xf numFmtId="219" fontId="77" fillId="0" borderId="0" applyFill="0" applyBorder="0" applyAlignment="0" applyProtection="0"/>
    <xf numFmtId="164" fontId="94" fillId="0" borderId="0" applyFont="0" applyFill="0" applyBorder="0" applyAlignment="0" applyProtection="0"/>
    <xf numFmtId="217" fontId="77" fillId="0" borderId="0" applyFill="0" applyBorder="0" applyAlignment="0" applyProtection="0"/>
    <xf numFmtId="6" fontId="82" fillId="0" borderId="0" applyFont="0" applyFill="0" applyBorder="0" applyAlignment="0" applyProtection="0"/>
    <xf numFmtId="218" fontId="77" fillId="0" borderId="0" applyFill="0" applyBorder="0" applyAlignment="0" applyProtection="0"/>
    <xf numFmtId="219" fontId="77" fillId="0" borderId="0" applyFill="0" applyBorder="0" applyAlignment="0" applyProtection="0"/>
    <xf numFmtId="0" fontId="69" fillId="0" borderId="0">
      <alignment/>
      <protection/>
    </xf>
    <xf numFmtId="192" fontId="93" fillId="0" borderId="0" applyFont="0" applyFill="0" applyBorder="0" applyAlignment="0" applyProtection="0"/>
    <xf numFmtId="220" fontId="77" fillId="0" borderId="0" applyFill="0" applyBorder="0" applyAlignment="0" applyProtection="0"/>
    <xf numFmtId="199" fontId="95" fillId="0" borderId="0" applyFont="0" applyFill="0" applyBorder="0" applyAlignment="0" applyProtection="0"/>
    <xf numFmtId="0" fontId="96" fillId="0" borderId="0">
      <alignment/>
      <protection/>
    </xf>
    <xf numFmtId="0" fontId="96" fillId="0" borderId="0">
      <alignment/>
      <protection/>
    </xf>
    <xf numFmtId="0" fontId="2" fillId="0" borderId="0">
      <alignment/>
      <protection/>
    </xf>
    <xf numFmtId="1" fontId="97" fillId="0" borderId="1" applyBorder="0" applyAlignment="0">
      <protection/>
    </xf>
    <xf numFmtId="3" fontId="72" fillId="0" borderId="1">
      <alignment/>
      <protection/>
    </xf>
    <xf numFmtId="3" fontId="72" fillId="0" borderId="1">
      <alignment/>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9" fillId="2" borderId="0">
      <alignment/>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74" fillId="0" borderId="8" applyAlignment="0">
      <protection/>
    </xf>
    <xf numFmtId="0" fontId="74"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74" fillId="0" borderId="8"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74" fillId="0" borderId="8" applyAlignment="0">
      <protection/>
    </xf>
    <xf numFmtId="0" fontId="74"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99" fillId="2" borderId="0">
      <alignment/>
      <protection/>
    </xf>
    <xf numFmtId="0" fontId="99" fillId="3" borderId="0">
      <alignment/>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74" fillId="0" borderId="8" applyAlignment="0">
      <protection/>
    </xf>
    <xf numFmtId="0" fontId="74" fillId="0" borderId="8" applyAlignment="0">
      <protection/>
    </xf>
    <xf numFmtId="0" fontId="98" fillId="0" borderId="7" applyFont="0"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74" fillId="0" borderId="8"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74" fillId="0" borderId="8" applyAlignment="0">
      <protection/>
    </xf>
    <xf numFmtId="0" fontId="98" fillId="0" borderId="7" applyFont="0" applyAlignment="0">
      <protection/>
    </xf>
    <xf numFmtId="0" fontId="74"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99" fillId="3" borderId="0">
      <alignment/>
      <protection/>
    </xf>
    <xf numFmtId="0" fontId="74" fillId="0" borderId="8" applyAlignment="0">
      <protection/>
    </xf>
    <xf numFmtId="0" fontId="98" fillId="0" borderId="7" applyFont="0" applyAlignment="0">
      <protection/>
    </xf>
    <xf numFmtId="0" fontId="74" fillId="0" borderId="8" applyAlignment="0">
      <protection/>
    </xf>
    <xf numFmtId="0" fontId="99" fillId="2" borderId="0">
      <alignment/>
      <protection/>
    </xf>
    <xf numFmtId="0" fontId="100" fillId="0" borderId="1" applyFont="0" applyFill="0" applyAlignment="0">
      <protection/>
    </xf>
    <xf numFmtId="0" fontId="74" fillId="0" borderId="8" applyAlignment="0">
      <protection/>
    </xf>
    <xf numFmtId="0" fontId="100" fillId="0" borderId="1" applyFont="0" applyFill="0" applyAlignment="0">
      <protection/>
    </xf>
    <xf numFmtId="0" fontId="100" fillId="0" borderId="1" applyFont="0" applyFill="0" applyAlignment="0">
      <protection/>
    </xf>
    <xf numFmtId="0" fontId="100" fillId="0" borderId="1" applyFont="0" applyFill="0" applyAlignment="0">
      <protection/>
    </xf>
    <xf numFmtId="0" fontId="100" fillId="0" borderId="1" applyFont="0" applyFill="0" applyAlignment="0">
      <protection/>
    </xf>
    <xf numFmtId="0" fontId="100" fillId="0" borderId="1" applyFont="0" applyFill="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74" fillId="0" borderId="8" applyAlignment="0">
      <protection/>
    </xf>
    <xf numFmtId="0" fontId="74"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74" fillId="0" borderId="9" applyFill="0" applyAlignment="0">
      <protection/>
    </xf>
    <xf numFmtId="0" fontId="74" fillId="0" borderId="9" applyFill="0" applyAlignment="0">
      <protection/>
    </xf>
    <xf numFmtId="0" fontId="74" fillId="0" borderId="9" applyFill="0" applyAlignment="0">
      <protection/>
    </xf>
    <xf numFmtId="0" fontId="74" fillId="0" borderId="9" applyFill="0" applyAlignment="0">
      <protection/>
    </xf>
    <xf numFmtId="0" fontId="74" fillId="0" borderId="9" applyFill="0" applyAlignment="0">
      <protection/>
    </xf>
    <xf numFmtId="0" fontId="74" fillId="0" borderId="9" applyFill="0" applyAlignment="0">
      <protection/>
    </xf>
    <xf numFmtId="0" fontId="74" fillId="0" borderId="9" applyFill="0" applyAlignment="0">
      <protection/>
    </xf>
    <xf numFmtId="0" fontId="74" fillId="0" borderId="9" applyFill="0" applyAlignment="0">
      <protection/>
    </xf>
    <xf numFmtId="0" fontId="74" fillId="0" borderId="9" applyFill="0" applyAlignment="0">
      <protection/>
    </xf>
    <xf numFmtId="0" fontId="100" fillId="0" borderId="1" applyFont="0" applyFill="0" applyAlignment="0">
      <protection/>
    </xf>
    <xf numFmtId="0" fontId="100" fillId="0" borderId="1" applyFont="0" applyFill="0" applyAlignment="0">
      <protection/>
    </xf>
    <xf numFmtId="0" fontId="100" fillId="0" borderId="1" applyFont="0" applyFill="0" applyAlignment="0">
      <protection/>
    </xf>
    <xf numFmtId="0" fontId="100" fillId="0" borderId="1" applyFont="0" applyFill="0" applyAlignment="0">
      <protection/>
    </xf>
    <xf numFmtId="0" fontId="100" fillId="0" borderId="1" applyFont="0" applyFill="0" applyAlignment="0">
      <protection/>
    </xf>
    <xf numFmtId="0" fontId="100" fillId="0" borderId="1" applyFont="0" applyFill="0" applyAlignment="0">
      <protection/>
    </xf>
    <xf numFmtId="0" fontId="100" fillId="0" borderId="1" applyFont="0" applyFill="0" applyAlignment="0">
      <protection/>
    </xf>
    <xf numFmtId="0" fontId="100" fillId="0" borderId="1" applyFont="0" applyFill="0" applyAlignment="0">
      <protection/>
    </xf>
    <xf numFmtId="0" fontId="100" fillId="0" borderId="1" applyFont="0" applyFill="0" applyAlignment="0">
      <protection/>
    </xf>
    <xf numFmtId="0" fontId="100" fillId="0" borderId="1" applyFont="0" applyFill="0" applyAlignment="0">
      <protection/>
    </xf>
    <xf numFmtId="0" fontId="74" fillId="0" borderId="9" applyFill="0" applyAlignment="0">
      <protection/>
    </xf>
    <xf numFmtId="0" fontId="100" fillId="0" borderId="1" applyFont="0" applyFill="0" applyAlignment="0">
      <protection/>
    </xf>
    <xf numFmtId="0" fontId="74" fillId="0" borderId="9" applyFill="0" applyAlignment="0">
      <protection/>
    </xf>
    <xf numFmtId="0" fontId="99" fillId="2" borderId="0">
      <alignment/>
      <protection/>
    </xf>
    <xf numFmtId="0" fontId="99" fillId="3" borderId="0">
      <alignment/>
      <protection/>
    </xf>
    <xf numFmtId="0" fontId="74"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00" fillId="0" borderId="1" applyFont="0" applyFill="0" applyAlignment="0">
      <protection/>
    </xf>
    <xf numFmtId="0" fontId="100" fillId="0" borderId="1" applyFont="0" applyFill="0" applyAlignment="0">
      <protection/>
    </xf>
    <xf numFmtId="0" fontId="100" fillId="0" borderId="1" applyFont="0" applyFill="0" applyAlignment="0">
      <protection/>
    </xf>
    <xf numFmtId="0" fontId="100" fillId="0" borderId="1" applyFont="0" applyFill="0" applyAlignment="0">
      <protection/>
    </xf>
    <xf numFmtId="0" fontId="100" fillId="0" borderId="1" applyFont="0" applyFill="0" applyAlignment="0">
      <protection/>
    </xf>
    <xf numFmtId="0" fontId="74" fillId="0" borderId="9" applyFill="0" applyAlignment="0">
      <protection/>
    </xf>
    <xf numFmtId="0" fontId="74"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74" fillId="0" borderId="9" applyFill="0" applyAlignment="0">
      <protection/>
    </xf>
    <xf numFmtId="0" fontId="74" fillId="0" borderId="9" applyFill="0" applyAlignment="0">
      <protection/>
    </xf>
    <xf numFmtId="0" fontId="74" fillId="0" borderId="9" applyFill="0" applyAlignment="0">
      <protection/>
    </xf>
    <xf numFmtId="0" fontId="74" fillId="0" borderId="9" applyFill="0" applyAlignment="0">
      <protection/>
    </xf>
    <xf numFmtId="0" fontId="74" fillId="0" borderId="9" applyFill="0" applyAlignment="0">
      <protection/>
    </xf>
    <xf numFmtId="0" fontId="74" fillId="0" borderId="9" applyFill="0" applyAlignment="0">
      <protection/>
    </xf>
    <xf numFmtId="0" fontId="74" fillId="0" borderId="9" applyFill="0" applyAlignment="0">
      <protection/>
    </xf>
    <xf numFmtId="0" fontId="74" fillId="0" borderId="9" applyFill="0" applyAlignment="0">
      <protection/>
    </xf>
    <xf numFmtId="0" fontId="74" fillId="0" borderId="9" applyFill="0" applyAlignment="0">
      <protection/>
    </xf>
    <xf numFmtId="0" fontId="74" fillId="0" borderId="9" applyFill="0" applyAlignment="0">
      <protection/>
    </xf>
    <xf numFmtId="0" fontId="74" fillId="0" borderId="9"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74" fillId="0" borderId="9" applyFill="0" applyAlignment="0">
      <protection/>
    </xf>
    <xf numFmtId="0" fontId="74" fillId="0" borderId="9" applyFill="0" applyAlignment="0">
      <protection/>
    </xf>
    <xf numFmtId="0" fontId="74" fillId="0" borderId="9" applyFill="0" applyAlignment="0">
      <protection/>
    </xf>
    <xf numFmtId="0" fontId="74"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1" fillId="0" borderId="9" applyFill="0" applyAlignment="0">
      <protection/>
    </xf>
    <xf numFmtId="0" fontId="74" fillId="0" borderId="9" applyFill="0" applyAlignment="0">
      <protection/>
    </xf>
    <xf numFmtId="0" fontId="74" fillId="0" borderId="9" applyFill="0" applyAlignment="0">
      <protection/>
    </xf>
    <xf numFmtId="0" fontId="74" fillId="0" borderId="9" applyFill="0" applyAlignment="0">
      <protection/>
    </xf>
    <xf numFmtId="0" fontId="74" fillId="0" borderId="9" applyFill="0" applyAlignment="0">
      <protection/>
    </xf>
    <xf numFmtId="0" fontId="74" fillId="0" borderId="9" applyFill="0" applyAlignment="0">
      <protection/>
    </xf>
    <xf numFmtId="0" fontId="74" fillId="0" borderId="9" applyFill="0" applyAlignment="0">
      <protection/>
    </xf>
    <xf numFmtId="0" fontId="74" fillId="0" borderId="9" applyFill="0" applyAlignment="0">
      <protection/>
    </xf>
    <xf numFmtId="0" fontId="74" fillId="0" borderId="9" applyFill="0" applyAlignment="0">
      <protection/>
    </xf>
    <xf numFmtId="0" fontId="100" fillId="0" borderId="1" applyFont="0" applyFill="0" applyAlignment="0">
      <protection/>
    </xf>
    <xf numFmtId="0" fontId="100" fillId="0" borderId="1" applyFont="0" applyFill="0" applyAlignment="0">
      <protection/>
    </xf>
    <xf numFmtId="0" fontId="100" fillId="0" borderId="1" applyFont="0" applyFill="0" applyAlignment="0">
      <protection/>
    </xf>
    <xf numFmtId="0" fontId="100" fillId="0" borderId="1" applyFont="0" applyFill="0" applyAlignment="0">
      <protection/>
    </xf>
    <xf numFmtId="0" fontId="100" fillId="0" borderId="1" applyFont="0"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2" fillId="0" borderId="9" applyFill="0" applyAlignment="0">
      <protection/>
    </xf>
    <xf numFmtId="0" fontId="74" fillId="0" borderId="9" applyFill="0" applyAlignment="0">
      <protection/>
    </xf>
    <xf numFmtId="0" fontId="74" fillId="0" borderId="9" applyFill="0" applyAlignment="0">
      <protection/>
    </xf>
    <xf numFmtId="0" fontId="74" fillId="0" borderId="9" applyFill="0" applyAlignment="0">
      <protection/>
    </xf>
    <xf numFmtId="0" fontId="74" fillId="0" borderId="9" applyFill="0" applyAlignment="0">
      <protection/>
    </xf>
    <xf numFmtId="0" fontId="74" fillId="0" borderId="9" applyFill="0" applyAlignment="0">
      <protection/>
    </xf>
    <xf numFmtId="0" fontId="99" fillId="3" borderId="0">
      <alignment/>
      <protection/>
    </xf>
    <xf numFmtId="0" fontId="74" fillId="0" borderId="9" applyFill="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74" fillId="0" borderId="8" applyAlignment="0">
      <protection/>
    </xf>
    <xf numFmtId="0" fontId="98" fillId="0" borderId="7" applyFont="0" applyAlignment="0">
      <protection/>
    </xf>
    <xf numFmtId="0" fontId="74"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99" fillId="2" borderId="0">
      <alignment/>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74" fillId="0" borderId="8" applyAlignment="0">
      <protection/>
    </xf>
    <xf numFmtId="0" fontId="74"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74" fillId="0" borderId="8"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74" fillId="0" borderId="8" applyAlignment="0">
      <protection/>
    </xf>
    <xf numFmtId="0" fontId="74"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74" fillId="0" borderId="8"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74" fillId="0" borderId="8" applyAlignment="0">
      <protection/>
    </xf>
    <xf numFmtId="0" fontId="74"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0" fillId="3" borderId="0">
      <alignment/>
      <protection/>
    </xf>
    <xf numFmtId="0" fontId="70" fillId="3" borderId="0">
      <alignment/>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74" fillId="0" borderId="8" applyAlignment="0">
      <protection/>
    </xf>
    <xf numFmtId="0" fontId="98" fillId="0" borderId="7" applyFont="0" applyAlignment="0">
      <protection/>
    </xf>
    <xf numFmtId="0" fontId="74"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0" fillId="0" borderId="1" applyAlignment="0">
      <protection/>
    </xf>
    <xf numFmtId="0" fontId="70" fillId="0" borderId="1" applyAlignment="0">
      <protection/>
    </xf>
    <xf numFmtId="0" fontId="70" fillId="0" borderId="1" applyAlignment="0">
      <protection/>
    </xf>
    <xf numFmtId="0" fontId="70" fillId="0" borderId="1" applyAlignment="0">
      <protection/>
    </xf>
    <xf numFmtId="0" fontId="70" fillId="0" borderId="1" applyAlignment="0">
      <protection/>
    </xf>
    <xf numFmtId="0" fontId="70" fillId="0" borderId="1" applyAlignment="0">
      <protection/>
    </xf>
    <xf numFmtId="0" fontId="70" fillId="0" borderId="1" applyAlignment="0">
      <protection/>
    </xf>
    <xf numFmtId="0" fontId="70" fillId="0" borderId="1" applyAlignment="0">
      <protection/>
    </xf>
    <xf numFmtId="0" fontId="70" fillId="0" borderId="1" applyAlignment="0">
      <protection/>
    </xf>
    <xf numFmtId="0" fontId="70" fillId="0" borderId="1" applyAlignment="0">
      <protection/>
    </xf>
    <xf numFmtId="0" fontId="70" fillId="0" borderId="1" applyAlignment="0">
      <protection/>
    </xf>
    <xf numFmtId="0" fontId="70" fillId="0" borderId="1" applyAlignment="0">
      <protection/>
    </xf>
    <xf numFmtId="0" fontId="70" fillId="0" borderId="1" applyAlignment="0">
      <protection/>
    </xf>
    <xf numFmtId="0" fontId="70" fillId="0" borderId="1" applyAlignment="0">
      <protection/>
    </xf>
    <xf numFmtId="0" fontId="70" fillId="0" borderId="1" applyAlignment="0">
      <protection/>
    </xf>
    <xf numFmtId="0" fontId="70" fillId="0" borderId="1" applyAlignment="0">
      <protection/>
    </xf>
    <xf numFmtId="0" fontId="70" fillId="0" borderId="9" applyAlignment="0">
      <protection/>
    </xf>
    <xf numFmtId="0" fontId="70" fillId="0" borderId="1"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1" applyAlignment="0">
      <protection/>
    </xf>
    <xf numFmtId="0" fontId="70" fillId="0" borderId="1" applyAlignment="0">
      <protection/>
    </xf>
    <xf numFmtId="0" fontId="70" fillId="0" borderId="1" applyAlignment="0">
      <protection/>
    </xf>
    <xf numFmtId="0" fontId="70" fillId="0" borderId="1" applyAlignment="0">
      <protection/>
    </xf>
    <xf numFmtId="0" fontId="70" fillId="0" borderId="1"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70" fillId="0" borderId="9"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74" fillId="0" borderId="8"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74" fillId="0" borderId="8" applyAlignment="0">
      <protection/>
    </xf>
    <xf numFmtId="0" fontId="74"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74" fillId="0" borderId="8" applyAlignment="0">
      <protection/>
    </xf>
    <xf numFmtId="0" fontId="74"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2"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74" fillId="0" borderId="8" applyAlignment="0">
      <protection/>
    </xf>
    <xf numFmtId="0" fontId="74" fillId="0" borderId="8"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98" fillId="0" borderId="7" applyFont="0" applyAlignment="0">
      <protection/>
    </xf>
    <xf numFmtId="0" fontId="74" fillId="0" borderId="8" applyAlignment="0">
      <protection/>
    </xf>
    <xf numFmtId="0" fontId="74"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1"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0" fontId="74" fillId="0" borderId="8" applyAlignment="0">
      <protection/>
    </xf>
    <xf numFmtId="9" fontId="77" fillId="0" borderId="0" applyFill="0" applyBorder="0" applyAlignment="0" applyProtection="0"/>
    <xf numFmtId="9" fontId="77" fillId="0" borderId="0" applyFill="0" applyBorder="0" applyAlignment="0" applyProtection="0"/>
    <xf numFmtId="0" fontId="101" fillId="0" borderId="10" applyNumberFormat="0" applyFont="0" applyFill="0" applyBorder="0" applyAlignment="0">
      <protection/>
    </xf>
    <xf numFmtId="0" fontId="102" fillId="0" borderId="0">
      <alignment/>
      <protection/>
    </xf>
    <xf numFmtId="0" fontId="77" fillId="0" borderId="8" applyFill="0" applyAlignment="0">
      <protection/>
    </xf>
    <xf numFmtId="9" fontId="77" fillId="0" borderId="0" applyFill="0" applyBorder="0" applyAlignment="0" applyProtection="0"/>
    <xf numFmtId="0" fontId="70" fillId="0" borderId="7" applyNumberFormat="0" applyFill="0">
      <alignment/>
      <protection/>
    </xf>
    <xf numFmtId="0" fontId="70" fillId="0" borderId="7" applyNumberFormat="0" applyFill="0">
      <alignment/>
      <protection/>
    </xf>
    <xf numFmtId="0" fontId="70" fillId="0" borderId="7" applyNumberFormat="0" applyFill="0">
      <alignment/>
      <protection/>
    </xf>
    <xf numFmtId="0" fontId="70" fillId="0" borderId="7" applyNumberFormat="0" applyFill="0">
      <alignment/>
      <protection/>
    </xf>
    <xf numFmtId="0" fontId="70" fillId="0" borderId="7" applyNumberFormat="0" applyFill="0">
      <alignment/>
      <protection/>
    </xf>
    <xf numFmtId="0" fontId="70" fillId="0" borderId="7" applyNumberFormat="0" applyFill="0">
      <alignment/>
      <protection/>
    </xf>
    <xf numFmtId="0" fontId="70" fillId="0" borderId="7" applyNumberFormat="0" applyFill="0">
      <alignment/>
      <protection/>
    </xf>
    <xf numFmtId="0" fontId="70" fillId="0" borderId="7" applyNumberFormat="0" applyFill="0">
      <alignment/>
      <protection/>
    </xf>
    <xf numFmtId="0" fontId="70" fillId="0" borderId="7" applyNumberFormat="0" applyFill="0">
      <alignment/>
      <protection/>
    </xf>
    <xf numFmtId="0" fontId="70" fillId="0" borderId="7" applyNumberFormat="0" applyFill="0">
      <alignment/>
      <protection/>
    </xf>
    <xf numFmtId="0" fontId="70" fillId="0" borderId="7" applyNumberFormat="0" applyFill="0">
      <alignment/>
      <protection/>
    </xf>
    <xf numFmtId="0" fontId="70" fillId="0" borderId="7" applyNumberFormat="0" applyFill="0">
      <alignment/>
      <protection/>
    </xf>
    <xf numFmtId="0" fontId="70" fillId="0" borderId="7" applyNumberFormat="0" applyFill="0">
      <alignment/>
      <protection/>
    </xf>
    <xf numFmtId="0" fontId="70" fillId="0" borderId="7" applyNumberFormat="0" applyFill="0">
      <alignment/>
      <protection/>
    </xf>
    <xf numFmtId="0" fontId="70" fillId="0" borderId="7" applyNumberFormat="0" applyFill="0">
      <alignment/>
      <protection/>
    </xf>
    <xf numFmtId="0" fontId="70" fillId="0" borderId="7" applyNumberFormat="0" applyFill="0">
      <alignment/>
      <protection/>
    </xf>
    <xf numFmtId="0" fontId="70" fillId="0" borderId="8" applyNumberFormat="0" applyFill="0">
      <alignment/>
      <protection/>
    </xf>
    <xf numFmtId="0" fontId="70" fillId="0" borderId="7" applyNumberFormat="0" applyFill="0">
      <alignment/>
      <protection/>
    </xf>
    <xf numFmtId="0" fontId="70" fillId="0" borderId="8" applyNumberFormat="0" applyFill="0">
      <alignment/>
      <protection/>
    </xf>
    <xf numFmtId="0" fontId="103" fillId="2" borderId="0">
      <alignment/>
      <protection/>
    </xf>
    <xf numFmtId="0" fontId="103" fillId="3" borderId="0">
      <alignment/>
      <protection/>
    </xf>
    <xf numFmtId="0" fontId="70" fillId="0" borderId="8" applyNumberFormat="0" applyFill="0">
      <alignment/>
      <protection/>
    </xf>
    <xf numFmtId="0" fontId="103" fillId="2" borderId="0">
      <alignment/>
      <protection/>
    </xf>
    <xf numFmtId="0" fontId="70" fillId="0" borderId="7" applyNumberFormat="0" applyFill="0">
      <alignment/>
      <protection/>
    </xf>
    <xf numFmtId="0" fontId="70" fillId="0" borderId="7" applyNumberFormat="0" applyFill="0">
      <alignment/>
      <protection/>
    </xf>
    <xf numFmtId="0" fontId="70" fillId="0" borderId="7" applyNumberFormat="0" applyFill="0">
      <alignment/>
      <protection/>
    </xf>
    <xf numFmtId="0" fontId="70" fillId="0" borderId="7" applyNumberFormat="0" applyFill="0">
      <alignment/>
      <protection/>
    </xf>
    <xf numFmtId="0" fontId="70" fillId="0" borderId="7"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3" borderId="0">
      <alignment/>
      <protection/>
    </xf>
    <xf numFmtId="0" fontId="70" fillId="3" borderId="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7" applyNumberFormat="0" applyAlignment="0">
      <protection/>
    </xf>
    <xf numFmtId="0" fontId="70" fillId="0" borderId="7" applyNumberFormat="0" applyAlignment="0">
      <protection/>
    </xf>
    <xf numFmtId="0" fontId="70" fillId="0" borderId="7" applyNumberFormat="0" applyAlignment="0">
      <protection/>
    </xf>
    <xf numFmtId="0" fontId="70" fillId="0" borderId="7" applyNumberFormat="0" applyAlignment="0">
      <protection/>
    </xf>
    <xf numFmtId="0" fontId="70" fillId="0" borderId="7" applyNumberFormat="0" applyAlignment="0">
      <protection/>
    </xf>
    <xf numFmtId="0" fontId="70" fillId="0" borderId="7" applyNumberFormat="0" applyAlignment="0">
      <protection/>
    </xf>
    <xf numFmtId="0" fontId="70" fillId="0" borderId="7" applyNumberFormat="0" applyAlignment="0">
      <protection/>
    </xf>
    <xf numFmtId="0" fontId="70" fillId="0" borderId="7" applyNumberFormat="0" applyAlignment="0">
      <protection/>
    </xf>
    <xf numFmtId="0" fontId="70" fillId="0" borderId="7" applyNumberFormat="0" applyAlignment="0">
      <protection/>
    </xf>
    <xf numFmtId="0" fontId="70" fillId="0" borderId="7" applyNumberFormat="0" applyAlignment="0">
      <protection/>
    </xf>
    <xf numFmtId="0" fontId="70" fillId="0" borderId="7" applyNumberFormat="0" applyAlignment="0">
      <protection/>
    </xf>
    <xf numFmtId="0" fontId="70" fillId="0" borderId="7" applyNumberFormat="0" applyAlignment="0">
      <protection/>
    </xf>
    <xf numFmtId="0" fontId="70" fillId="0" borderId="7" applyNumberFormat="0" applyAlignment="0">
      <protection/>
    </xf>
    <xf numFmtId="0" fontId="70" fillId="0" borderId="7" applyNumberFormat="0" applyAlignment="0">
      <protection/>
    </xf>
    <xf numFmtId="0" fontId="70" fillId="0" borderId="7" applyNumberFormat="0" applyAlignment="0">
      <protection/>
    </xf>
    <xf numFmtId="0" fontId="70" fillId="0" borderId="7" applyNumberFormat="0" applyAlignment="0">
      <protection/>
    </xf>
    <xf numFmtId="0" fontId="70" fillId="0" borderId="8" applyNumberFormat="0" applyAlignment="0">
      <protection/>
    </xf>
    <xf numFmtId="0" fontId="70" fillId="0" borderId="7"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7" applyNumberFormat="0" applyAlignment="0">
      <protection/>
    </xf>
    <xf numFmtId="0" fontId="70" fillId="0" borderId="7" applyNumberFormat="0" applyAlignment="0">
      <protection/>
    </xf>
    <xf numFmtId="0" fontId="70" fillId="0" borderId="7" applyNumberFormat="0" applyAlignment="0">
      <protection/>
    </xf>
    <xf numFmtId="0" fontId="70" fillId="0" borderId="7" applyNumberFormat="0" applyAlignment="0">
      <protection/>
    </xf>
    <xf numFmtId="0" fontId="70" fillId="0" borderId="7"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8" applyNumberFormat="0" applyAlignment="0">
      <protection/>
    </xf>
    <xf numFmtId="0" fontId="70" fillId="0" borderId="7" applyNumberFormat="0" applyFill="0">
      <alignment/>
      <protection/>
    </xf>
    <xf numFmtId="0" fontId="70" fillId="0" borderId="7" applyNumberFormat="0" applyFill="0">
      <alignment/>
      <protection/>
    </xf>
    <xf numFmtId="0" fontId="70" fillId="0" borderId="7" applyNumberFormat="0" applyFill="0">
      <alignment/>
      <protection/>
    </xf>
    <xf numFmtId="0" fontId="70" fillId="0" borderId="7" applyNumberFormat="0" applyFill="0">
      <alignment/>
      <protection/>
    </xf>
    <xf numFmtId="0" fontId="70" fillId="0" borderId="7" applyNumberFormat="0" applyFill="0">
      <alignment/>
      <protection/>
    </xf>
    <xf numFmtId="0" fontId="103" fillId="2" borderId="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70" fillId="0" borderId="8" applyNumberFormat="0" applyFill="0">
      <alignment/>
      <protection/>
    </xf>
    <xf numFmtId="0" fontId="103" fillId="3" borderId="0">
      <alignment/>
      <protection/>
    </xf>
    <xf numFmtId="0" fontId="70" fillId="0" borderId="8" applyNumberFormat="0" applyFill="0">
      <alignment/>
      <protection/>
    </xf>
    <xf numFmtId="0" fontId="0" fillId="4" borderId="0" applyNumberFormat="0" applyBorder="0" applyAlignment="0" applyProtection="0"/>
    <xf numFmtId="0" fontId="1" fillId="5" borderId="0" applyNumberFormat="0" applyBorder="0" applyAlignment="0" applyProtection="0"/>
    <xf numFmtId="0" fontId="104"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04"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04"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04"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04"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04" fillId="15" borderId="0" applyNumberFormat="0" applyBorder="0" applyAlignment="0" applyProtection="0"/>
    <xf numFmtId="0" fontId="2" fillId="0" borderId="0">
      <alignment/>
      <protection/>
    </xf>
    <xf numFmtId="0" fontId="2" fillId="0" borderId="0">
      <alignment/>
      <protection/>
    </xf>
    <xf numFmtId="0" fontId="105" fillId="2" borderId="0">
      <alignment/>
      <protection/>
    </xf>
    <xf numFmtId="0" fontId="105" fillId="3" borderId="0">
      <alignment/>
      <protection/>
    </xf>
    <xf numFmtId="0" fontId="105" fillId="3" borderId="0">
      <alignment/>
      <protection/>
    </xf>
    <xf numFmtId="0" fontId="105" fillId="2" borderId="0">
      <alignment/>
      <protection/>
    </xf>
    <xf numFmtId="0" fontId="70" fillId="3" borderId="0">
      <alignment/>
      <protection/>
    </xf>
    <xf numFmtId="0" fontId="70" fillId="3" borderId="0">
      <alignment/>
      <protection/>
    </xf>
    <xf numFmtId="0" fontId="105" fillId="3" borderId="0">
      <alignment/>
      <protection/>
    </xf>
    <xf numFmtId="0" fontId="2" fillId="0" borderId="0">
      <alignment/>
      <protection/>
    </xf>
    <xf numFmtId="0" fontId="106" fillId="0" borderId="0">
      <alignment wrapText="1"/>
      <protection/>
    </xf>
    <xf numFmtId="0" fontId="106" fillId="0" borderId="0">
      <alignment wrapText="1"/>
      <protection/>
    </xf>
    <xf numFmtId="0" fontId="70" fillId="0" borderId="0">
      <alignment wrapText="1"/>
      <protection/>
    </xf>
    <xf numFmtId="0" fontId="70" fillId="0" borderId="0">
      <alignment wrapText="1"/>
      <protection/>
    </xf>
    <xf numFmtId="0" fontId="0" fillId="16" borderId="0" applyNumberFormat="0" applyBorder="0" applyAlignment="0" applyProtection="0"/>
    <xf numFmtId="0" fontId="1" fillId="17" borderId="0" applyNumberFormat="0" applyBorder="0" applyAlignment="0" applyProtection="0"/>
    <xf numFmtId="0" fontId="104"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04"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104" fillId="21" borderId="0" applyNumberFormat="0" applyBorder="0" applyAlignment="0" applyProtection="0"/>
    <xf numFmtId="0" fontId="0" fillId="22" borderId="0" applyNumberFormat="0" applyBorder="0" applyAlignment="0" applyProtection="0"/>
    <xf numFmtId="0" fontId="1" fillId="11" borderId="0" applyNumberFormat="0" applyBorder="0" applyAlignment="0" applyProtection="0"/>
    <xf numFmtId="0" fontId="104" fillId="11" borderId="0" applyNumberFormat="0" applyBorder="0" applyAlignment="0" applyProtection="0"/>
    <xf numFmtId="0" fontId="0" fillId="23" borderId="0" applyNumberFormat="0" applyBorder="0" applyAlignment="0" applyProtection="0"/>
    <xf numFmtId="0" fontId="1" fillId="17" borderId="0" applyNumberFormat="0" applyBorder="0" applyAlignment="0" applyProtection="0"/>
    <xf numFmtId="0" fontId="104" fillId="17"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104" fillId="25" borderId="0" applyNumberFormat="0" applyBorder="0" applyAlignment="0" applyProtection="0"/>
    <xf numFmtId="176" fontId="107" fillId="0" borderId="11" applyNumberFormat="0" applyFont="0" applyBorder="0" applyAlignment="0">
      <protection/>
    </xf>
    <xf numFmtId="0" fontId="70" fillId="0" borderId="0">
      <alignment/>
      <protection/>
    </xf>
    <xf numFmtId="0" fontId="76" fillId="0" borderId="0">
      <alignment/>
      <protection/>
    </xf>
    <xf numFmtId="0" fontId="76" fillId="0" borderId="0">
      <alignment/>
      <protection/>
    </xf>
    <xf numFmtId="0" fontId="70" fillId="0" borderId="0">
      <alignment/>
      <protection/>
    </xf>
    <xf numFmtId="0" fontId="76" fillId="0" borderId="0">
      <alignment/>
      <protection/>
    </xf>
    <xf numFmtId="0" fontId="248" fillId="26" borderId="0" applyNumberFormat="0" applyBorder="0" applyAlignment="0" applyProtection="0"/>
    <xf numFmtId="0" fontId="108" fillId="27" borderId="0" applyNumberFormat="0" applyBorder="0" applyAlignment="0" applyProtection="0"/>
    <xf numFmtId="0" fontId="248" fillId="28" borderId="0" applyNumberFormat="0" applyBorder="0" applyAlignment="0" applyProtection="0"/>
    <xf numFmtId="0" fontId="108" fillId="19" borderId="0" applyNumberFormat="0" applyBorder="0" applyAlignment="0" applyProtection="0"/>
    <xf numFmtId="0" fontId="248" fillId="29" borderId="0" applyNumberFormat="0" applyBorder="0" applyAlignment="0" applyProtection="0"/>
    <xf numFmtId="0" fontId="108" fillId="21" borderId="0" applyNumberFormat="0" applyBorder="0" applyAlignment="0" applyProtection="0"/>
    <xf numFmtId="0" fontId="248" fillId="30" borderId="0" applyNumberFormat="0" applyBorder="0" applyAlignment="0" applyProtection="0"/>
    <xf numFmtId="0" fontId="108" fillId="31" borderId="0" applyNumberFormat="0" applyBorder="0" applyAlignment="0" applyProtection="0"/>
    <xf numFmtId="0" fontId="248" fillId="32" borderId="0" applyNumberFormat="0" applyBorder="0" applyAlignment="0" applyProtection="0"/>
    <xf numFmtId="0" fontId="108" fillId="33" borderId="0" applyNumberFormat="0" applyBorder="0" applyAlignment="0" applyProtection="0"/>
    <xf numFmtId="0" fontId="248" fillId="34" borderId="0" applyNumberFormat="0" applyBorder="0" applyAlignment="0" applyProtection="0"/>
    <xf numFmtId="0" fontId="108" fillId="35" borderId="0" applyNumberFormat="0" applyBorder="0" applyAlignment="0" applyProtection="0"/>
    <xf numFmtId="0" fontId="109" fillId="0" borderId="0">
      <alignment/>
      <protection/>
    </xf>
    <xf numFmtId="0" fontId="109" fillId="0" borderId="0">
      <alignment/>
      <protection/>
    </xf>
    <xf numFmtId="0" fontId="109" fillId="0" borderId="0">
      <alignment/>
      <protection/>
    </xf>
    <xf numFmtId="0" fontId="85" fillId="0" borderId="0" applyFont="0" applyFill="0" applyBorder="0" applyAlignment="0" applyProtection="0"/>
    <xf numFmtId="0" fontId="77" fillId="0" borderId="0" applyFill="0" applyBorder="0" applyAlignment="0" applyProtection="0"/>
    <xf numFmtId="0" fontId="77" fillId="0" borderId="0" applyFill="0" applyBorder="0" applyAlignment="0" applyProtection="0"/>
    <xf numFmtId="0" fontId="248" fillId="36" borderId="0" applyNumberFormat="0" applyBorder="0" applyAlignment="0" applyProtection="0"/>
    <xf numFmtId="0" fontId="108" fillId="37" borderId="0" applyNumberFormat="0" applyBorder="0" applyAlignment="0" applyProtection="0"/>
    <xf numFmtId="0" fontId="248" fillId="38" borderId="0" applyNumberFormat="0" applyBorder="0" applyAlignment="0" applyProtection="0"/>
    <xf numFmtId="0" fontId="108" fillId="39" borderId="0" applyNumberFormat="0" applyBorder="0" applyAlignment="0" applyProtection="0"/>
    <xf numFmtId="0" fontId="248" fillId="40" borderId="0" applyNumberFormat="0" applyBorder="0" applyAlignment="0" applyProtection="0"/>
    <xf numFmtId="0" fontId="108" fillId="41" borderId="0" applyNumberFormat="0" applyBorder="0" applyAlignment="0" applyProtection="0"/>
    <xf numFmtId="0" fontId="248" fillId="42" borderId="0" applyNumberFormat="0" applyBorder="0" applyAlignment="0" applyProtection="0"/>
    <xf numFmtId="0" fontId="108" fillId="31" borderId="0" applyNumberFormat="0" applyBorder="0" applyAlignment="0" applyProtection="0"/>
    <xf numFmtId="0" fontId="248" fillId="43" borderId="0" applyNumberFormat="0" applyBorder="0" applyAlignment="0" applyProtection="0"/>
    <xf numFmtId="0" fontId="108" fillId="33" borderId="0" applyNumberFormat="0" applyBorder="0" applyAlignment="0" applyProtection="0"/>
    <xf numFmtId="0" fontId="248" fillId="44" borderId="0" applyNumberFormat="0" applyBorder="0" applyAlignment="0" applyProtection="0"/>
    <xf numFmtId="0" fontId="108" fillId="45" borderId="0" applyNumberFormat="0" applyBorder="0" applyAlignment="0" applyProtection="0"/>
    <xf numFmtId="221" fontId="74" fillId="0" borderId="0" applyFill="0" applyBorder="0" applyAlignment="0" applyProtection="0"/>
    <xf numFmtId="0" fontId="110" fillId="0" borderId="0" applyFont="0" applyFill="0" applyBorder="0" applyAlignment="0" applyProtection="0"/>
    <xf numFmtId="0" fontId="111" fillId="0" borderId="0" applyFont="0" applyFill="0" applyBorder="0" applyAlignment="0" applyProtection="0"/>
    <xf numFmtId="222" fontId="74" fillId="0" borderId="0" applyFill="0" applyBorder="0" applyAlignment="0" applyProtection="0"/>
    <xf numFmtId="0" fontId="110" fillId="0" borderId="0" applyFont="0" applyFill="0" applyBorder="0" applyAlignment="0" applyProtection="0"/>
    <xf numFmtId="223" fontId="111" fillId="0" borderId="0" applyFont="0" applyFill="0" applyBorder="0" applyAlignment="0" applyProtection="0"/>
    <xf numFmtId="0" fontId="112" fillId="0" borderId="0">
      <alignment horizontal="center" wrapText="1"/>
      <protection locked="0"/>
    </xf>
    <xf numFmtId="224" fontId="74" fillId="0" borderId="0" applyFill="0" applyBorder="0" applyAlignment="0" applyProtection="0"/>
    <xf numFmtId="0" fontId="110" fillId="0" borderId="0" applyFont="0" applyFill="0" applyBorder="0" applyAlignment="0" applyProtection="0"/>
    <xf numFmtId="224" fontId="77" fillId="0" borderId="0" applyFill="0" applyBorder="0" applyAlignment="0" applyProtection="0"/>
    <xf numFmtId="225" fontId="74" fillId="0" borderId="0" applyFill="0" applyBorder="0" applyAlignment="0" applyProtection="0"/>
    <xf numFmtId="0" fontId="110" fillId="0" borderId="0" applyFont="0" applyFill="0" applyBorder="0" applyAlignment="0" applyProtection="0"/>
    <xf numFmtId="225" fontId="77" fillId="0" borderId="0" applyFill="0" applyBorder="0" applyAlignment="0" applyProtection="0"/>
    <xf numFmtId="164" fontId="90" fillId="0" borderId="0" applyFont="0" applyFill="0" applyBorder="0" applyAlignment="0" applyProtection="0"/>
    <xf numFmtId="0" fontId="113" fillId="0" borderId="0">
      <alignment/>
      <protection/>
    </xf>
    <xf numFmtId="0" fontId="2" fillId="0" borderId="0">
      <alignment/>
      <protection/>
    </xf>
    <xf numFmtId="0" fontId="113"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49" fillId="46" borderId="0" applyNumberFormat="0" applyBorder="0" applyAlignment="0" applyProtection="0"/>
    <xf numFmtId="0" fontId="114" fillId="7" borderId="0" applyNumberFormat="0" applyBorder="0" applyAlignment="0" applyProtection="0"/>
    <xf numFmtId="0" fontId="109" fillId="0" borderId="0">
      <alignment/>
      <protection/>
    </xf>
    <xf numFmtId="0" fontId="115" fillId="0" borderId="0" applyNumberFormat="0" applyFill="0" applyBorder="0" applyAlignment="0" applyProtection="0"/>
    <xf numFmtId="0" fontId="110" fillId="0" borderId="0">
      <alignment/>
      <protection/>
    </xf>
    <xf numFmtId="0" fontId="93" fillId="0" borderId="0">
      <alignment/>
      <protection/>
    </xf>
    <xf numFmtId="0" fontId="93" fillId="0" borderId="0">
      <alignment/>
      <protection/>
    </xf>
    <xf numFmtId="0" fontId="93" fillId="0" borderId="0">
      <alignment/>
      <protection/>
    </xf>
    <xf numFmtId="0" fontId="116" fillId="0" borderId="0">
      <alignment/>
      <protection/>
    </xf>
    <xf numFmtId="0" fontId="110" fillId="0" borderId="0">
      <alignment/>
      <protection/>
    </xf>
    <xf numFmtId="0" fontId="116" fillId="0" borderId="0">
      <alignment/>
      <protection/>
    </xf>
    <xf numFmtId="0" fontId="117" fillId="0" borderId="0">
      <alignment/>
      <protection/>
    </xf>
    <xf numFmtId="183" fontId="70" fillId="0" borderId="0" applyFill="0" applyBorder="0" applyAlignment="0">
      <protection/>
    </xf>
    <xf numFmtId="226" fontId="2" fillId="0" borderId="0" applyFill="0" applyBorder="0" applyAlignment="0">
      <protection/>
    </xf>
    <xf numFmtId="227" fontId="2" fillId="0" borderId="0" applyFill="0" applyBorder="0" applyAlignment="0">
      <protection/>
    </xf>
    <xf numFmtId="228" fontId="2" fillId="0" borderId="0" applyFill="0" applyBorder="0" applyAlignment="0">
      <protection/>
    </xf>
    <xf numFmtId="229" fontId="2" fillId="0" borderId="0" applyFill="0" applyBorder="0" applyAlignment="0">
      <protection/>
    </xf>
    <xf numFmtId="230" fontId="2" fillId="0" borderId="0" applyFill="0" applyBorder="0" applyAlignment="0">
      <protection/>
    </xf>
    <xf numFmtId="231" fontId="2" fillId="0" borderId="0" applyFill="0" applyBorder="0" applyAlignment="0">
      <protection/>
    </xf>
    <xf numFmtId="226" fontId="2" fillId="0" borderId="0" applyFill="0" applyBorder="0" applyAlignment="0">
      <protection/>
    </xf>
    <xf numFmtId="0" fontId="250" fillId="47" borderId="12" applyNumberFormat="0" applyAlignment="0" applyProtection="0"/>
    <xf numFmtId="0" fontId="118" fillId="3" borderId="13" applyNumberFormat="0" applyAlignment="0" applyProtection="0"/>
    <xf numFmtId="0" fontId="119" fillId="0" borderId="0">
      <alignment/>
      <protection/>
    </xf>
    <xf numFmtId="232" fontId="120" fillId="0" borderId="4" applyBorder="0">
      <alignment/>
      <protection/>
    </xf>
    <xf numFmtId="232" fontId="121" fillId="0" borderId="7">
      <alignment/>
      <protection locked="0"/>
    </xf>
    <xf numFmtId="0" fontId="122" fillId="0" borderId="0" applyFill="0" applyBorder="0" applyProtection="0">
      <alignment horizontal="center"/>
    </xf>
    <xf numFmtId="233" fontId="89" fillId="0" borderId="0" applyFont="0" applyFill="0" applyBorder="0" applyAlignment="0" applyProtection="0"/>
    <xf numFmtId="234" fontId="123" fillId="0" borderId="7">
      <alignment/>
      <protection/>
    </xf>
    <xf numFmtId="0" fontId="251" fillId="48" borderId="14" applyNumberFormat="0" applyAlignment="0" applyProtection="0"/>
    <xf numFmtId="0" fontId="124" fillId="49" borderId="15" applyNumberFormat="0" applyAlignment="0" applyProtection="0"/>
    <xf numFmtId="1" fontId="125" fillId="0" borderId="0" applyBorder="0">
      <alignment/>
      <protection/>
    </xf>
    <xf numFmtId="0" fontId="126" fillId="0" borderId="16">
      <alignment horizontal="center"/>
      <protection/>
    </xf>
    <xf numFmtId="43" fontId="1" fillId="0" borderId="0" applyFont="0" applyFill="0" applyBorder="0" applyAlignment="0" applyProtection="0"/>
    <xf numFmtId="235" fontId="127" fillId="0" borderId="0">
      <alignment/>
      <protection/>
    </xf>
    <xf numFmtId="235" fontId="127" fillId="0" borderId="0">
      <alignment/>
      <protection/>
    </xf>
    <xf numFmtId="235" fontId="127" fillId="0" borderId="0">
      <alignment/>
      <protection/>
    </xf>
    <xf numFmtId="235" fontId="127" fillId="0" borderId="0">
      <alignment/>
      <protection/>
    </xf>
    <xf numFmtId="235" fontId="127" fillId="0" borderId="0">
      <alignment/>
      <protection/>
    </xf>
    <xf numFmtId="235" fontId="127" fillId="0" borderId="0">
      <alignment/>
      <protection/>
    </xf>
    <xf numFmtId="235" fontId="127" fillId="0" borderId="0">
      <alignment/>
      <protection/>
    </xf>
    <xf numFmtId="235" fontId="127" fillId="0" borderId="0">
      <alignment/>
      <protection/>
    </xf>
    <xf numFmtId="236" fontId="2" fillId="0" borderId="0" applyFont="0" applyFill="0" applyBorder="0" applyAlignment="0" applyProtection="0"/>
    <xf numFmtId="169" fontId="1" fillId="0" borderId="0" applyFont="0" applyFill="0" applyBorder="0" applyAlignment="0" applyProtection="0"/>
    <xf numFmtId="41" fontId="2" fillId="0" borderId="0" applyFont="0" applyFill="0" applyBorder="0" applyAlignment="0" applyProtection="0"/>
    <xf numFmtId="305" fontId="1" fillId="0" borderId="0" applyFont="0" applyFill="0" applyBorder="0" applyAlignment="0" applyProtection="0"/>
    <xf numFmtId="41" fontId="2" fillId="0" borderId="0" applyFont="0" applyFill="0" applyBorder="0" applyAlignment="0" applyProtection="0"/>
    <xf numFmtId="41" fontId="3" fillId="0" borderId="0" applyFont="0" applyFill="0" applyBorder="0" applyAlignment="0" applyProtection="0"/>
    <xf numFmtId="41" fontId="2" fillId="0" borderId="0" applyFont="0" applyFill="0" applyBorder="0" applyAlignment="0" applyProtection="0"/>
    <xf numFmtId="230" fontId="74" fillId="0" borderId="0" applyFill="0" applyBorder="0" applyAlignment="0" applyProtection="0"/>
    <xf numFmtId="237" fontId="8" fillId="0" borderId="0" applyFont="0" applyFill="0" applyBorder="0" applyAlignment="0" applyProtection="0"/>
    <xf numFmtId="238" fontId="94" fillId="0" borderId="0" applyFont="0" applyFill="0" applyBorder="0" applyAlignment="0" applyProtection="0"/>
    <xf numFmtId="239" fontId="128" fillId="0" borderId="0" applyFont="0" applyFill="0" applyBorder="0" applyAlignment="0" applyProtection="0"/>
    <xf numFmtId="240" fontId="94" fillId="0" borderId="0" applyFont="0" applyFill="0" applyBorder="0" applyAlignment="0" applyProtection="0"/>
    <xf numFmtId="241" fontId="128" fillId="0" borderId="0" applyFont="0" applyFill="0" applyBorder="0" applyAlignment="0" applyProtection="0"/>
    <xf numFmtId="242" fontId="94"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243" fontId="129" fillId="0" borderId="0" applyFill="0" applyBorder="0" applyAlignment="0" applyProtection="0"/>
    <xf numFmtId="243" fontId="129" fillId="0" borderId="0" applyFill="0" applyBorder="0" applyAlignment="0" applyProtection="0"/>
    <xf numFmtId="43" fontId="69" fillId="0" borderId="0" applyFont="0" applyFill="0" applyBorder="0" applyAlignment="0" applyProtection="0"/>
    <xf numFmtId="243" fontId="129" fillId="0" borderId="0" applyFill="0" applyBorder="0" applyAlignment="0" applyProtection="0"/>
    <xf numFmtId="243" fontId="129" fillId="0" borderId="0" applyFill="0" applyBorder="0" applyAlignment="0" applyProtection="0"/>
    <xf numFmtId="43" fontId="104" fillId="0" borderId="0" applyFont="0" applyFill="0" applyBorder="0" applyAlignment="0" applyProtection="0"/>
    <xf numFmtId="43" fontId="27" fillId="0" borderId="0" applyFont="0" applyFill="0" applyBorder="0" applyAlignment="0" applyProtection="0"/>
    <xf numFmtId="43" fontId="68" fillId="0" borderId="0" applyFont="0" applyFill="0" applyBorder="0" applyAlignment="0" applyProtection="0"/>
    <xf numFmtId="43" fontId="1" fillId="0" borderId="0" applyFont="0" applyFill="0" applyBorder="0" applyAlignment="0" applyProtection="0"/>
    <xf numFmtId="243" fontId="129" fillId="0" borderId="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175"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243" fontId="129" fillId="0" borderId="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43" fontId="129" fillId="0" borderId="0" applyFill="0" applyBorder="0" applyAlignment="0" applyProtection="0"/>
    <xf numFmtId="243" fontId="129" fillId="0" borderId="0" applyFill="0" applyBorder="0" applyAlignment="0" applyProtection="0"/>
    <xf numFmtId="243" fontId="70" fillId="0" borderId="0" applyFill="0" applyBorder="0" applyAlignment="0" applyProtection="0"/>
    <xf numFmtId="184" fontId="109" fillId="0" borderId="0" applyFont="0" applyFill="0" applyBorder="0" applyAlignment="0" applyProtection="0"/>
    <xf numFmtId="171" fontId="1" fillId="0" borderId="0" applyFont="0" applyFill="0" applyBorder="0" applyAlignment="0" applyProtection="0"/>
    <xf numFmtId="184" fontId="109"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171" fontId="2" fillId="0" borderId="0" applyFont="0" applyFill="0" applyBorder="0" applyAlignment="0" applyProtection="0"/>
    <xf numFmtId="43" fontId="3" fillId="0" borderId="0" applyFont="0" applyFill="0" applyBorder="0" applyAlignment="0" applyProtection="0"/>
    <xf numFmtId="0" fontId="70" fillId="0" borderId="0" applyFill="0" applyBorder="0" applyAlignment="0" applyProtection="0"/>
    <xf numFmtId="43" fontId="3" fillId="0" borderId="0" applyFont="0" applyFill="0" applyBorder="0" applyAlignment="0" applyProtection="0"/>
    <xf numFmtId="0" fontId="2" fillId="0" borderId="0" applyFont="0" applyFill="0" applyBorder="0" applyAlignment="0" applyProtection="0"/>
    <xf numFmtId="0" fontId="129" fillId="0" borderId="0" applyFill="0" applyBorder="0" applyAlignment="0" applyProtection="0"/>
    <xf numFmtId="243" fontId="70" fillId="0" borderId="0" applyFill="0" applyBorder="0" applyAlignment="0" applyProtection="0"/>
    <xf numFmtId="184" fontId="109" fillId="0" borderId="0" applyFont="0" applyFill="0" applyBorder="0" applyAlignment="0" applyProtection="0"/>
    <xf numFmtId="43" fontId="2" fillId="0" borderId="0" applyFont="0" applyFill="0" applyBorder="0" applyAlignment="0" applyProtection="0"/>
    <xf numFmtId="243" fontId="129" fillId="0" borderId="0" applyFill="0" applyBorder="0" applyAlignment="0" applyProtection="0"/>
    <xf numFmtId="184" fontId="10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43" fontId="129" fillId="0" borderId="0" applyFill="0" applyBorder="0" applyAlignment="0" applyProtection="0"/>
    <xf numFmtId="171" fontId="2" fillId="0" borderId="0" applyFont="0" applyFill="0" applyBorder="0" applyAlignment="0" applyProtection="0"/>
    <xf numFmtId="43" fontId="1"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243" fontId="129" fillId="0" borderId="0" applyFill="0" applyBorder="0" applyAlignment="0" applyProtection="0"/>
    <xf numFmtId="43" fontId="130" fillId="0" borderId="0" applyFont="0" applyFill="0" applyBorder="0" applyAlignment="0" applyProtection="0"/>
    <xf numFmtId="171" fontId="2"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243" fontId="129"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0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43" fontId="129" fillId="0" borderId="0" applyFill="0" applyBorder="0" applyAlignment="0" applyProtection="0"/>
    <xf numFmtId="43" fontId="1" fillId="0" borderId="0" applyFont="0" applyFill="0" applyBorder="0" applyAlignment="0" applyProtection="0"/>
    <xf numFmtId="243" fontId="129" fillId="0" borderId="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85" fontId="15" fillId="0" borderId="0">
      <alignment/>
      <protection/>
    </xf>
    <xf numFmtId="3" fontId="2" fillId="0" borderId="0" applyFont="0" applyFill="0" applyBorder="0" applyAlignment="0" applyProtection="0"/>
    <xf numFmtId="3" fontId="2" fillId="0" borderId="0" applyFont="0" applyFill="0" applyBorder="0" applyAlignment="0" applyProtection="0"/>
    <xf numFmtId="0" fontId="131" fillId="0" borderId="0" applyNumberFormat="0" applyFill="0" applyBorder="0" applyAlignment="0" applyProtection="0"/>
    <xf numFmtId="0" fontId="132" fillId="0" borderId="0" applyNumberFormat="0" applyAlignment="0">
      <protection/>
    </xf>
    <xf numFmtId="244" fontId="133" fillId="0" borderId="0" applyFill="0" applyBorder="0" applyProtection="0">
      <alignment/>
    </xf>
    <xf numFmtId="245" fontId="8" fillId="0" borderId="0" applyFont="0" applyFill="0" applyBorder="0" applyAlignment="0" applyProtection="0"/>
    <xf numFmtId="246" fontId="15" fillId="0" borderId="0" applyFill="0" applyBorder="0" applyProtection="0">
      <alignment/>
    </xf>
    <xf numFmtId="246" fontId="15" fillId="0" borderId="17" applyFill="0" applyProtection="0">
      <alignment/>
    </xf>
    <xf numFmtId="246" fontId="15" fillId="0" borderId="18" applyFill="0" applyProtection="0">
      <alignment/>
    </xf>
    <xf numFmtId="247" fontId="93" fillId="0" borderId="0" applyFont="0" applyFill="0" applyBorder="0" applyAlignment="0" applyProtection="0"/>
    <xf numFmtId="248" fontId="77" fillId="0" borderId="0" applyFill="0" applyBorder="0" applyAlignment="0" applyProtection="0"/>
    <xf numFmtId="249" fontId="77" fillId="0" borderId="0" applyFill="0" applyBorder="0" applyAlignment="0" applyProtection="0"/>
    <xf numFmtId="250" fontId="134" fillId="0" borderId="0">
      <alignment/>
      <protection locked="0"/>
    </xf>
    <xf numFmtId="251" fontId="134" fillId="0" borderId="0">
      <alignment/>
      <protection locked="0"/>
    </xf>
    <xf numFmtId="252" fontId="135" fillId="0" borderId="19">
      <alignment/>
      <protection locked="0"/>
    </xf>
    <xf numFmtId="253" fontId="134" fillId="0" borderId="0">
      <alignment/>
      <protection locked="0"/>
    </xf>
    <xf numFmtId="254" fontId="134" fillId="0" borderId="0">
      <alignment/>
      <protection locked="0"/>
    </xf>
    <xf numFmtId="253" fontId="134" fillId="0" borderId="0" applyNumberFormat="0">
      <alignment/>
      <protection locked="0"/>
    </xf>
    <xf numFmtId="253" fontId="134" fillId="0" borderId="0">
      <alignment/>
      <protection locked="0"/>
    </xf>
    <xf numFmtId="232" fontId="136" fillId="0" borderId="2">
      <alignment/>
      <protection/>
    </xf>
    <xf numFmtId="255" fontId="136" fillId="0" borderId="2">
      <alignment/>
      <protection/>
    </xf>
    <xf numFmtId="170" fontId="1" fillId="0" borderId="0" applyFont="0" applyFill="0" applyBorder="0" applyAlignment="0" applyProtection="0"/>
    <xf numFmtId="256" fontId="2" fillId="0" borderId="0" applyFont="0" applyFill="0" applyBorder="0" applyAlignment="0" applyProtection="0"/>
    <xf numFmtId="168" fontId="1" fillId="0" borderId="0" applyFont="0" applyFill="0" applyBorder="0" applyAlignment="0" applyProtection="0"/>
    <xf numFmtId="226" fontId="74" fillId="0" borderId="0" applyFill="0" applyBorder="0" applyAlignment="0" applyProtection="0"/>
    <xf numFmtId="257" fontId="128" fillId="0" borderId="0" applyFont="0" applyFill="0" applyBorder="0" applyAlignment="0" applyProtection="0"/>
    <xf numFmtId="258" fontId="94" fillId="0" borderId="0" applyFont="0" applyFill="0" applyBorder="0" applyAlignment="0" applyProtection="0"/>
    <xf numFmtId="259" fontId="128" fillId="0" borderId="0" applyFont="0" applyFill="0" applyBorder="0" applyAlignment="0" applyProtection="0"/>
    <xf numFmtId="260" fontId="94" fillId="0" borderId="0" applyFont="0" applyFill="0" applyBorder="0" applyAlignment="0" applyProtection="0"/>
    <xf numFmtId="261" fontId="128" fillId="0" borderId="0" applyFont="0" applyFill="0" applyBorder="0" applyAlignment="0" applyProtection="0"/>
    <xf numFmtId="262" fontId="94" fillId="0" borderId="0" applyFont="0" applyFill="0" applyBorder="0" applyAlignment="0" applyProtection="0"/>
    <xf numFmtId="44" fontId="70" fillId="0" borderId="0" applyFont="0" applyFill="0" applyBorder="0" applyAlignment="0" applyProtection="0"/>
    <xf numFmtId="44" fontId="3"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7" fontId="2" fillId="0" borderId="0">
      <alignment/>
      <protection/>
    </xf>
    <xf numFmtId="232" fontId="73" fillId="0" borderId="2">
      <alignment horizontal="center"/>
      <protection hidden="1"/>
    </xf>
    <xf numFmtId="263" fontId="137" fillId="0" borderId="2">
      <alignment horizontal="center"/>
      <protection hidden="1"/>
    </xf>
    <xf numFmtId="2" fontId="73" fillId="0" borderId="2">
      <alignment horizontal="center"/>
      <protection hidden="1"/>
    </xf>
    <xf numFmtId="0" fontId="2" fillId="0" borderId="0" applyFont="0" applyFill="0" applyBorder="0" applyAlignment="0" applyProtection="0"/>
    <xf numFmtId="0" fontId="2" fillId="0" borderId="0" applyFont="0" applyFill="0" applyBorder="0" applyAlignment="0" applyProtection="0"/>
    <xf numFmtId="14" fontId="138" fillId="0" borderId="0" applyFill="0" applyBorder="0" applyAlignment="0">
      <protection/>
    </xf>
    <xf numFmtId="0" fontId="2" fillId="0" borderId="0" applyFont="0" applyFill="0" applyBorder="0" applyAlignment="0" applyProtection="0"/>
    <xf numFmtId="264" fontId="15" fillId="0" borderId="0" applyFill="0" applyBorder="0" applyProtection="0">
      <alignment/>
    </xf>
    <xf numFmtId="264" fontId="15" fillId="0" borderId="17" applyFill="0" applyProtection="0">
      <alignment/>
    </xf>
    <xf numFmtId="264" fontId="15" fillId="0" borderId="18" applyFill="0" applyProtection="0">
      <alignment/>
    </xf>
    <xf numFmtId="188" fontId="70" fillId="0" borderId="0" applyFont="0" applyFill="0" applyBorder="0" applyProtection="0">
      <alignment vertical="center"/>
    </xf>
    <xf numFmtId="265" fontId="2" fillId="0" borderId="20">
      <alignment vertical="center"/>
      <protection/>
    </xf>
    <xf numFmtId="266" fontId="74" fillId="0" borderId="0" applyFill="0" applyBorder="0" applyAlignment="0" applyProtection="0"/>
    <xf numFmtId="267" fontId="74" fillId="0" borderId="0" applyFill="0" applyBorder="0" applyAlignment="0" applyProtection="0"/>
    <xf numFmtId="268" fontId="93" fillId="0" borderId="0" applyFont="0" applyFill="0" applyBorder="0" applyAlignment="0" applyProtection="0"/>
    <xf numFmtId="269" fontId="77" fillId="0" borderId="0" applyFill="0" applyBorder="0" applyAlignment="0" applyProtection="0"/>
    <xf numFmtId="270" fontId="93" fillId="0" borderId="0" applyFont="0" applyFill="0" applyBorder="0" applyAlignment="0" applyProtection="0"/>
    <xf numFmtId="189" fontId="2" fillId="0" borderId="0">
      <alignment/>
      <protection/>
    </xf>
    <xf numFmtId="41" fontId="139" fillId="0" borderId="0" applyFont="0" applyFill="0" applyBorder="0" applyAlignment="0" applyProtection="0"/>
    <xf numFmtId="41"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3" fontId="70" fillId="0" borderId="0" applyFont="0" applyBorder="0" applyAlignment="0">
      <protection/>
    </xf>
    <xf numFmtId="3" fontId="77" fillId="0" borderId="0" applyBorder="0" applyAlignment="0">
      <protection/>
    </xf>
    <xf numFmtId="230" fontId="2" fillId="0" borderId="0" applyFill="0" applyBorder="0" applyAlignment="0">
      <protection/>
    </xf>
    <xf numFmtId="226" fontId="2" fillId="0" borderId="0" applyFill="0" applyBorder="0" applyAlignment="0">
      <protection/>
    </xf>
    <xf numFmtId="230" fontId="2" fillId="0" borderId="0" applyFill="0" applyBorder="0" applyAlignment="0">
      <protection/>
    </xf>
    <xf numFmtId="231" fontId="2" fillId="0" borderId="0" applyFill="0" applyBorder="0" applyAlignment="0">
      <protection/>
    </xf>
    <xf numFmtId="226" fontId="2" fillId="0" borderId="0" applyFill="0" applyBorder="0" applyAlignment="0">
      <protection/>
    </xf>
    <xf numFmtId="0" fontId="140" fillId="0" borderId="0" applyNumberFormat="0" applyAlignment="0">
      <protection/>
    </xf>
    <xf numFmtId="271" fontId="74" fillId="0" borderId="0" applyFill="0" applyBorder="0" applyAlignment="0" applyProtection="0"/>
    <xf numFmtId="0" fontId="252" fillId="0" borderId="0" applyNumberFormat="0" applyFill="0" applyBorder="0" applyAlignment="0" applyProtection="0"/>
    <xf numFmtId="0" fontId="141" fillId="0" borderId="0" applyNumberFormat="0" applyFill="0" applyBorder="0" applyAlignment="0" applyProtection="0"/>
    <xf numFmtId="3" fontId="70" fillId="0" borderId="0" applyFont="0" applyBorder="0" applyAlignment="0">
      <protection/>
    </xf>
    <xf numFmtId="3" fontId="77" fillId="0" borderId="0" applyBorder="0" applyAlignment="0">
      <protection/>
    </xf>
    <xf numFmtId="0" fontId="2" fillId="0" borderId="0">
      <alignment/>
      <protection/>
    </xf>
    <xf numFmtId="2" fontId="2" fillId="0" borderId="0" applyFont="0" applyFill="0" applyBorder="0" applyAlignment="0" applyProtection="0"/>
    <xf numFmtId="2" fontId="2" fillId="0" borderId="0" applyFont="0" applyFill="0" applyBorder="0" applyAlignment="0" applyProtection="0"/>
    <xf numFmtId="0" fontId="253" fillId="0" borderId="0" applyNumberFormat="0" applyFill="0" applyBorder="0" applyAlignment="0" applyProtection="0"/>
    <xf numFmtId="0" fontId="142" fillId="0" borderId="0" applyNumberFormat="0" applyFill="0" applyBorder="0" applyAlignment="0" applyProtection="0"/>
    <xf numFmtId="0" fontId="143" fillId="0" borderId="0" applyNumberFormat="0" applyFill="0" applyBorder="0" applyProtection="0">
      <alignment vertical="center"/>
    </xf>
    <xf numFmtId="0" fontId="144" fillId="0" borderId="0" applyNumberFormat="0" applyFill="0" applyBorder="0" applyAlignment="0" applyProtection="0"/>
    <xf numFmtId="0" fontId="145" fillId="0" borderId="0" applyNumberFormat="0" applyFill="0" applyBorder="0" applyProtection="0">
      <alignment vertical="center"/>
    </xf>
    <xf numFmtId="0" fontId="146" fillId="0" borderId="0" applyNumberFormat="0" applyFill="0" applyBorder="0" applyAlignment="0" applyProtection="0"/>
    <xf numFmtId="0" fontId="147" fillId="0" borderId="0" applyNumberFormat="0" applyFill="0" applyBorder="0" applyAlignment="0" applyProtection="0"/>
    <xf numFmtId="272" fontId="148" fillId="0" borderId="21" applyNumberFormat="0" applyFill="0" applyBorder="0" applyAlignment="0" applyProtection="0"/>
    <xf numFmtId="0" fontId="149" fillId="0" borderId="0" applyNumberFormat="0" applyFill="0" applyBorder="0" applyAlignment="0" applyProtection="0"/>
    <xf numFmtId="0" fontId="254" fillId="50" borderId="0" applyNumberFormat="0" applyBorder="0" applyAlignment="0" applyProtection="0"/>
    <xf numFmtId="0" fontId="50" fillId="9" borderId="0" applyNumberFormat="0" applyBorder="0" applyAlignment="0" applyProtection="0"/>
    <xf numFmtId="38" fontId="150" fillId="3" borderId="0" applyNumberFormat="0" applyBorder="0" applyAlignment="0" applyProtection="0"/>
    <xf numFmtId="0" fontId="151" fillId="0" borderId="10" applyNumberFormat="0" applyFill="0" applyBorder="0" applyAlignment="0" applyProtection="0"/>
    <xf numFmtId="0" fontId="74" fillId="0" borderId="0" applyNumberFormat="0" applyBorder="0" applyAlignment="0">
      <protection/>
    </xf>
    <xf numFmtId="0" fontId="152" fillId="51" borderId="0">
      <alignment/>
      <protection/>
    </xf>
    <xf numFmtId="49" fontId="153" fillId="0" borderId="0">
      <alignment vertical="center" wrapText="1" shrinkToFit="1"/>
      <protection/>
    </xf>
    <xf numFmtId="0" fontId="86" fillId="0" borderId="22" applyNumberFormat="0" applyAlignment="0" applyProtection="0"/>
    <xf numFmtId="0" fontId="86" fillId="0" borderId="22" applyNumberFormat="0" applyAlignment="0" applyProtection="0"/>
    <xf numFmtId="0" fontId="86" fillId="0" borderId="23">
      <alignment horizontal="left" vertical="center"/>
      <protection/>
    </xf>
    <xf numFmtId="0" fontId="86" fillId="0" borderId="23">
      <alignment horizontal="left" vertical="center"/>
      <protection/>
    </xf>
    <xf numFmtId="14" fontId="154" fillId="13" borderId="24">
      <alignment horizontal="center" vertical="center" wrapText="1"/>
      <protection/>
    </xf>
    <xf numFmtId="0" fontId="255" fillId="0" borderId="25" applyNumberFormat="0" applyFill="0" applyAlignment="0" applyProtection="0"/>
    <xf numFmtId="0" fontId="155" fillId="0" borderId="26" applyNumberFormat="0" applyFill="0" applyAlignment="0" applyProtection="0"/>
    <xf numFmtId="0" fontId="256" fillId="0" borderId="27" applyNumberFormat="0" applyFill="0" applyAlignment="0" applyProtection="0"/>
    <xf numFmtId="0" fontId="156" fillId="0" borderId="28" applyNumberFormat="0" applyFill="0" applyAlignment="0" applyProtection="0"/>
    <xf numFmtId="0" fontId="257" fillId="0" borderId="29" applyNumberFormat="0" applyFill="0" applyAlignment="0" applyProtection="0"/>
    <xf numFmtId="0" fontId="157" fillId="0" borderId="30" applyNumberFormat="0" applyFill="0" applyAlignment="0" applyProtection="0"/>
    <xf numFmtId="0" fontId="257" fillId="0" borderId="0" applyNumberFormat="0" applyFill="0" applyBorder="0" applyAlignment="0" applyProtection="0"/>
    <xf numFmtId="0" fontId="157" fillId="0" borderId="0" applyNumberFormat="0" applyFill="0" applyBorder="0" applyAlignment="0" applyProtection="0"/>
    <xf numFmtId="0" fontId="122" fillId="0" borderId="0" applyFill="0" applyAlignment="0" applyProtection="0"/>
    <xf numFmtId="0" fontId="122" fillId="0" borderId="11" applyFill="0" applyAlignment="0" applyProtection="0"/>
    <xf numFmtId="0" fontId="158" fillId="0" borderId="0" applyProtection="0">
      <alignment/>
    </xf>
    <xf numFmtId="0" fontId="2" fillId="0" borderId="0">
      <alignment/>
      <protection/>
    </xf>
    <xf numFmtId="226" fontId="70" fillId="0" borderId="0">
      <alignment/>
      <protection locked="0"/>
    </xf>
    <xf numFmtId="0" fontId="86" fillId="0" borderId="0" applyProtection="0">
      <alignment/>
    </xf>
    <xf numFmtId="0" fontId="159" fillId="0" borderId="24">
      <alignment horizontal="center"/>
      <protection/>
    </xf>
    <xf numFmtId="0" fontId="159" fillId="0" borderId="0">
      <alignment horizontal="center"/>
      <protection/>
    </xf>
    <xf numFmtId="0" fontId="160" fillId="52" borderId="9" applyNumberFormat="0" applyAlignment="0">
      <protection/>
    </xf>
    <xf numFmtId="49" fontId="161" fillId="0" borderId="9">
      <alignment vertical="center"/>
      <protection/>
    </xf>
    <xf numFmtId="0" fontId="258" fillId="0" borderId="0" applyNumberFormat="0" applyFill="0" applyBorder="0" applyAlignment="0" applyProtection="0"/>
    <xf numFmtId="215" fontId="89" fillId="0" borderId="0" applyFont="0" applyFill="0" applyBorder="0" applyAlignment="0" applyProtection="0"/>
    <xf numFmtId="0" fontId="162" fillId="0" borderId="0">
      <alignment/>
      <protection/>
    </xf>
    <xf numFmtId="0" fontId="163" fillId="0" borderId="0">
      <alignment/>
      <protection/>
    </xf>
    <xf numFmtId="0" fontId="164" fillId="0" borderId="0" applyFont="0" applyFill="0" applyBorder="0" applyAlignment="0" applyProtection="0"/>
    <xf numFmtId="0" fontId="77" fillId="0" borderId="0" applyFill="0" applyBorder="0" applyAlignment="0" applyProtection="0"/>
    <xf numFmtId="0" fontId="164" fillId="0" borderId="0" applyFont="0" applyFill="0" applyBorder="0" applyAlignment="0" applyProtection="0"/>
    <xf numFmtId="0" fontId="259" fillId="53" borderId="12" applyNumberFormat="0" applyAlignment="0" applyProtection="0"/>
    <xf numFmtId="10" fontId="150" fillId="54" borderId="1" applyNumberFormat="0" applyBorder="0" applyAlignment="0" applyProtection="0"/>
    <xf numFmtId="0" fontId="165" fillId="15" borderId="13" applyNumberFormat="0" applyAlignment="0" applyProtection="0"/>
    <xf numFmtId="0" fontId="165" fillId="15" borderId="13" applyNumberFormat="0" applyAlignment="0" applyProtection="0"/>
    <xf numFmtId="0" fontId="165" fillId="15" borderId="13" applyNumberFormat="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7" fillId="0" borderId="0" applyNumberFormat="0" applyFill="0" applyBorder="0" applyAlignment="0" applyProtection="0"/>
    <xf numFmtId="0" fontId="70" fillId="0" borderId="0">
      <alignment/>
      <protection/>
    </xf>
    <xf numFmtId="0" fontId="112" fillId="0" borderId="31">
      <alignment horizontal="centerContinuous"/>
      <protection/>
    </xf>
    <xf numFmtId="0" fontId="77" fillId="0" borderId="0">
      <alignment/>
      <protection/>
    </xf>
    <xf numFmtId="0" fontId="3" fillId="0" borderId="0">
      <alignment/>
      <protection/>
    </xf>
    <xf numFmtId="0" fontId="77" fillId="0" borderId="0">
      <alignment/>
      <protection/>
    </xf>
    <xf numFmtId="230" fontId="2" fillId="0" borderId="0" applyFill="0" applyBorder="0" applyAlignment="0">
      <protection/>
    </xf>
    <xf numFmtId="226" fontId="2" fillId="0" borderId="0" applyFill="0" applyBorder="0" applyAlignment="0">
      <protection/>
    </xf>
    <xf numFmtId="230" fontId="2" fillId="0" borderId="0" applyFill="0" applyBorder="0" applyAlignment="0">
      <protection/>
    </xf>
    <xf numFmtId="231" fontId="2" fillId="0" borderId="0" applyFill="0" applyBorder="0" applyAlignment="0">
      <protection/>
    </xf>
    <xf numFmtId="226" fontId="2" fillId="0" borderId="0" applyFill="0" applyBorder="0" applyAlignment="0">
      <protection/>
    </xf>
    <xf numFmtId="0" fontId="260" fillId="0" borderId="32" applyNumberFormat="0" applyFill="0" applyAlignment="0" applyProtection="0"/>
    <xf numFmtId="0" fontId="169" fillId="0" borderId="33" applyNumberFormat="0" applyFill="0" applyAlignment="0" applyProtection="0"/>
    <xf numFmtId="3" fontId="170" fillId="0" borderId="34" applyNumberFormat="0" applyAlignment="0">
      <protection/>
    </xf>
    <xf numFmtId="3" fontId="171" fillId="0" borderId="34" applyNumberFormat="0" applyAlignment="0">
      <protection/>
    </xf>
    <xf numFmtId="3" fontId="160" fillId="0" borderId="34" applyNumberFormat="0" applyAlignment="0">
      <protection/>
    </xf>
    <xf numFmtId="232" fontId="150" fillId="0" borderId="4" applyFont="0">
      <alignment/>
      <protection/>
    </xf>
    <xf numFmtId="3" fontId="2" fillId="0" borderId="35">
      <alignment/>
      <protection/>
    </xf>
    <xf numFmtId="38" fontId="77" fillId="0" borderId="0" applyFont="0" applyFill="0" applyBorder="0" applyAlignment="0" applyProtection="0"/>
    <xf numFmtId="40" fontId="77" fillId="0" borderId="0" applyFont="0" applyFill="0" applyBorder="0" applyAlignment="0" applyProtection="0"/>
    <xf numFmtId="0" fontId="172" fillId="0" borderId="24">
      <alignment/>
      <protection/>
    </xf>
    <xf numFmtId="190" fontId="173" fillId="0" borderId="36">
      <alignment/>
      <protection/>
    </xf>
    <xf numFmtId="191" fontId="174" fillId="0" borderId="0" applyFont="0" applyFill="0" applyBorder="0" applyAlignment="0" applyProtection="0"/>
    <xf numFmtId="192" fontId="174" fillId="0" borderId="0" applyFont="0" applyFill="0" applyBorder="0" applyAlignment="0" applyProtection="0"/>
    <xf numFmtId="42" fontId="71" fillId="0" borderId="0" applyFont="0" applyFill="0" applyBorder="0" applyAlignment="0" applyProtection="0"/>
    <xf numFmtId="44" fontId="71" fillId="0" borderId="0" applyFont="0" applyFill="0" applyBorder="0" applyAlignment="0" applyProtection="0"/>
    <xf numFmtId="0" fontId="69" fillId="0" borderId="0" applyNumberFormat="0" applyFont="0" applyFill="0" applyAlignment="0">
      <protection/>
    </xf>
    <xf numFmtId="0" fontId="69" fillId="0" borderId="0" applyNumberFormat="0" applyFont="0" applyFill="0" applyAlignment="0">
      <protection/>
    </xf>
    <xf numFmtId="0" fontId="69" fillId="0" borderId="0" applyNumberFormat="0" applyFont="0" applyFill="0" applyAlignment="0">
      <protection/>
    </xf>
    <xf numFmtId="0" fontId="69" fillId="0" borderId="0" applyNumberFormat="0" applyFont="0" applyFill="0" applyAlignment="0">
      <protection/>
    </xf>
    <xf numFmtId="0" fontId="74" fillId="0" borderId="0" applyNumberFormat="0" applyFill="0" applyAlignment="0">
      <protection/>
    </xf>
    <xf numFmtId="0" fontId="69" fillId="0" borderId="0" applyNumberFormat="0" applyFont="0" applyFill="0" applyAlignment="0">
      <protection/>
    </xf>
    <xf numFmtId="0" fontId="69" fillId="0" borderId="0" applyNumberFormat="0" applyFont="0" applyFill="0" applyAlignment="0">
      <protection/>
    </xf>
    <xf numFmtId="0" fontId="1" fillId="0" borderId="0" applyNumberFormat="0" applyFill="0" applyAlignment="0">
      <protection/>
    </xf>
    <xf numFmtId="0" fontId="1" fillId="0" borderId="0" applyNumberFormat="0" applyFill="0" applyAlignment="0">
      <protection/>
    </xf>
    <xf numFmtId="0" fontId="1" fillId="0" borderId="0" applyNumberFormat="0" applyFill="0" applyAlignment="0">
      <protection/>
    </xf>
    <xf numFmtId="0" fontId="1" fillId="0" borderId="0">
      <alignment/>
      <protection/>
    </xf>
    <xf numFmtId="0" fontId="1" fillId="0" borderId="0" applyNumberFormat="0" applyFill="0" applyAlignment="0">
      <protection/>
    </xf>
    <xf numFmtId="0" fontId="1" fillId="0" borderId="0" applyNumberFormat="0" applyFill="0" applyAlignment="0">
      <protection/>
    </xf>
    <xf numFmtId="0" fontId="1" fillId="0" borderId="0" applyNumberFormat="0" applyFill="0" applyAlignment="0">
      <protection/>
    </xf>
    <xf numFmtId="0" fontId="1" fillId="0" borderId="0" applyNumberFormat="0" applyFill="0" applyAlignment="0">
      <protection/>
    </xf>
    <xf numFmtId="0" fontId="1" fillId="0" borderId="0" applyNumberFormat="0" applyFill="0" applyAlignment="0">
      <protection/>
    </xf>
    <xf numFmtId="0" fontId="1" fillId="0" borderId="0" applyNumberFormat="0" applyFill="0" applyAlignment="0">
      <protection/>
    </xf>
    <xf numFmtId="0" fontId="1" fillId="0" borderId="0" applyNumberFormat="0" applyFill="0" applyAlignment="0">
      <protection/>
    </xf>
    <xf numFmtId="0" fontId="2" fillId="0" borderId="0" applyNumberFormat="0" applyFill="0" applyAlignment="0">
      <protection/>
    </xf>
    <xf numFmtId="0" fontId="74" fillId="0" borderId="0" applyNumberFormat="0" applyFill="0" applyAlignment="0">
      <protection/>
    </xf>
    <xf numFmtId="0" fontId="74" fillId="0" borderId="0" applyNumberFormat="0" applyFill="0" applyAlignment="0">
      <protection/>
    </xf>
    <xf numFmtId="0" fontId="2" fillId="0" borderId="0">
      <alignment/>
      <protection/>
    </xf>
    <xf numFmtId="0" fontId="2" fillId="0" borderId="0" applyNumberFormat="0" applyFill="0" applyAlignment="0">
      <protection/>
    </xf>
    <xf numFmtId="0" fontId="74" fillId="0" borderId="0" applyNumberFormat="0" applyFill="0" applyAlignment="0">
      <protection/>
    </xf>
    <xf numFmtId="0" fontId="69" fillId="0" borderId="0" applyNumberFormat="0" applyFont="0" applyFill="0" applyAlignment="0">
      <protection/>
    </xf>
    <xf numFmtId="0" fontId="74" fillId="0" borderId="0" applyNumberFormat="0" applyFill="0" applyAlignment="0">
      <protection/>
    </xf>
    <xf numFmtId="0" fontId="2" fillId="0" borderId="0">
      <alignment/>
      <protection/>
    </xf>
    <xf numFmtId="0" fontId="69" fillId="0" borderId="0" applyNumberFormat="0" applyFont="0" applyFill="0" applyAlignment="0">
      <protection/>
    </xf>
    <xf numFmtId="0" fontId="136" fillId="0" borderId="0">
      <alignment horizontal="justify" vertical="top"/>
      <protection/>
    </xf>
    <xf numFmtId="0" fontId="261" fillId="55" borderId="0" applyNumberFormat="0" applyBorder="0" applyAlignment="0" applyProtection="0"/>
    <xf numFmtId="0" fontId="175" fillId="56" borderId="0" applyNumberFormat="0" applyBorder="0" applyAlignment="0" applyProtection="0"/>
    <xf numFmtId="0" fontId="93" fillId="0" borderId="1">
      <alignment/>
      <protection/>
    </xf>
    <xf numFmtId="0" fontId="15" fillId="0" borderId="0">
      <alignment/>
      <protection/>
    </xf>
    <xf numFmtId="37" fontId="176" fillId="0" borderId="0">
      <alignment/>
      <protection/>
    </xf>
    <xf numFmtId="0" fontId="74" fillId="0" borderId="0" applyNumberFormat="0" applyFill="0" applyBorder="0" applyAlignment="0">
      <protection/>
    </xf>
    <xf numFmtId="193" fontId="70" fillId="0" borderId="0">
      <alignment/>
      <protection/>
    </xf>
    <xf numFmtId="0" fontId="2" fillId="0" borderId="0">
      <alignment/>
      <protection/>
    </xf>
    <xf numFmtId="0" fontId="2" fillId="0" borderId="0">
      <alignment/>
      <protection/>
    </xf>
    <xf numFmtId="193" fontId="70" fillId="0" borderId="0">
      <alignment/>
      <protection/>
    </xf>
    <xf numFmtId="0" fontId="2" fillId="0" borderId="0">
      <alignment/>
      <protection/>
    </xf>
    <xf numFmtId="273" fontId="70" fillId="0" borderId="0">
      <alignment/>
      <protection/>
    </xf>
    <xf numFmtId="0" fontId="95" fillId="0" borderId="0">
      <alignment/>
      <protection/>
    </xf>
    <xf numFmtId="0" fontId="101" fillId="0" borderId="0">
      <alignment/>
      <protection/>
    </xf>
    <xf numFmtId="0" fontId="1" fillId="0" borderId="0">
      <alignment/>
      <protection/>
    </xf>
    <xf numFmtId="0" fontId="1" fillId="0" borderId="0">
      <alignment/>
      <protection/>
    </xf>
    <xf numFmtId="0" fontId="2" fillId="0" borderId="0">
      <alignment/>
      <protection/>
    </xf>
    <xf numFmtId="0" fontId="0" fillId="0" borderId="0">
      <alignment/>
      <protection/>
    </xf>
    <xf numFmtId="0" fontId="0" fillId="0" borderId="0">
      <alignment/>
      <protection/>
    </xf>
    <xf numFmtId="0" fontId="130" fillId="0" borderId="0">
      <alignment/>
      <protection/>
    </xf>
    <xf numFmtId="0" fontId="130" fillId="0" borderId="0">
      <alignment/>
      <protection/>
    </xf>
    <xf numFmtId="0" fontId="130" fillId="0" borderId="0">
      <alignment/>
      <protection/>
    </xf>
    <xf numFmtId="0" fontId="109" fillId="0" borderId="0">
      <alignment/>
      <protection/>
    </xf>
    <xf numFmtId="0" fontId="2" fillId="0" borderId="0">
      <alignment/>
      <protection/>
    </xf>
    <xf numFmtId="0" fontId="3" fillId="0" borderId="0">
      <alignment/>
      <protection/>
    </xf>
    <xf numFmtId="0" fontId="3" fillId="0" borderId="0">
      <alignment/>
      <protection/>
    </xf>
    <xf numFmtId="0" fontId="0" fillId="0" borderId="0">
      <alignment/>
      <protection/>
    </xf>
    <xf numFmtId="0" fontId="130" fillId="0" borderId="0">
      <alignment/>
      <protection/>
    </xf>
    <xf numFmtId="0" fontId="130" fillId="0" borderId="0">
      <alignment/>
      <protection/>
    </xf>
    <xf numFmtId="0" fontId="2" fillId="0" borderId="0">
      <alignment/>
      <protection/>
    </xf>
    <xf numFmtId="0" fontId="13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2" fillId="0" borderId="0">
      <alignment/>
      <protection/>
    </xf>
    <xf numFmtId="0" fontId="1" fillId="0" borderId="0">
      <alignment/>
      <protection/>
    </xf>
    <xf numFmtId="0" fontId="1" fillId="0" borderId="0">
      <alignment/>
      <protection/>
    </xf>
    <xf numFmtId="0" fontId="26" fillId="0" borderId="0">
      <alignment/>
      <protection/>
    </xf>
    <xf numFmtId="0" fontId="1" fillId="0" borderId="0">
      <alignment/>
      <protection/>
    </xf>
    <xf numFmtId="0" fontId="1" fillId="0" borderId="0">
      <alignment/>
      <protection/>
    </xf>
    <xf numFmtId="0" fontId="2" fillId="0" borderId="0">
      <alignment/>
      <protection/>
    </xf>
    <xf numFmtId="0" fontId="27" fillId="0" borderId="0">
      <alignment/>
      <protection/>
    </xf>
    <xf numFmtId="0" fontId="27" fillId="0" borderId="0">
      <alignment/>
      <protection/>
    </xf>
    <xf numFmtId="0" fontId="1" fillId="0" borderId="0">
      <alignment/>
      <protection/>
    </xf>
    <xf numFmtId="0" fontId="26" fillId="0" borderId="0">
      <alignment/>
      <protection/>
    </xf>
    <xf numFmtId="0" fontId="4" fillId="0" borderId="0">
      <alignment/>
      <protection/>
    </xf>
    <xf numFmtId="0" fontId="1" fillId="0" borderId="0">
      <alignment/>
      <protection/>
    </xf>
    <xf numFmtId="0" fontId="2" fillId="0" borderId="0">
      <alignment/>
      <protection/>
    </xf>
    <xf numFmtId="0" fontId="79" fillId="0" borderId="0">
      <alignment/>
      <protection/>
    </xf>
    <xf numFmtId="0" fontId="3"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74" fillId="0" borderId="0">
      <alignment/>
      <protection/>
    </xf>
    <xf numFmtId="0" fontId="1" fillId="0" borderId="0">
      <alignment/>
      <protection/>
    </xf>
    <xf numFmtId="0" fontId="2" fillId="0" borderId="0">
      <alignment/>
      <protection/>
    </xf>
    <xf numFmtId="0" fontId="70" fillId="0" borderId="0">
      <alignment/>
      <protection/>
    </xf>
    <xf numFmtId="0" fontId="4" fillId="0" borderId="0">
      <alignment/>
      <protection/>
    </xf>
    <xf numFmtId="0" fontId="2" fillId="0" borderId="0">
      <alignment/>
      <protection/>
    </xf>
    <xf numFmtId="0" fontId="1" fillId="0" borderId="0">
      <alignment/>
      <protection/>
    </xf>
    <xf numFmtId="0" fontId="1" fillId="0" borderId="0">
      <alignment/>
      <protection/>
    </xf>
    <xf numFmtId="0" fontId="3" fillId="0" borderId="0">
      <alignment/>
      <protection/>
    </xf>
    <xf numFmtId="0" fontId="4"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8" fillId="0" borderId="0">
      <alignment/>
      <protection/>
    </xf>
    <xf numFmtId="0" fontId="2" fillId="0" borderId="0">
      <alignment/>
      <protection/>
    </xf>
    <xf numFmtId="0" fontId="2" fillId="0" borderId="0">
      <alignment/>
      <protection/>
    </xf>
    <xf numFmtId="0" fontId="70"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109" fillId="0" borderId="0">
      <alignment/>
      <protection/>
    </xf>
    <xf numFmtId="0" fontId="177" fillId="0" borderId="0">
      <alignment/>
      <protection/>
    </xf>
    <xf numFmtId="0" fontId="3" fillId="0" borderId="0">
      <alignment/>
      <protection/>
    </xf>
    <xf numFmtId="0" fontId="1" fillId="0" borderId="0">
      <alignment/>
      <protection/>
    </xf>
    <xf numFmtId="0" fontId="3" fillId="0" borderId="0">
      <alignment/>
      <protection/>
    </xf>
    <xf numFmtId="0" fontId="2" fillId="0" borderId="0">
      <alignment/>
      <protection/>
    </xf>
    <xf numFmtId="0" fontId="68" fillId="0" borderId="0">
      <alignment/>
      <protection/>
    </xf>
    <xf numFmtId="0" fontId="68" fillId="0" borderId="0">
      <alignment/>
      <protection/>
    </xf>
    <xf numFmtId="0" fontId="68" fillId="0" borderId="0">
      <alignment/>
      <protection/>
    </xf>
    <xf numFmtId="0" fontId="2" fillId="0" borderId="0">
      <alignment/>
      <protection/>
    </xf>
    <xf numFmtId="0" fontId="3" fillId="0" borderId="0">
      <alignment/>
      <protection/>
    </xf>
    <xf numFmtId="0" fontId="4" fillId="0" borderId="0">
      <alignment/>
      <protection/>
    </xf>
    <xf numFmtId="0" fontId="2" fillId="0" borderId="0">
      <alignment/>
      <protection/>
    </xf>
    <xf numFmtId="0" fontId="1" fillId="0" borderId="0">
      <alignment/>
      <protection/>
    </xf>
    <xf numFmtId="0" fontId="2" fillId="0" borderId="0">
      <alignment/>
      <protection/>
    </xf>
    <xf numFmtId="0" fontId="3" fillId="0" borderId="0">
      <alignment/>
      <protection/>
    </xf>
    <xf numFmtId="0" fontId="74" fillId="0" borderId="0">
      <alignment/>
      <protection/>
    </xf>
    <xf numFmtId="0" fontId="1" fillId="0" borderId="0">
      <alignment/>
      <protection/>
    </xf>
    <xf numFmtId="0" fontId="74" fillId="0" borderId="0">
      <alignment/>
      <protection/>
    </xf>
    <xf numFmtId="0" fontId="1" fillId="0" borderId="0">
      <alignment/>
      <protection/>
    </xf>
    <xf numFmtId="0" fontId="70" fillId="0" borderId="0">
      <alignment/>
      <protection/>
    </xf>
    <xf numFmtId="0" fontId="262" fillId="0" borderId="0">
      <alignment/>
      <protection/>
    </xf>
    <xf numFmtId="0" fontId="104" fillId="0" borderId="0">
      <alignment/>
      <protection/>
    </xf>
    <xf numFmtId="0" fontId="1" fillId="0" borderId="0">
      <alignment/>
      <protection/>
    </xf>
    <xf numFmtId="0" fontId="104" fillId="0" borderId="0">
      <alignment/>
      <protection/>
    </xf>
    <xf numFmtId="0" fontId="70" fillId="0" borderId="0">
      <alignment/>
      <protection/>
    </xf>
    <xf numFmtId="0" fontId="2"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130" fillId="0" borderId="0">
      <alignment/>
      <protection/>
    </xf>
    <xf numFmtId="0" fontId="1" fillId="0" borderId="0">
      <alignment/>
      <protection/>
    </xf>
    <xf numFmtId="0" fontId="1" fillId="0" borderId="0">
      <alignment/>
      <protection/>
    </xf>
    <xf numFmtId="0" fontId="2" fillId="0" borderId="0">
      <alignment/>
      <protection/>
    </xf>
    <xf numFmtId="0" fontId="69" fillId="0" borderId="0">
      <alignment/>
      <protection/>
    </xf>
    <xf numFmtId="0" fontId="2" fillId="0" borderId="0">
      <alignment/>
      <protection/>
    </xf>
    <xf numFmtId="0" fontId="130" fillId="0" borderId="0">
      <alignment/>
      <protection/>
    </xf>
    <xf numFmtId="0" fontId="2" fillId="0" borderId="0">
      <alignment/>
      <protection/>
    </xf>
    <xf numFmtId="0" fontId="69"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70" fillId="0" borderId="0">
      <alignment/>
      <protection/>
    </xf>
    <xf numFmtId="0" fontId="139" fillId="0" borderId="0">
      <alignment/>
      <protection/>
    </xf>
    <xf numFmtId="0" fontId="1" fillId="57" borderId="37" applyNumberFormat="0" applyFont="0" applyAlignment="0" applyProtection="0"/>
    <xf numFmtId="0" fontId="2" fillId="54" borderId="38" applyNumberFormat="0" applyFont="0" applyAlignment="0" applyProtection="0"/>
    <xf numFmtId="0" fontId="76" fillId="0" borderId="0">
      <alignment/>
      <protection/>
    </xf>
    <xf numFmtId="3" fontId="74" fillId="0" borderId="0" applyFill="0" applyBorder="0" applyAlignment="0" applyProtection="0"/>
    <xf numFmtId="165" fontId="96" fillId="0" borderId="0" applyFont="0" applyFill="0" applyBorder="0" applyAlignment="0" applyProtection="0"/>
    <xf numFmtId="0" fontId="122" fillId="0" borderId="0" applyNumberFormat="0" applyFill="0" applyBorder="0" applyAlignment="0" applyProtection="0"/>
    <xf numFmtId="0" fontId="93" fillId="0" borderId="0" applyNumberFormat="0" applyFill="0" applyBorder="0" applyAlignment="0" applyProtection="0"/>
    <xf numFmtId="0" fontId="70" fillId="0" borderId="0" applyNumberFormat="0" applyFill="0" applyBorder="0" applyAlignment="0" applyProtection="0"/>
    <xf numFmtId="0" fontId="2" fillId="0" borderId="0" applyFont="0" applyFill="0" applyBorder="0" applyAlignment="0" applyProtection="0"/>
    <xf numFmtId="0" fontId="15" fillId="0" borderId="0">
      <alignment/>
      <protection/>
    </xf>
    <xf numFmtId="0" fontId="263" fillId="47" borderId="39" applyNumberFormat="0" applyAlignment="0" applyProtection="0"/>
    <xf numFmtId="0" fontId="178" fillId="3" borderId="40" applyNumberFormat="0" applyAlignment="0" applyProtection="0"/>
    <xf numFmtId="0" fontId="4" fillId="58" borderId="0">
      <alignment/>
      <protection/>
    </xf>
    <xf numFmtId="274" fontId="2" fillId="0" borderId="0" applyFont="0" applyFill="0" applyBorder="0" applyAlignment="0" applyProtection="0"/>
    <xf numFmtId="14" fontId="112" fillId="0" borderId="0">
      <alignment horizontal="center" wrapText="1"/>
      <protection locked="0"/>
    </xf>
    <xf numFmtId="9" fontId="1" fillId="0" borderId="0" applyFont="0" applyFill="0" applyBorder="0" applyAlignment="0" applyProtection="0"/>
    <xf numFmtId="275" fontId="122" fillId="0" borderId="0" applyFont="0" applyFill="0" applyBorder="0" applyAlignment="0" applyProtection="0"/>
    <xf numFmtId="276" fontId="8" fillId="0" borderId="0" applyFont="0" applyFill="0" applyBorder="0" applyAlignment="0" applyProtection="0"/>
    <xf numFmtId="277" fontId="128" fillId="0" borderId="0" applyFont="0" applyFill="0" applyBorder="0" applyAlignment="0" applyProtection="0"/>
    <xf numFmtId="278" fontId="2" fillId="0" borderId="0" applyFont="0" applyFill="0" applyBorder="0" applyAlignment="0" applyProtection="0"/>
    <xf numFmtId="229" fontId="74" fillId="0" borderId="0" applyFill="0" applyBorder="0" applyAlignment="0" applyProtection="0"/>
    <xf numFmtId="279" fontId="74" fillId="0" borderId="0" applyFill="0" applyBorder="0" applyAlignment="0" applyProtection="0"/>
    <xf numFmtId="10" fontId="2" fillId="0" borderId="0" applyFont="0" applyFill="0" applyBorder="0" applyAlignment="0" applyProtection="0"/>
    <xf numFmtId="280" fontId="128" fillId="0" borderId="0" applyFont="0" applyFill="0" applyBorder="0" applyAlignment="0" applyProtection="0"/>
    <xf numFmtId="281" fontId="8" fillId="0" borderId="0" applyFont="0" applyFill="0" applyBorder="0" applyAlignment="0" applyProtection="0"/>
    <xf numFmtId="282" fontId="128" fillId="0" borderId="0" applyFont="0" applyFill="0" applyBorder="0" applyAlignment="0" applyProtection="0"/>
    <xf numFmtId="283" fontId="8" fillId="0" borderId="0" applyFont="0" applyFill="0" applyBorder="0" applyAlignment="0" applyProtection="0"/>
    <xf numFmtId="284" fontId="128" fillId="0" borderId="0" applyFont="0" applyFill="0" applyBorder="0" applyAlignment="0" applyProtection="0"/>
    <xf numFmtId="285"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2" fillId="0" borderId="0">
      <alignment/>
      <protection/>
    </xf>
    <xf numFmtId="9" fontId="2" fillId="0" borderId="0" applyFont="0" applyFill="0" applyBorder="0" applyAlignment="0" applyProtection="0"/>
    <xf numFmtId="230" fontId="2" fillId="0" borderId="0" applyFill="0" applyBorder="0" applyAlignment="0">
      <protection/>
    </xf>
    <xf numFmtId="226" fontId="2" fillId="0" borderId="0" applyFill="0" applyBorder="0" applyAlignment="0">
      <protection/>
    </xf>
    <xf numFmtId="230" fontId="2" fillId="0" borderId="0" applyFill="0" applyBorder="0" applyAlignment="0">
      <protection/>
    </xf>
    <xf numFmtId="231" fontId="2" fillId="0" borderId="0" applyFill="0" applyBorder="0" applyAlignment="0">
      <protection/>
    </xf>
    <xf numFmtId="226" fontId="2" fillId="0" borderId="0" applyFill="0" applyBorder="0" applyAlignment="0">
      <protection/>
    </xf>
    <xf numFmtId="0" fontId="69" fillId="0" borderId="0">
      <alignment/>
      <protection/>
    </xf>
    <xf numFmtId="0" fontId="74" fillId="0" borderId="0" applyNumberFormat="0" applyFill="0" applyBorder="0" applyAlignment="0" applyProtection="0"/>
    <xf numFmtId="0" fontId="179" fillId="0" borderId="41">
      <alignment horizontal="center"/>
      <protection/>
    </xf>
    <xf numFmtId="0" fontId="180" fillId="59" borderId="0" applyNumberFormat="0" applyFont="0" applyBorder="0" applyAlignment="0">
      <protection/>
    </xf>
    <xf numFmtId="14" fontId="181" fillId="0" borderId="0" applyNumberFormat="0" applyFill="0" applyBorder="0" applyAlignment="0" applyProtection="0"/>
    <xf numFmtId="0" fontId="167" fillId="0" borderId="0" applyNumberFormat="0" applyFill="0" applyBorder="0" applyAlignment="0" applyProtection="0"/>
    <xf numFmtId="0" fontId="76" fillId="0" borderId="0">
      <alignment/>
      <protection/>
    </xf>
    <xf numFmtId="215" fontId="89" fillId="0" borderId="0" applyFont="0" applyFill="0" applyBorder="0" applyAlignment="0" applyProtection="0"/>
    <xf numFmtId="0" fontId="70" fillId="0" borderId="0" applyNumberFormat="0" applyFill="0" applyBorder="0" applyAlignment="0" applyProtection="0"/>
    <xf numFmtId="4" fontId="182" fillId="56" borderId="42" applyNumberFormat="0" applyProtection="0">
      <alignment vertical="center"/>
    </xf>
    <xf numFmtId="4" fontId="183" fillId="56" borderId="42" applyNumberFormat="0" applyProtection="0">
      <alignment vertical="center"/>
    </xf>
    <xf numFmtId="4" fontId="184" fillId="56" borderId="42" applyNumberFormat="0" applyProtection="0">
      <alignment horizontal="left" vertical="center" indent="1"/>
    </xf>
    <xf numFmtId="4" fontId="184" fillId="60" borderId="0" applyNumberFormat="0" applyProtection="0">
      <alignment horizontal="left" vertical="center" indent="1"/>
    </xf>
    <xf numFmtId="4" fontId="184" fillId="39" borderId="42" applyNumberFormat="0" applyProtection="0">
      <alignment horizontal="right" vertical="center"/>
    </xf>
    <xf numFmtId="4" fontId="184" fillId="7" borderId="42" applyNumberFormat="0" applyProtection="0">
      <alignment horizontal="right" vertical="center"/>
    </xf>
    <xf numFmtId="4" fontId="184" fillId="19" borderId="42" applyNumberFormat="0" applyProtection="0">
      <alignment horizontal="right" vertical="center"/>
    </xf>
    <xf numFmtId="4" fontId="184" fillId="9" borderId="42" applyNumberFormat="0" applyProtection="0">
      <alignment horizontal="right" vertical="center"/>
    </xf>
    <xf numFmtId="4" fontId="184" fillId="25" borderId="42" applyNumberFormat="0" applyProtection="0">
      <alignment horizontal="right" vertical="center"/>
    </xf>
    <xf numFmtId="4" fontId="184" fillId="15" borderId="42" applyNumberFormat="0" applyProtection="0">
      <alignment horizontal="right" vertical="center"/>
    </xf>
    <xf numFmtId="4" fontId="184" fillId="61" borderId="42" applyNumberFormat="0" applyProtection="0">
      <alignment horizontal="right" vertical="center"/>
    </xf>
    <xf numFmtId="4" fontId="184" fillId="41" borderId="42" applyNumberFormat="0" applyProtection="0">
      <alignment horizontal="right" vertical="center"/>
    </xf>
    <xf numFmtId="4" fontId="184" fillId="62" borderId="42" applyNumberFormat="0" applyProtection="0">
      <alignment horizontal="right" vertical="center"/>
    </xf>
    <xf numFmtId="4" fontId="182" fillId="63" borderId="43" applyNumberFormat="0" applyProtection="0">
      <alignment horizontal="left" vertical="center" indent="1"/>
    </xf>
    <xf numFmtId="4" fontId="182" fillId="17" borderId="0" applyNumberFormat="0" applyProtection="0">
      <alignment horizontal="left" vertical="center" indent="1"/>
    </xf>
    <xf numFmtId="4" fontId="182" fillId="60" borderId="0" applyNumberFormat="0" applyProtection="0">
      <alignment horizontal="left" vertical="center" indent="1"/>
    </xf>
    <xf numFmtId="4" fontId="184" fillId="17" borderId="42" applyNumberFormat="0" applyProtection="0">
      <alignment horizontal="right" vertical="center"/>
    </xf>
    <xf numFmtId="4" fontId="138" fillId="17" borderId="0" applyNumberFormat="0" applyProtection="0">
      <alignment horizontal="left" vertical="center" indent="1"/>
    </xf>
    <xf numFmtId="4" fontId="138" fillId="60" borderId="0" applyNumberFormat="0" applyProtection="0">
      <alignment horizontal="left" vertical="center" indent="1"/>
    </xf>
    <xf numFmtId="4" fontId="184" fillId="64" borderId="42" applyNumberFormat="0" applyProtection="0">
      <alignment vertical="center"/>
    </xf>
    <xf numFmtId="4" fontId="185" fillId="64" borderId="42" applyNumberFormat="0" applyProtection="0">
      <alignment vertical="center"/>
    </xf>
    <xf numFmtId="4" fontId="182" fillId="17" borderId="44" applyNumberFormat="0" applyProtection="0">
      <alignment horizontal="left" vertical="center" indent="1"/>
    </xf>
    <xf numFmtId="4" fontId="184" fillId="64" borderId="42" applyNumberFormat="0" applyProtection="0">
      <alignment horizontal="right" vertical="center"/>
    </xf>
    <xf numFmtId="4" fontId="185" fillId="64" borderId="42" applyNumberFormat="0" applyProtection="0">
      <alignment horizontal="right" vertical="center"/>
    </xf>
    <xf numFmtId="4" fontId="182" fillId="17" borderId="42" applyNumberFormat="0" applyProtection="0">
      <alignment horizontal="left" vertical="center" indent="1"/>
    </xf>
    <xf numFmtId="4" fontId="186" fillId="65" borderId="44" applyNumberFormat="0" applyProtection="0">
      <alignment horizontal="left" vertical="center" indent="1"/>
    </xf>
    <xf numFmtId="4" fontId="187" fillId="64" borderId="42" applyNumberFormat="0" applyProtection="0">
      <alignment horizontal="right" vertical="center"/>
    </xf>
    <xf numFmtId="0" fontId="3" fillId="0" borderId="0">
      <alignment vertical="center"/>
      <protection/>
    </xf>
    <xf numFmtId="0" fontId="3" fillId="0" borderId="0">
      <alignment vertical="center"/>
      <protection/>
    </xf>
    <xf numFmtId="0" fontId="180" fillId="1" borderId="23" applyNumberFormat="0" applyFont="0" applyAlignment="0">
      <protection/>
    </xf>
    <xf numFmtId="0" fontId="188" fillId="0" borderId="0" applyNumberFormat="0" applyFill="0" applyBorder="0" applyAlignment="0" applyProtection="0"/>
    <xf numFmtId="0" fontId="189" fillId="0" borderId="0" applyNumberFormat="0" applyFill="0" applyBorder="0" applyAlignment="0">
      <protection/>
    </xf>
    <xf numFmtId="0" fontId="2" fillId="0" borderId="0">
      <alignment/>
      <protection/>
    </xf>
    <xf numFmtId="176" fontId="190" fillId="0" borderId="0" applyNumberFormat="0" applyBorder="0" applyAlignment="0">
      <protection/>
    </xf>
    <xf numFmtId="0" fontId="69" fillId="0" borderId="0" applyNumberFormat="0" applyFont="0" applyFill="0" applyAlignment="0">
      <protection/>
    </xf>
    <xf numFmtId="0" fontId="86" fillId="0" borderId="0" applyNumberFormat="0" applyFill="0" applyBorder="0" applyAlignment="0" applyProtection="0"/>
    <xf numFmtId="0" fontId="158" fillId="0" borderId="0" applyNumberFormat="0" applyFill="0" applyBorder="0" applyAlignment="0" applyProtection="0"/>
    <xf numFmtId="0" fontId="87" fillId="0" borderId="0">
      <alignment/>
      <protection/>
    </xf>
    <xf numFmtId="0" fontId="191" fillId="0" borderId="0">
      <alignment/>
      <protection/>
    </xf>
    <xf numFmtId="0" fontId="93" fillId="0" borderId="0">
      <alignment/>
      <protection/>
    </xf>
    <xf numFmtId="0" fontId="93" fillId="0" borderId="0">
      <alignment/>
      <protection/>
    </xf>
    <xf numFmtId="0" fontId="2" fillId="0" borderId="45" applyNumberFormat="0" applyFont="0" applyFill="0" applyAlignment="0" applyProtection="0"/>
    <xf numFmtId="0" fontId="76" fillId="0" borderId="0">
      <alignment/>
      <protection/>
    </xf>
    <xf numFmtId="191" fontId="89" fillId="0" borderId="0" applyFont="0" applyFill="0" applyBorder="0" applyAlignment="0" applyProtection="0"/>
    <xf numFmtId="215" fontId="89" fillId="0" borderId="0" applyFont="0" applyFill="0" applyBorder="0" applyAlignment="0" applyProtection="0"/>
    <xf numFmtId="3" fontId="2" fillId="0" borderId="0" applyFont="0" applyFill="0" applyBorder="0" applyAlignment="0" applyProtection="0"/>
    <xf numFmtId="41" fontId="89" fillId="0" borderId="0" applyFont="0" applyFill="0" applyBorder="0" applyAlignment="0" applyProtection="0"/>
    <xf numFmtId="192" fontId="89" fillId="0" borderId="0" applyFont="0" applyFill="0" applyBorder="0" applyAlignment="0" applyProtection="0"/>
    <xf numFmtId="213" fontId="89" fillId="0" borderId="0" applyFont="0" applyFill="0" applyBorder="0" applyAlignment="0" applyProtection="0"/>
    <xf numFmtId="191" fontId="89" fillId="0" borderId="0" applyFont="0" applyFill="0" applyBorder="0" applyAlignment="0" applyProtection="0"/>
    <xf numFmtId="213" fontId="89" fillId="0" borderId="0" applyFont="0" applyFill="0" applyBorder="0" applyAlignment="0" applyProtection="0"/>
    <xf numFmtId="213" fontId="89" fillId="0" borderId="0" applyFont="0" applyFill="0" applyBorder="0" applyAlignment="0" applyProtection="0"/>
    <xf numFmtId="192" fontId="89" fillId="0" borderId="0" applyFont="0" applyFill="0" applyBorder="0" applyAlignment="0" applyProtection="0"/>
    <xf numFmtId="191" fontId="90" fillId="0" borderId="0" applyFont="0" applyFill="0" applyBorder="0" applyAlignment="0" applyProtection="0"/>
    <xf numFmtId="214" fontId="89" fillId="0" borderId="0" applyFont="0" applyFill="0" applyBorder="0" applyAlignment="0" applyProtection="0"/>
    <xf numFmtId="191" fontId="89" fillId="0" borderId="0" applyFont="0" applyFill="0" applyBorder="0" applyAlignment="0" applyProtection="0"/>
    <xf numFmtId="186" fontId="2" fillId="0" borderId="0" applyFont="0" applyFill="0" applyBorder="0" applyAlignment="0" applyProtection="0"/>
    <xf numFmtId="191" fontId="89" fillId="0" borderId="0" applyFont="0" applyFill="0" applyBorder="0" applyAlignment="0" applyProtection="0"/>
    <xf numFmtId="191" fontId="89" fillId="0" borderId="0" applyFont="0" applyFill="0" applyBorder="0" applyAlignment="0" applyProtection="0"/>
    <xf numFmtId="213" fontId="89" fillId="0" borderId="0" applyFont="0" applyFill="0" applyBorder="0" applyAlignment="0" applyProtection="0"/>
    <xf numFmtId="213" fontId="89" fillId="0" borderId="0" applyFont="0" applyFill="0" applyBorder="0" applyAlignment="0" applyProtection="0"/>
    <xf numFmtId="191" fontId="89" fillId="0" borderId="0" applyFont="0" applyFill="0" applyBorder="0" applyAlignment="0" applyProtection="0"/>
    <xf numFmtId="213" fontId="89" fillId="0" borderId="0" applyFont="0" applyFill="0" applyBorder="0" applyAlignment="0" applyProtection="0"/>
    <xf numFmtId="191" fontId="89" fillId="0" borderId="0" applyFont="0" applyFill="0" applyBorder="0" applyAlignment="0" applyProtection="0"/>
    <xf numFmtId="215" fontId="89" fillId="0" borderId="0" applyFont="0" applyFill="0" applyBorder="0" applyAlignment="0" applyProtection="0"/>
    <xf numFmtId="42" fontId="89" fillId="0" borderId="0" applyFont="0" applyFill="0" applyBorder="0" applyAlignment="0" applyProtection="0"/>
    <xf numFmtId="196" fontId="90" fillId="0" borderId="0" applyFont="0" applyFill="0" applyBorder="0" applyAlignment="0" applyProtection="0"/>
    <xf numFmtId="286" fontId="93" fillId="0" borderId="0" applyFont="0" applyFill="0" applyBorder="0" applyAlignment="0" applyProtection="0"/>
    <xf numFmtId="205" fontId="89" fillId="0" borderId="0" applyFont="0" applyFill="0" applyBorder="0" applyAlignment="0" applyProtection="0"/>
    <xf numFmtId="42" fontId="89" fillId="0" borderId="0" applyFont="0" applyFill="0" applyBorder="0" applyAlignment="0" applyProtection="0"/>
    <xf numFmtId="196" fontId="89" fillId="0" borderId="0" applyFont="0" applyFill="0" applyBorder="0" applyAlignment="0" applyProtection="0"/>
    <xf numFmtId="210" fontId="92" fillId="0" borderId="0" applyFont="0" applyFill="0" applyBorder="0" applyAlignment="0" applyProtection="0"/>
    <xf numFmtId="211" fontId="89" fillId="0" borderId="0" applyFont="0" applyFill="0" applyBorder="0" applyAlignment="0" applyProtection="0"/>
    <xf numFmtId="196" fontId="89" fillId="0" borderId="0" applyFont="0" applyFill="0" applyBorder="0" applyAlignment="0" applyProtection="0"/>
    <xf numFmtId="212" fontId="89" fillId="0" borderId="0" applyFont="0" applyFill="0" applyBorder="0" applyAlignment="0" applyProtection="0"/>
    <xf numFmtId="42" fontId="89" fillId="0" borderId="0" applyFont="0" applyFill="0" applyBorder="0" applyAlignment="0" applyProtection="0"/>
    <xf numFmtId="196" fontId="90" fillId="0" borderId="0" applyFont="0" applyFill="0" applyBorder="0" applyAlignment="0" applyProtection="0"/>
    <xf numFmtId="205" fontId="89" fillId="0" borderId="0" applyFont="0" applyFill="0" applyBorder="0" applyAlignment="0" applyProtection="0"/>
    <xf numFmtId="287" fontId="93" fillId="0" borderId="0" applyFont="0" applyFill="0" applyBorder="0" applyAlignment="0" applyProtection="0"/>
    <xf numFmtId="42" fontId="89" fillId="0" borderId="0" applyFont="0" applyFill="0" applyBorder="0" applyAlignment="0" applyProtection="0"/>
    <xf numFmtId="196" fontId="89" fillId="0" borderId="0" applyFont="0" applyFill="0" applyBorder="0" applyAlignment="0" applyProtection="0"/>
    <xf numFmtId="210" fontId="92" fillId="0" borderId="0" applyFont="0" applyFill="0" applyBorder="0" applyAlignment="0" applyProtection="0"/>
    <xf numFmtId="211" fontId="89" fillId="0" borderId="0" applyFont="0" applyFill="0" applyBorder="0" applyAlignment="0" applyProtection="0"/>
    <xf numFmtId="196" fontId="89" fillId="0" borderId="0" applyFont="0" applyFill="0" applyBorder="0" applyAlignment="0" applyProtection="0"/>
    <xf numFmtId="212" fontId="89" fillId="0" borderId="0" applyFont="0" applyFill="0" applyBorder="0" applyAlignment="0" applyProtection="0"/>
    <xf numFmtId="0" fontId="2" fillId="0" borderId="0" applyFont="0" applyFill="0" applyBorder="0" applyAlignment="0" applyProtection="0"/>
    <xf numFmtId="2" fontId="2" fillId="0" borderId="0" applyFont="0" applyFill="0" applyBorder="0" applyAlignment="0" applyProtection="0"/>
    <xf numFmtId="0" fontId="86" fillId="0" borderId="23">
      <alignment horizontal="left" vertical="center"/>
      <protection/>
    </xf>
    <xf numFmtId="0" fontId="86" fillId="0" borderId="22" applyNumberFormat="0" applyAlignment="0" applyProtection="0"/>
    <xf numFmtId="0" fontId="192" fillId="0" borderId="0">
      <alignment/>
      <protection/>
    </xf>
    <xf numFmtId="0" fontId="172" fillId="0" borderId="0">
      <alignment/>
      <protection/>
    </xf>
    <xf numFmtId="40" fontId="193" fillId="0" borderId="0" applyBorder="0">
      <alignment horizontal="right"/>
      <protection/>
    </xf>
    <xf numFmtId="194" fontId="93" fillId="0" borderId="46">
      <alignment horizontal="right" vertical="center"/>
      <protection/>
    </xf>
    <xf numFmtId="194" fontId="93" fillId="0" borderId="46">
      <alignment horizontal="right" vertical="center"/>
      <protection/>
    </xf>
    <xf numFmtId="194" fontId="93" fillId="0" borderId="46">
      <alignment horizontal="right" vertical="center"/>
      <protection/>
    </xf>
    <xf numFmtId="194" fontId="93" fillId="0" borderId="46">
      <alignment horizontal="right" vertical="center"/>
      <protection/>
    </xf>
    <xf numFmtId="194" fontId="93" fillId="0" borderId="46">
      <alignment horizontal="right" vertical="center"/>
      <protection/>
    </xf>
    <xf numFmtId="194" fontId="93" fillId="0" borderId="46">
      <alignment horizontal="right" vertical="center"/>
      <protection/>
    </xf>
    <xf numFmtId="194" fontId="93" fillId="0" borderId="46">
      <alignment horizontal="right" vertical="center"/>
      <protection/>
    </xf>
    <xf numFmtId="194" fontId="93" fillId="0" borderId="46">
      <alignment horizontal="right" vertical="center"/>
      <protection/>
    </xf>
    <xf numFmtId="194" fontId="93" fillId="0" borderId="46">
      <alignment horizontal="right" vertical="center"/>
      <protection/>
    </xf>
    <xf numFmtId="194" fontId="93" fillId="0" borderId="46">
      <alignment horizontal="right" vertical="center"/>
      <protection/>
    </xf>
    <xf numFmtId="194" fontId="93" fillId="0" borderId="46">
      <alignment horizontal="right" vertical="center"/>
      <protection/>
    </xf>
    <xf numFmtId="194" fontId="93" fillId="0" borderId="46">
      <alignment horizontal="right" vertical="center"/>
      <protection/>
    </xf>
    <xf numFmtId="194" fontId="93" fillId="0" borderId="46">
      <alignment horizontal="right" vertical="center"/>
      <protection/>
    </xf>
    <xf numFmtId="194" fontId="93" fillId="0" borderId="46">
      <alignment horizontal="right" vertical="center"/>
      <protection/>
    </xf>
    <xf numFmtId="194" fontId="93" fillId="0" borderId="46">
      <alignment horizontal="right" vertical="center"/>
      <protection/>
    </xf>
    <xf numFmtId="194" fontId="93" fillId="0" borderId="46">
      <alignment horizontal="right" vertical="center"/>
      <protection/>
    </xf>
    <xf numFmtId="194" fontId="93" fillId="0" borderId="46">
      <alignment horizontal="right" vertical="center"/>
      <protection/>
    </xf>
    <xf numFmtId="195" fontId="93" fillId="0" borderId="47">
      <alignment horizontal="right" vertical="center"/>
      <protection/>
    </xf>
    <xf numFmtId="195" fontId="93" fillId="0" borderId="47">
      <alignment horizontal="right" vertical="center"/>
      <protection/>
    </xf>
    <xf numFmtId="194" fontId="93" fillId="0" borderId="46">
      <alignment horizontal="right" vertical="center"/>
      <protection/>
    </xf>
    <xf numFmtId="194" fontId="93" fillId="0" borderId="46">
      <alignment horizontal="right" vertical="center"/>
      <protection/>
    </xf>
    <xf numFmtId="194" fontId="93" fillId="0" borderId="46">
      <alignment horizontal="right" vertical="center"/>
      <protection/>
    </xf>
    <xf numFmtId="194" fontId="93" fillId="0" borderId="46">
      <alignment horizontal="right" vertical="center"/>
      <protection/>
    </xf>
    <xf numFmtId="194" fontId="93" fillId="0" borderId="46">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4" fontId="93" fillId="0" borderId="46">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288" fontId="109" fillId="0" borderId="47">
      <alignment horizontal="right" vertical="center"/>
      <protection/>
    </xf>
    <xf numFmtId="194" fontId="93" fillId="0" borderId="46">
      <alignment horizontal="right" vertical="center"/>
      <protection/>
    </xf>
    <xf numFmtId="194" fontId="93" fillId="0" borderId="46">
      <alignment horizontal="right" vertical="center"/>
      <protection/>
    </xf>
    <xf numFmtId="288" fontId="109" fillId="0" borderId="47">
      <alignment horizontal="right" vertical="center"/>
      <protection/>
    </xf>
    <xf numFmtId="289" fontId="70" fillId="0" borderId="47">
      <alignment horizontal="right" vertical="center"/>
      <protection/>
    </xf>
    <xf numFmtId="290" fontId="79" fillId="0" borderId="46">
      <alignment horizontal="right" vertical="center"/>
      <protection/>
    </xf>
    <xf numFmtId="290" fontId="79" fillId="0" borderId="46">
      <alignment horizontal="right" vertical="center"/>
      <protection/>
    </xf>
    <xf numFmtId="289" fontId="70"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291" fontId="194" fillId="0" borderId="47">
      <alignment horizontal="right" vertical="center"/>
      <protection/>
    </xf>
    <xf numFmtId="292" fontId="109" fillId="0" borderId="46">
      <alignment horizontal="right" vertical="center"/>
      <protection/>
    </xf>
    <xf numFmtId="194" fontId="93" fillId="0" borderId="46">
      <alignment horizontal="right" vertical="center"/>
      <protection/>
    </xf>
    <xf numFmtId="194" fontId="93" fillId="0" borderId="46">
      <alignment horizontal="right" vertical="center"/>
      <protection/>
    </xf>
    <xf numFmtId="194" fontId="93" fillId="0" borderId="46">
      <alignment horizontal="right" vertical="center"/>
      <protection/>
    </xf>
    <xf numFmtId="194" fontId="93" fillId="0" borderId="46">
      <alignment horizontal="right" vertical="center"/>
      <protection/>
    </xf>
    <xf numFmtId="194" fontId="93" fillId="0" borderId="46">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247" fontId="109" fillId="0" borderId="46">
      <alignment horizontal="right" vertical="center"/>
      <protection/>
    </xf>
    <xf numFmtId="247" fontId="109" fillId="0" borderId="46">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293" fontId="70" fillId="0" borderId="46">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4" fontId="93" fillId="0" borderId="46">
      <alignment horizontal="right" vertical="center"/>
      <protection/>
    </xf>
    <xf numFmtId="292" fontId="109" fillId="0" borderId="46">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289" fontId="70" fillId="0" borderId="47">
      <alignment horizontal="right" vertical="center"/>
      <protection/>
    </xf>
    <xf numFmtId="289" fontId="70" fillId="0" borderId="47">
      <alignment horizontal="right" vertical="center"/>
      <protection/>
    </xf>
    <xf numFmtId="293" fontId="70" fillId="0" borderId="46">
      <alignment horizontal="right" vertical="center"/>
      <protection/>
    </xf>
    <xf numFmtId="293" fontId="70" fillId="0" borderId="46">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294" fontId="89" fillId="0" borderId="46">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0" fontId="2" fillId="0" borderId="0">
      <alignment/>
      <protection/>
    </xf>
    <xf numFmtId="195" fontId="93" fillId="0" borderId="47">
      <alignment horizontal="right" vertical="center"/>
      <protection/>
    </xf>
    <xf numFmtId="195" fontId="93" fillId="0" borderId="47">
      <alignment horizontal="right" vertical="center"/>
      <protection/>
    </xf>
    <xf numFmtId="194" fontId="93" fillId="0" borderId="46">
      <alignment horizontal="right" vertical="center"/>
      <protection/>
    </xf>
    <xf numFmtId="194" fontId="93" fillId="0" borderId="46">
      <alignment horizontal="right" vertical="center"/>
      <protection/>
    </xf>
    <xf numFmtId="194" fontId="93" fillId="0" borderId="46">
      <alignment horizontal="right" vertical="center"/>
      <protection/>
    </xf>
    <xf numFmtId="194" fontId="93" fillId="0" borderId="46">
      <alignment horizontal="right" vertical="center"/>
      <protection/>
    </xf>
    <xf numFmtId="194" fontId="93" fillId="0" borderId="46">
      <alignment horizontal="right" vertical="center"/>
      <protection/>
    </xf>
    <xf numFmtId="194" fontId="93" fillId="0" borderId="46">
      <alignment horizontal="right" vertical="center"/>
      <protection/>
    </xf>
    <xf numFmtId="194" fontId="93" fillId="0" borderId="46">
      <alignment horizontal="right" vertical="center"/>
      <protection/>
    </xf>
    <xf numFmtId="194" fontId="93" fillId="0" borderId="46">
      <alignment horizontal="right" vertical="center"/>
      <protection/>
    </xf>
    <xf numFmtId="194" fontId="93" fillId="0" borderId="46">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295" fontId="70" fillId="0" borderId="47">
      <alignment horizontal="right" vertical="center"/>
      <protection/>
    </xf>
    <xf numFmtId="296" fontId="70" fillId="0" borderId="46">
      <alignment horizontal="right" vertical="center"/>
      <protection/>
    </xf>
    <xf numFmtId="296" fontId="70" fillId="0" borderId="46">
      <alignment horizontal="right" vertical="center"/>
      <protection/>
    </xf>
    <xf numFmtId="296" fontId="70" fillId="0" borderId="46">
      <alignment horizontal="right" vertical="center"/>
      <protection/>
    </xf>
    <xf numFmtId="296" fontId="70" fillId="0" borderId="46">
      <alignment horizontal="right" vertical="center"/>
      <protection/>
    </xf>
    <xf numFmtId="296" fontId="70" fillId="0" borderId="46">
      <alignment horizontal="right" vertical="center"/>
      <protection/>
    </xf>
    <xf numFmtId="295" fontId="70" fillId="0" borderId="47">
      <alignment horizontal="right" vertical="center"/>
      <protection/>
    </xf>
    <xf numFmtId="295" fontId="70" fillId="0" borderId="47">
      <alignment horizontal="right" vertical="center"/>
      <protection/>
    </xf>
    <xf numFmtId="295" fontId="70" fillId="0" borderId="47">
      <alignment horizontal="right" vertical="center"/>
      <protection/>
    </xf>
    <xf numFmtId="295" fontId="70" fillId="0" borderId="47">
      <alignment horizontal="right" vertical="center"/>
      <protection/>
    </xf>
    <xf numFmtId="295" fontId="70" fillId="0" borderId="47">
      <alignment horizontal="right" vertical="center"/>
      <protection/>
    </xf>
    <xf numFmtId="295" fontId="70" fillId="0" borderId="47">
      <alignment horizontal="right" vertical="center"/>
      <protection/>
    </xf>
    <xf numFmtId="295" fontId="70" fillId="0" borderId="47">
      <alignment horizontal="right" vertical="center"/>
      <protection/>
    </xf>
    <xf numFmtId="295" fontId="70" fillId="0" borderId="47">
      <alignment horizontal="right" vertical="center"/>
      <protection/>
    </xf>
    <xf numFmtId="295" fontId="70" fillId="0" borderId="47">
      <alignment horizontal="right" vertical="center"/>
      <protection/>
    </xf>
    <xf numFmtId="295" fontId="70" fillId="0" borderId="47">
      <alignment horizontal="right" vertical="center"/>
      <protection/>
    </xf>
    <xf numFmtId="295" fontId="70" fillId="0" borderId="47">
      <alignment horizontal="right" vertical="center"/>
      <protection/>
    </xf>
    <xf numFmtId="295" fontId="70" fillId="0" borderId="47">
      <alignment horizontal="right" vertical="center"/>
      <protection/>
    </xf>
    <xf numFmtId="295" fontId="70" fillId="0" borderId="47">
      <alignment horizontal="right" vertical="center"/>
      <protection/>
    </xf>
    <xf numFmtId="295" fontId="70" fillId="0" borderId="47">
      <alignment horizontal="right" vertical="center"/>
      <protection/>
    </xf>
    <xf numFmtId="295" fontId="70" fillId="0" borderId="47">
      <alignment horizontal="right" vertical="center"/>
      <protection/>
    </xf>
    <xf numFmtId="295" fontId="70" fillId="0" borderId="47">
      <alignment horizontal="right" vertical="center"/>
      <protection/>
    </xf>
    <xf numFmtId="295" fontId="70" fillId="0" borderId="47">
      <alignment horizontal="right" vertical="center"/>
      <protection/>
    </xf>
    <xf numFmtId="295" fontId="70" fillId="0" borderId="47">
      <alignment horizontal="right" vertical="center"/>
      <protection/>
    </xf>
    <xf numFmtId="295" fontId="70" fillId="0" borderId="47">
      <alignment horizontal="right" vertical="center"/>
      <protection/>
    </xf>
    <xf numFmtId="295" fontId="70" fillId="0" borderId="47">
      <alignment horizontal="right" vertical="center"/>
      <protection/>
    </xf>
    <xf numFmtId="295" fontId="70" fillId="0" borderId="47">
      <alignment horizontal="right" vertical="center"/>
      <protection/>
    </xf>
    <xf numFmtId="295" fontId="70" fillId="0" borderId="47">
      <alignment horizontal="right" vertical="center"/>
      <protection/>
    </xf>
    <xf numFmtId="295" fontId="70" fillId="0" borderId="47">
      <alignment horizontal="right" vertical="center"/>
      <protection/>
    </xf>
    <xf numFmtId="295" fontId="70" fillId="0" borderId="47">
      <alignment horizontal="right" vertical="center"/>
      <protection/>
    </xf>
    <xf numFmtId="295" fontId="70" fillId="0" borderId="47">
      <alignment horizontal="right" vertical="center"/>
      <protection/>
    </xf>
    <xf numFmtId="295" fontId="70" fillId="0" borderId="47">
      <alignment horizontal="right" vertical="center"/>
      <protection/>
    </xf>
    <xf numFmtId="295" fontId="70" fillId="0" borderId="47">
      <alignment horizontal="right" vertical="center"/>
      <protection/>
    </xf>
    <xf numFmtId="295" fontId="70"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195" fontId="93" fillId="0" borderId="47">
      <alignment horizontal="right" vertical="center"/>
      <protection/>
    </xf>
    <xf numFmtId="292" fontId="109" fillId="0" borderId="46">
      <alignment horizontal="right" vertical="center"/>
      <protection/>
    </xf>
    <xf numFmtId="292" fontId="109" fillId="0" borderId="46">
      <alignment horizontal="right" vertical="center"/>
      <protection/>
    </xf>
    <xf numFmtId="292" fontId="109" fillId="0" borderId="46">
      <alignment horizontal="right" vertical="center"/>
      <protection/>
    </xf>
    <xf numFmtId="292" fontId="109" fillId="0" borderId="46">
      <alignment horizontal="right" vertical="center"/>
      <protection/>
    </xf>
    <xf numFmtId="195" fontId="93" fillId="0" borderId="47">
      <alignment horizontal="right" vertical="center"/>
      <protection/>
    </xf>
    <xf numFmtId="0" fontId="2" fillId="0" borderId="0">
      <alignment/>
      <protection/>
    </xf>
    <xf numFmtId="232" fontId="136" fillId="0" borderId="2">
      <alignment/>
      <protection hidden="1"/>
    </xf>
    <xf numFmtId="0" fontId="195" fillId="0" borderId="0">
      <alignment horizontal="center" vertical="center" wrapText="1"/>
      <protection/>
    </xf>
    <xf numFmtId="49" fontId="100" fillId="0" borderId="0" applyFont="0" applyFill="0" applyBorder="0" applyProtection="0">
      <alignment horizontal="center" vertical="center" wrapText="1" shrinkToFit="1"/>
    </xf>
    <xf numFmtId="49" fontId="138" fillId="0" borderId="0" applyFill="0" applyBorder="0" applyAlignment="0">
      <protection/>
    </xf>
    <xf numFmtId="297" fontId="2" fillId="0" borderId="0" applyFill="0" applyBorder="0" applyAlignment="0">
      <protection/>
    </xf>
    <xf numFmtId="298" fontId="2" fillId="0" borderId="0" applyFill="0" applyBorder="0" applyAlignment="0">
      <protection/>
    </xf>
    <xf numFmtId="49" fontId="100" fillId="0" borderId="0" applyFont="0" applyFill="0" applyBorder="0" applyProtection="0">
      <alignment horizontal="center" vertical="center" wrapText="1" shrinkToFit="1"/>
    </xf>
    <xf numFmtId="196" fontId="93" fillId="0" borderId="46">
      <alignment horizontal="center"/>
      <protection/>
    </xf>
    <xf numFmtId="190" fontId="196" fillId="0" borderId="0">
      <alignment horizontal="centerContinuous"/>
      <protection locked="0"/>
    </xf>
    <xf numFmtId="0" fontId="194" fillId="0" borderId="48">
      <alignment/>
      <protection/>
    </xf>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22" fillId="0" borderId="0" applyNumberFormat="0" applyFill="0" applyBorder="0" applyAlignment="0" applyProtection="0"/>
    <xf numFmtId="0" fontId="79" fillId="0" borderId="7" applyNumberFormat="0" applyBorder="0" applyAlignment="0">
      <protection/>
    </xf>
    <xf numFmtId="0" fontId="197" fillId="0" borderId="36" applyNumberFormat="0" applyBorder="0" applyAlignment="0">
      <protection/>
    </xf>
    <xf numFmtId="3" fontId="198" fillId="0" borderId="10" applyNumberFormat="0" applyBorder="0" applyAlignment="0">
      <protection/>
    </xf>
    <xf numFmtId="0" fontId="199" fillId="0" borderId="0" applyFill="0" applyBorder="0" applyProtection="0">
      <alignment horizontal="left" vertical="top"/>
    </xf>
    <xf numFmtId="0" fontId="200" fillId="0" borderId="0">
      <alignment horizontal="center"/>
      <protection/>
    </xf>
    <xf numFmtId="40" fontId="7" fillId="0" borderId="0">
      <alignment/>
      <protection/>
    </xf>
    <xf numFmtId="3" fontId="201" fillId="0" borderId="0" applyNumberFormat="0" applyFill="0" applyBorder="0" applyAlignment="0" applyProtection="0"/>
    <xf numFmtId="0" fontId="202" fillId="0" borderId="16" applyBorder="0" applyAlignment="0">
      <protection/>
    </xf>
    <xf numFmtId="0" fontId="203" fillId="0" borderId="0" applyNumberFormat="0" applyFill="0" applyBorder="0" applyAlignment="0" applyProtection="0"/>
    <xf numFmtId="0" fontId="151" fillId="0" borderId="49" applyNumberFormat="0" applyFill="0" applyBorder="0" applyAlignment="0" applyProtection="0"/>
    <xf numFmtId="0" fontId="264" fillId="0" borderId="0" applyNumberFormat="0" applyFill="0" applyBorder="0" applyAlignment="0" applyProtection="0"/>
    <xf numFmtId="0" fontId="204" fillId="0" borderId="0" applyNumberFormat="0" applyFill="0" applyBorder="0" applyAlignment="0" applyProtection="0"/>
    <xf numFmtId="3" fontId="98" fillId="0" borderId="34" applyNumberFormat="0" applyAlignment="0">
      <protection/>
    </xf>
    <xf numFmtId="3" fontId="205" fillId="0" borderId="7" applyNumberFormat="0" applyAlignment="0">
      <protection/>
    </xf>
    <xf numFmtId="3" fontId="98" fillId="0" borderId="34" applyNumberFormat="0" applyAlignment="0">
      <protection/>
    </xf>
    <xf numFmtId="0" fontId="206" fillId="0" borderId="50" applyNumberFormat="0" applyBorder="0" applyAlignment="0">
      <protection/>
    </xf>
    <xf numFmtId="0" fontId="265" fillId="0" borderId="51" applyNumberFormat="0" applyFill="0" applyAlignment="0" applyProtection="0"/>
    <xf numFmtId="0" fontId="207" fillId="0" borderId="52" applyNumberFormat="0" applyFill="0" applyAlignment="0" applyProtection="0"/>
    <xf numFmtId="165" fontId="2" fillId="0" borderId="0" applyFont="0" applyFill="0" applyBorder="0" applyAlignment="0" applyProtection="0"/>
    <xf numFmtId="167" fontId="2" fillId="0" borderId="0" applyFont="0" applyFill="0" applyBorder="0" applyAlignment="0" applyProtection="0"/>
    <xf numFmtId="164" fontId="2" fillId="0" borderId="0" applyFont="0" applyFill="0" applyBorder="0" applyAlignment="0" applyProtection="0"/>
    <xf numFmtId="166" fontId="2" fillId="0" borderId="0" applyFont="0" applyFill="0" applyBorder="0" applyAlignment="0" applyProtection="0"/>
    <xf numFmtId="0" fontId="86" fillId="0" borderId="35">
      <alignment horizontal="center"/>
      <protection/>
    </xf>
    <xf numFmtId="197" fontId="93" fillId="0" borderId="0">
      <alignment/>
      <protection/>
    </xf>
    <xf numFmtId="198" fontId="93" fillId="0" borderId="1">
      <alignment/>
      <protection/>
    </xf>
    <xf numFmtId="0" fontId="208" fillId="0" borderId="0">
      <alignment/>
      <protection/>
    </xf>
    <xf numFmtId="3" fontId="93" fillId="0" borderId="0" applyNumberFormat="0" applyBorder="0" applyAlignment="0" applyProtection="0"/>
    <xf numFmtId="3" fontId="97" fillId="0" borderId="0">
      <alignment/>
      <protection locked="0"/>
    </xf>
    <xf numFmtId="0" fontId="208" fillId="0" borderId="0">
      <alignment/>
      <protection/>
    </xf>
    <xf numFmtId="0" fontId="209" fillId="0" borderId="53" applyFill="0" applyBorder="0" applyAlignment="0">
      <protection/>
    </xf>
    <xf numFmtId="299" fontId="210" fillId="66" borderId="54">
      <alignment vertical="top"/>
      <protection/>
    </xf>
    <xf numFmtId="0" fontId="100" fillId="67" borderId="9">
      <alignment horizontal="left" vertical="center"/>
      <protection/>
    </xf>
    <xf numFmtId="218" fontId="211" fillId="68" borderId="54">
      <alignment/>
      <protection/>
    </xf>
    <xf numFmtId="299" fontId="160" fillId="0" borderId="54">
      <alignment horizontal="left" vertical="top"/>
      <protection/>
    </xf>
    <xf numFmtId="0" fontId="212" fillId="58" borderId="0">
      <alignment horizontal="left" vertical="center"/>
      <protection/>
    </xf>
    <xf numFmtId="299" fontId="76" fillId="0" borderId="55">
      <alignment horizontal="left" vertical="top"/>
      <protection/>
    </xf>
    <xf numFmtId="0" fontId="213" fillId="0" borderId="55">
      <alignment horizontal="left" vertical="center"/>
      <protection/>
    </xf>
    <xf numFmtId="300" fontId="74" fillId="0" borderId="0" applyFill="0" applyBorder="0" applyAlignment="0" applyProtection="0"/>
    <xf numFmtId="301" fontId="74" fillId="0" borderId="0" applyFill="0" applyBorder="0" applyAlignment="0" applyProtection="0"/>
    <xf numFmtId="42" fontId="139" fillId="0" borderId="0" applyFont="0" applyFill="0" applyBorder="0" applyAlignment="0" applyProtection="0"/>
    <xf numFmtId="44" fontId="139" fillId="0" borderId="0" applyFont="0" applyFill="0" applyBorder="0" applyAlignment="0" applyProtection="0"/>
    <xf numFmtId="0" fontId="266" fillId="0" borderId="0" applyNumberFormat="0" applyFill="0" applyBorder="0" applyAlignment="0" applyProtection="0"/>
    <xf numFmtId="0" fontId="42" fillId="0" borderId="0" applyNumberFormat="0" applyFill="0" applyBorder="0" applyAlignment="0" applyProtection="0"/>
    <xf numFmtId="0" fontId="214" fillId="0" borderId="56" applyNumberFormat="0" applyFont="0" applyAlignment="0">
      <protection/>
    </xf>
    <xf numFmtId="0" fontId="215" fillId="0" borderId="0" applyNumberFormat="0" applyFill="0" applyBorder="0" applyAlignment="0" applyProtection="0"/>
    <xf numFmtId="302" fontId="74" fillId="0" borderId="0" applyFill="0" applyBorder="0" applyAlignment="0" applyProtection="0"/>
    <xf numFmtId="303" fontId="74" fillId="0" borderId="0" applyFill="0" applyBorder="0" applyAlignment="0" applyProtection="0"/>
    <xf numFmtId="0" fontId="216" fillId="0" borderId="0">
      <alignment/>
      <protection/>
    </xf>
    <xf numFmtId="0" fontId="164" fillId="0" borderId="0" applyFont="0" applyFill="0" applyBorder="0" applyAlignment="0" applyProtection="0"/>
    <xf numFmtId="0" fontId="164" fillId="0" borderId="0" applyFont="0" applyFill="0" applyBorder="0" applyAlignment="0" applyProtection="0"/>
    <xf numFmtId="0" fontId="3" fillId="0" borderId="0">
      <alignment vertical="center"/>
      <protection/>
    </xf>
    <xf numFmtId="40" fontId="85" fillId="0" borderId="0" applyFont="0" applyFill="0" applyBorder="0" applyAlignment="0" applyProtection="0"/>
    <xf numFmtId="38"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9" fontId="95" fillId="0" borderId="0" applyFont="0" applyFill="0" applyBorder="0" applyAlignment="0" applyProtection="0"/>
    <xf numFmtId="0" fontId="163" fillId="0" borderId="0">
      <alignment/>
      <protection/>
    </xf>
    <xf numFmtId="0" fontId="217" fillId="0" borderId="4">
      <alignment/>
      <protection/>
    </xf>
    <xf numFmtId="202" fontId="7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5" fillId="0" borderId="0" applyFont="0" applyFill="0" applyBorder="0" applyAlignment="0" applyProtection="0"/>
    <xf numFmtId="0" fontId="95" fillId="0" borderId="0" applyFont="0" applyFill="0" applyBorder="0" applyAlignment="0" applyProtection="0"/>
    <xf numFmtId="304" fontId="95" fillId="0" borderId="0" applyFont="0" applyFill="0" applyBorder="0" applyAlignment="0" applyProtection="0"/>
    <xf numFmtId="223" fontId="95" fillId="0" borderId="0" applyFont="0" applyFill="0" applyBorder="0" applyAlignment="0" applyProtection="0"/>
    <xf numFmtId="0" fontId="95" fillId="0" borderId="0">
      <alignment/>
      <protection/>
    </xf>
    <xf numFmtId="0" fontId="95" fillId="0" borderId="0">
      <alignment/>
      <protection/>
    </xf>
    <xf numFmtId="0" fontId="69" fillId="0" borderId="0">
      <alignment/>
      <protection/>
    </xf>
    <xf numFmtId="165" fontId="94" fillId="0" borderId="0" applyFont="0" applyFill="0" applyBorder="0" applyAlignment="0" applyProtection="0"/>
    <xf numFmtId="167" fontId="94" fillId="0" borderId="0" applyFont="0" applyFill="0" applyBorder="0" applyAlignment="0" applyProtection="0"/>
    <xf numFmtId="225" fontId="74" fillId="0" borderId="0" applyFill="0" applyBorder="0" applyAlignment="0" applyProtection="0"/>
    <xf numFmtId="224" fontId="74" fillId="0" borderId="0" applyFill="0" applyBorder="0" applyAlignment="0" applyProtection="0"/>
    <xf numFmtId="0" fontId="218" fillId="0" borderId="0">
      <alignment/>
      <protection/>
    </xf>
    <xf numFmtId="164" fontId="94" fillId="0" borderId="0" applyFont="0" applyFill="0" applyBorder="0" applyAlignment="0" applyProtection="0"/>
    <xf numFmtId="6" fontId="82" fillId="0" borderId="0" applyFont="0" applyFill="0" applyBorder="0" applyAlignment="0" applyProtection="0"/>
    <xf numFmtId="166" fontId="94" fillId="0" borderId="0" applyFont="0" applyFill="0" applyBorder="0" applyAlignment="0" applyProtection="0"/>
    <xf numFmtId="303" fontId="74" fillId="0" borderId="0" applyFill="0" applyBorder="0" applyAlignment="0" applyProtection="0"/>
    <xf numFmtId="302" fontId="74" fillId="0" borderId="0" applyFill="0" applyBorder="0" applyAlignment="0" applyProtection="0"/>
  </cellStyleXfs>
  <cellXfs count="681">
    <xf numFmtId="0" fontId="0" fillId="0" borderId="0" xfId="0" applyFont="1" applyAlignment="1">
      <alignment/>
    </xf>
    <xf numFmtId="0" fontId="26" fillId="0" borderId="0" xfId="0" applyFont="1" applyAlignment="1">
      <alignment/>
    </xf>
    <xf numFmtId="0" fontId="26" fillId="0" borderId="0" xfId="0" applyFont="1" applyAlignment="1">
      <alignment horizontal="left"/>
    </xf>
    <xf numFmtId="0" fontId="29" fillId="0" borderId="0" xfId="0" applyFont="1" applyAlignment="1">
      <alignment/>
    </xf>
    <xf numFmtId="0" fontId="29" fillId="0" borderId="0" xfId="0" applyFont="1" applyAlignment="1">
      <alignment horizontal="left"/>
    </xf>
    <xf numFmtId="0" fontId="9" fillId="0" borderId="1" xfId="0" applyFont="1" applyBorder="1" applyAlignment="1">
      <alignment/>
    </xf>
    <xf numFmtId="0" fontId="11" fillId="69" borderId="1" xfId="0" applyFont="1" applyFill="1" applyBorder="1" applyAlignment="1" quotePrefix="1">
      <alignment horizontal="center" vertical="center" wrapText="1"/>
    </xf>
    <xf numFmtId="0" fontId="11" fillId="69" borderId="1" xfId="0" applyFont="1" applyFill="1" applyBorder="1" applyAlignment="1">
      <alignment horizontal="left" vertical="center" wrapText="1"/>
    </xf>
    <xf numFmtId="0" fontId="11" fillId="69" borderId="1" xfId="0" applyFont="1" applyFill="1" applyBorder="1" applyAlignment="1">
      <alignment horizontal="center" vertical="center" wrapText="1"/>
    </xf>
    <xf numFmtId="0" fontId="7" fillId="69" borderId="1" xfId="0" applyFont="1" applyFill="1" applyBorder="1" applyAlignment="1">
      <alignment vertical="center" wrapText="1"/>
    </xf>
    <xf numFmtId="0" fontId="26" fillId="0" borderId="1" xfId="0" applyFont="1" applyBorder="1" applyAlignment="1">
      <alignment/>
    </xf>
    <xf numFmtId="0" fontId="32" fillId="69" borderId="1" xfId="0" applyFont="1" applyFill="1" applyBorder="1" applyAlignment="1">
      <alignment horizontal="center" vertical="center" wrapText="1"/>
    </xf>
    <xf numFmtId="3" fontId="40" fillId="69" borderId="1" xfId="0" applyNumberFormat="1" applyFont="1" applyFill="1" applyBorder="1" applyAlignment="1">
      <alignment horizontal="center" vertical="center" wrapText="1"/>
    </xf>
    <xf numFmtId="3" fontId="11" fillId="69" borderId="1" xfId="0" applyNumberFormat="1" applyFont="1" applyFill="1" applyBorder="1" applyAlignment="1">
      <alignment horizontal="right" vertical="center" wrapText="1"/>
    </xf>
    <xf numFmtId="172" fontId="40" fillId="69" borderId="1" xfId="0" applyNumberFormat="1" applyFont="1" applyFill="1" applyBorder="1" applyAlignment="1">
      <alignment horizontal="center" vertical="center" wrapText="1"/>
    </xf>
    <xf numFmtId="0" fontId="32" fillId="69" borderId="1" xfId="0" applyFont="1" applyFill="1" applyBorder="1" applyAlignment="1" quotePrefix="1">
      <alignment horizontal="center" vertical="center" wrapText="1"/>
    </xf>
    <xf numFmtId="0" fontId="32" fillId="69" borderId="1" xfId="0" applyFont="1" applyFill="1" applyBorder="1" applyAlignment="1">
      <alignment horizontal="left" vertical="center" wrapText="1"/>
    </xf>
    <xf numFmtId="172" fontId="32" fillId="69" borderId="1" xfId="0" applyNumberFormat="1" applyFont="1" applyFill="1" applyBorder="1" applyAlignment="1">
      <alignment horizontal="right" vertical="center" wrapText="1"/>
    </xf>
    <xf numFmtId="0" fontId="26" fillId="69" borderId="0" xfId="0" applyFont="1" applyFill="1" applyAlignment="1">
      <alignment/>
    </xf>
    <xf numFmtId="0" fontId="8" fillId="0" borderId="0" xfId="2178" applyFont="1" applyFill="1" applyAlignment="1">
      <alignment vertical="center"/>
      <protection/>
    </xf>
    <xf numFmtId="0" fontId="7" fillId="0" borderId="0" xfId="2178" applyFont="1" applyFill="1" applyAlignment="1">
      <alignment vertical="center"/>
      <protection/>
    </xf>
    <xf numFmtId="0" fontId="29" fillId="0" borderId="0" xfId="2178" applyFont="1" applyFill="1" applyAlignment="1">
      <alignment vertical="center"/>
      <protection/>
    </xf>
    <xf numFmtId="0" fontId="5" fillId="0" borderId="0" xfId="2178" applyFont="1" applyFill="1" applyAlignment="1">
      <alignment vertical="center"/>
      <protection/>
    </xf>
    <xf numFmtId="0" fontId="6" fillId="0" borderId="0" xfId="2178" applyFont="1" applyFill="1" applyAlignment="1">
      <alignment vertical="center"/>
      <protection/>
    </xf>
    <xf numFmtId="0" fontId="13" fillId="0" borderId="0" xfId="2178" applyFont="1" applyFill="1" applyAlignment="1">
      <alignment vertical="center"/>
      <protection/>
    </xf>
    <xf numFmtId="177" fontId="6" fillId="0" borderId="0" xfId="2178" applyNumberFormat="1" applyFont="1" applyFill="1" applyAlignment="1">
      <alignment vertical="center"/>
      <protection/>
    </xf>
    <xf numFmtId="178" fontId="6" fillId="0" borderId="0" xfId="2178" applyNumberFormat="1" applyFont="1" applyFill="1" applyAlignment="1">
      <alignment vertical="center"/>
      <protection/>
    </xf>
    <xf numFmtId="0" fontId="8" fillId="0" borderId="0" xfId="2178" applyFont="1" applyFill="1" applyAlignment="1">
      <alignment horizontal="center" vertical="center"/>
      <protection/>
    </xf>
    <xf numFmtId="0" fontId="41" fillId="0" borderId="0" xfId="0" applyFont="1" applyBorder="1" applyAlignment="1">
      <alignment horizontal="right"/>
    </xf>
    <xf numFmtId="0" fontId="30" fillId="0" borderId="1" xfId="0" applyFont="1" applyBorder="1" applyAlignment="1">
      <alignment vertical="center"/>
    </xf>
    <xf numFmtId="0" fontId="30" fillId="0" borderId="0" xfId="0" applyFont="1" applyAlignment="1">
      <alignment vertical="center"/>
    </xf>
    <xf numFmtId="3" fontId="32" fillId="69" borderId="1" xfId="0" applyNumberFormat="1" applyFont="1" applyFill="1" applyBorder="1" applyAlignment="1">
      <alignment horizontal="right" vertical="center" wrapText="1"/>
    </xf>
    <xf numFmtId="172" fontId="42" fillId="69" borderId="1" xfId="0" applyNumberFormat="1" applyFont="1" applyFill="1" applyBorder="1" applyAlignment="1">
      <alignment horizontal="center" vertical="center" wrapText="1"/>
    </xf>
    <xf numFmtId="3" fontId="42" fillId="69" borderId="1" xfId="1890" applyNumberFormat="1" applyFont="1" applyFill="1" applyBorder="1" applyAlignment="1">
      <alignment horizontal="center" vertical="center"/>
    </xf>
    <xf numFmtId="176" fontId="42" fillId="69" borderId="57" xfId="1890" applyNumberFormat="1" applyFont="1" applyFill="1" applyBorder="1" applyAlignment="1">
      <alignment horizontal="center" vertical="center"/>
    </xf>
    <xf numFmtId="176" fontId="42" fillId="69" borderId="1" xfId="1890" applyNumberFormat="1" applyFont="1" applyFill="1" applyBorder="1" applyAlignment="1">
      <alignment horizontal="center" vertical="center"/>
    </xf>
    <xf numFmtId="3" fontId="42" fillId="69" borderId="1" xfId="0" applyNumberFormat="1" applyFont="1" applyFill="1" applyBorder="1" applyAlignment="1">
      <alignment horizontal="center" vertical="center" wrapText="1"/>
    </xf>
    <xf numFmtId="0" fontId="32" fillId="0" borderId="1" xfId="0" applyFont="1" applyBorder="1" applyAlignment="1">
      <alignment vertical="center"/>
    </xf>
    <xf numFmtId="3" fontId="32" fillId="0" borderId="1" xfId="0" applyNumberFormat="1" applyFont="1" applyBorder="1" applyAlignment="1">
      <alignment vertical="center"/>
    </xf>
    <xf numFmtId="0" fontId="32" fillId="0" borderId="0" xfId="0" applyFont="1" applyAlignment="1">
      <alignment vertical="center"/>
    </xf>
    <xf numFmtId="0" fontId="15" fillId="69" borderId="1" xfId="0" applyFont="1" applyFill="1" applyBorder="1" applyAlignment="1">
      <alignment horizontal="center" vertical="center" wrapText="1"/>
    </xf>
    <xf numFmtId="3" fontId="15" fillId="69" borderId="1" xfId="0" applyNumberFormat="1" applyFont="1" applyFill="1" applyBorder="1" applyAlignment="1">
      <alignment horizontal="right" vertical="center" wrapText="1"/>
    </xf>
    <xf numFmtId="3" fontId="30" fillId="0" borderId="1" xfId="0" applyNumberFormat="1" applyFont="1" applyBorder="1" applyAlignment="1">
      <alignment vertical="center"/>
    </xf>
    <xf numFmtId="0" fontId="27" fillId="0" borderId="0" xfId="0" applyFont="1" applyAlignment="1">
      <alignment/>
    </xf>
    <xf numFmtId="0" fontId="16" fillId="69" borderId="1" xfId="0" applyFont="1" applyFill="1" applyBorder="1" applyAlignment="1">
      <alignment horizontal="left" vertical="center" wrapText="1"/>
    </xf>
    <xf numFmtId="172" fontId="16" fillId="69" borderId="1" xfId="0" applyNumberFormat="1" applyFont="1" applyFill="1" applyBorder="1" applyAlignment="1">
      <alignment horizontal="right" vertical="center" wrapText="1"/>
    </xf>
    <xf numFmtId="3" fontId="16" fillId="69" borderId="1" xfId="0" applyNumberFormat="1" applyFont="1" applyFill="1" applyBorder="1" applyAlignment="1">
      <alignment horizontal="right" vertical="center" wrapText="1"/>
    </xf>
    <xf numFmtId="3" fontId="39" fillId="69" borderId="57" xfId="1890" applyNumberFormat="1" applyFont="1" applyFill="1" applyBorder="1" applyAlignment="1">
      <alignment horizontal="center" vertical="center"/>
    </xf>
    <xf numFmtId="0" fontId="10" fillId="0" borderId="0" xfId="0" applyFont="1" applyAlignment="1">
      <alignment/>
    </xf>
    <xf numFmtId="0" fontId="46" fillId="69" borderId="1" xfId="0" applyFont="1" applyFill="1" applyBorder="1" applyAlignment="1">
      <alignment horizontal="center" vertical="center" wrapText="1"/>
    </xf>
    <xf numFmtId="0" fontId="46" fillId="69" borderId="1" xfId="0" applyFont="1" applyFill="1" applyBorder="1" applyAlignment="1">
      <alignment horizontal="left" vertical="center" wrapText="1"/>
    </xf>
    <xf numFmtId="0" fontId="46" fillId="69" borderId="1" xfId="2267" applyFont="1" applyFill="1" applyBorder="1" applyAlignment="1">
      <alignment horizontal="center" vertical="center" wrapText="1"/>
      <protection/>
    </xf>
    <xf numFmtId="172" fontId="46" fillId="69" borderId="1" xfId="0" applyNumberFormat="1" applyFont="1" applyFill="1" applyBorder="1" applyAlignment="1">
      <alignment horizontal="right" vertical="center" wrapText="1"/>
    </xf>
    <xf numFmtId="3" fontId="46" fillId="69" borderId="1" xfId="0" applyNumberFormat="1" applyFont="1" applyFill="1" applyBorder="1" applyAlignment="1">
      <alignment horizontal="right" vertical="center" wrapText="1"/>
    </xf>
    <xf numFmtId="0" fontId="47" fillId="0" borderId="0" xfId="0" applyFont="1" applyAlignment="1">
      <alignment/>
    </xf>
    <xf numFmtId="0" fontId="48" fillId="0" borderId="1" xfId="0" applyFont="1" applyBorder="1" applyAlignment="1">
      <alignment horizontal="center" vertical="center" wrapText="1"/>
    </xf>
    <xf numFmtId="0" fontId="48" fillId="0" borderId="1" xfId="0" applyFont="1" applyBorder="1" applyAlignment="1">
      <alignment horizontal="left" vertical="center" wrapText="1"/>
    </xf>
    <xf numFmtId="0" fontId="49" fillId="69" borderId="1" xfId="2267" applyFont="1" applyFill="1" applyBorder="1" applyAlignment="1">
      <alignment horizontal="center" vertical="center" wrapText="1"/>
      <protection/>
    </xf>
    <xf numFmtId="0" fontId="48" fillId="0" borderId="1" xfId="0" applyFont="1" applyBorder="1" applyAlignment="1">
      <alignment/>
    </xf>
    <xf numFmtId="172" fontId="49" fillId="69" borderId="1" xfId="0" applyNumberFormat="1" applyFont="1" applyFill="1" applyBorder="1" applyAlignment="1">
      <alignment horizontal="right" vertical="center" wrapText="1"/>
    </xf>
    <xf numFmtId="3" fontId="48" fillId="0" borderId="1" xfId="0" applyNumberFormat="1" applyFont="1" applyBorder="1" applyAlignment="1">
      <alignment horizontal="right" vertical="center" wrapText="1"/>
    </xf>
    <xf numFmtId="3" fontId="48" fillId="69" borderId="1" xfId="0" applyNumberFormat="1" applyFont="1" applyFill="1" applyBorder="1" applyAlignment="1">
      <alignment horizontal="right" vertical="center" wrapText="1"/>
    </xf>
    <xf numFmtId="0" fontId="48" fillId="0" borderId="0" xfId="0" applyFont="1" applyAlignment="1">
      <alignment/>
    </xf>
    <xf numFmtId="0" fontId="16" fillId="69" borderId="1" xfId="2267" applyFont="1" applyFill="1" applyBorder="1" applyAlignment="1">
      <alignment horizontal="center" vertical="center" wrapText="1"/>
      <protection/>
    </xf>
    <xf numFmtId="3" fontId="16" fillId="69" borderId="1" xfId="0" applyNumberFormat="1" applyFont="1" applyFill="1" applyBorder="1" applyAlignment="1">
      <alignment horizontal="center" vertical="center" wrapText="1"/>
    </xf>
    <xf numFmtId="172" fontId="10" fillId="0" borderId="1" xfId="0" applyNumberFormat="1" applyFont="1" applyBorder="1" applyAlignment="1">
      <alignment/>
    </xf>
    <xf numFmtId="0" fontId="47" fillId="0" borderId="1" xfId="0" applyFont="1" applyBorder="1" applyAlignment="1">
      <alignment/>
    </xf>
    <xf numFmtId="0" fontId="4" fillId="0" borderId="0" xfId="0" applyFont="1" applyAlignment="1">
      <alignment vertical="center"/>
    </xf>
    <xf numFmtId="0" fontId="52" fillId="0" borderId="0" xfId="0" applyFont="1" applyAlignment="1">
      <alignment vertical="center"/>
    </xf>
    <xf numFmtId="0" fontId="4" fillId="0" borderId="0" xfId="0" applyFont="1" applyAlignment="1">
      <alignment/>
    </xf>
    <xf numFmtId="0" fontId="53" fillId="0" borderId="0" xfId="0" applyFont="1" applyAlignment="1">
      <alignment/>
    </xf>
    <xf numFmtId="0" fontId="54" fillId="0" borderId="0" xfId="0" applyFont="1" applyAlignment="1">
      <alignment/>
    </xf>
    <xf numFmtId="0" fontId="55" fillId="69" borderId="0" xfId="0" applyFont="1" applyFill="1" applyAlignment="1">
      <alignment/>
    </xf>
    <xf numFmtId="0" fontId="56" fillId="0" borderId="0" xfId="0" applyFont="1" applyAlignment="1">
      <alignment/>
    </xf>
    <xf numFmtId="0" fontId="53" fillId="69" borderId="0" xfId="0" applyFont="1" applyFill="1" applyAlignment="1">
      <alignment/>
    </xf>
    <xf numFmtId="0" fontId="56" fillId="69" borderId="0" xfId="0" applyFont="1" applyFill="1" applyAlignment="1">
      <alignment/>
    </xf>
    <xf numFmtId="0" fontId="0" fillId="69" borderId="0" xfId="0" applyFill="1" applyAlignment="1">
      <alignment/>
    </xf>
    <xf numFmtId="0" fontId="54" fillId="69" borderId="0" xfId="0" applyFont="1" applyFill="1" applyAlignment="1">
      <alignment/>
    </xf>
    <xf numFmtId="0" fontId="57" fillId="69" borderId="0" xfId="0" applyFont="1" applyFill="1" applyAlignment="1">
      <alignment/>
    </xf>
    <xf numFmtId="0" fontId="58" fillId="69" borderId="0" xfId="0" applyFont="1" applyFill="1" applyAlignment="1">
      <alignment/>
    </xf>
    <xf numFmtId="0" fontId="59" fillId="69" borderId="0" xfId="0" applyFont="1" applyFill="1" applyAlignment="1">
      <alignment/>
    </xf>
    <xf numFmtId="0" fontId="60" fillId="69" borderId="0" xfId="0" applyFont="1" applyFill="1" applyAlignment="1">
      <alignment/>
    </xf>
    <xf numFmtId="0" fontId="61" fillId="69" borderId="0" xfId="0" applyFont="1" applyFill="1" applyAlignment="1">
      <alignment/>
    </xf>
    <xf numFmtId="0" fontId="61" fillId="0" borderId="0" xfId="0" applyFont="1" applyAlignment="1">
      <alignment/>
    </xf>
    <xf numFmtId="0" fontId="31" fillId="0" borderId="0" xfId="2178" applyFont="1" applyFill="1" applyAlignment="1">
      <alignment vertical="center"/>
      <protection/>
    </xf>
    <xf numFmtId="0" fontId="40" fillId="69" borderId="0" xfId="2178" applyFont="1" applyFill="1" applyAlignment="1">
      <alignment vertical="center"/>
      <protection/>
    </xf>
    <xf numFmtId="3" fontId="8" fillId="0" borderId="0" xfId="2178" applyNumberFormat="1" applyFont="1" applyFill="1" applyAlignment="1">
      <alignment vertical="center"/>
      <protection/>
    </xf>
    <xf numFmtId="0" fontId="59" fillId="0" borderId="0" xfId="0" applyFont="1" applyAlignment="1">
      <alignment/>
    </xf>
    <xf numFmtId="0" fontId="65" fillId="0" borderId="0" xfId="0" applyFont="1" applyAlignment="1">
      <alignment/>
    </xf>
    <xf numFmtId="0" fontId="67" fillId="0" borderId="0" xfId="0" applyFont="1" applyAlignment="1">
      <alignment/>
    </xf>
    <xf numFmtId="0" fontId="4" fillId="0" borderId="23" xfId="0" applyFont="1" applyBorder="1" applyAlignment="1">
      <alignment/>
    </xf>
    <xf numFmtId="3" fontId="31" fillId="0" borderId="0" xfId="2178" applyNumberFormat="1" applyFont="1" applyFill="1" applyAlignment="1">
      <alignment vertical="center"/>
      <protection/>
    </xf>
    <xf numFmtId="180" fontId="8" fillId="0" borderId="0" xfId="2178" applyNumberFormat="1" applyFont="1" applyFill="1" applyAlignment="1">
      <alignment vertical="center"/>
      <protection/>
    </xf>
    <xf numFmtId="0" fontId="7" fillId="69" borderId="1" xfId="0" applyFont="1" applyFill="1" applyBorder="1" applyAlignment="1">
      <alignment horizontal="center" vertical="center" wrapText="1"/>
    </xf>
    <xf numFmtId="0" fontId="16" fillId="69" borderId="1" xfId="0" applyFont="1" applyFill="1" applyBorder="1" applyAlignment="1">
      <alignment horizontal="center" vertical="center" wrapText="1"/>
    </xf>
    <xf numFmtId="3" fontId="26" fillId="0" borderId="0" xfId="0" applyNumberFormat="1" applyFont="1" applyAlignment="1">
      <alignment/>
    </xf>
    <xf numFmtId="0" fontId="8" fillId="69" borderId="0" xfId="2178" applyFont="1" applyFill="1" applyAlignment="1">
      <alignment vertical="center"/>
      <protection/>
    </xf>
    <xf numFmtId="0" fontId="61" fillId="70" borderId="0" xfId="0" applyFont="1" applyFill="1" applyAlignment="1">
      <alignment/>
    </xf>
    <xf numFmtId="0" fontId="4" fillId="70" borderId="0" xfId="0" applyFont="1" applyFill="1" applyAlignment="1">
      <alignment/>
    </xf>
    <xf numFmtId="3" fontId="20" fillId="70" borderId="1" xfId="0" applyNumberFormat="1" applyFont="1" applyFill="1" applyBorder="1" applyAlignment="1">
      <alignment horizontal="right" vertical="center" wrapText="1"/>
    </xf>
    <xf numFmtId="172" fontId="20" fillId="70" borderId="1" xfId="0" applyNumberFormat="1" applyFont="1" applyFill="1" applyBorder="1" applyAlignment="1">
      <alignment horizontal="right" vertical="center" wrapText="1"/>
    </xf>
    <xf numFmtId="3" fontId="22" fillId="70" borderId="1" xfId="0" applyNumberFormat="1" applyFont="1" applyFill="1" applyBorder="1" applyAlignment="1">
      <alignment horizontal="right" vertical="center" wrapText="1"/>
    </xf>
    <xf numFmtId="3" fontId="23" fillId="70" borderId="1" xfId="2233" applyNumberFormat="1" applyFont="1" applyFill="1" applyBorder="1" applyAlignment="1">
      <alignment horizontal="right" vertical="center" wrapText="1"/>
      <protection/>
    </xf>
    <xf numFmtId="3" fontId="24" fillId="70" borderId="1" xfId="2233" applyNumberFormat="1" applyFont="1" applyFill="1" applyBorder="1" applyAlignment="1">
      <alignment horizontal="right" vertical="center" wrapText="1"/>
      <protection/>
    </xf>
    <xf numFmtId="3" fontId="66" fillId="70" borderId="1" xfId="2233" applyNumberFormat="1" applyFont="1" applyFill="1" applyBorder="1" applyAlignment="1">
      <alignment horizontal="right" vertical="center" wrapText="1"/>
      <protection/>
    </xf>
    <xf numFmtId="0" fontId="0" fillId="70" borderId="0" xfId="0" applyFill="1" applyAlignment="1">
      <alignment/>
    </xf>
    <xf numFmtId="0" fontId="266" fillId="0" borderId="0" xfId="0" applyFont="1" applyAlignment="1">
      <alignment/>
    </xf>
    <xf numFmtId="0" fontId="41" fillId="70" borderId="0" xfId="0" applyFont="1" applyFill="1" applyBorder="1" applyAlignment="1">
      <alignment horizontal="right"/>
    </xf>
    <xf numFmtId="0" fontId="26" fillId="70" borderId="0" xfId="0" applyFont="1" applyFill="1" applyAlignment="1">
      <alignment/>
    </xf>
    <xf numFmtId="0" fontId="27" fillId="0" borderId="1" xfId="0" applyFont="1" applyBorder="1" applyAlignment="1">
      <alignment/>
    </xf>
    <xf numFmtId="0" fontId="27" fillId="0" borderId="1" xfId="0" applyFont="1" applyBorder="1" applyAlignment="1" quotePrefix="1">
      <alignment horizontal="center" vertical="center" wrapText="1"/>
    </xf>
    <xf numFmtId="0" fontId="27" fillId="0" borderId="1" xfId="0" applyFont="1" applyBorder="1" applyAlignment="1">
      <alignment horizontal="left" vertical="center" wrapText="1"/>
    </xf>
    <xf numFmtId="0" fontId="27" fillId="0" borderId="1" xfId="0" applyFont="1" applyBorder="1" applyAlignment="1">
      <alignment horizontal="center" vertical="center" wrapText="1"/>
    </xf>
    <xf numFmtId="3" fontId="27" fillId="0" borderId="1" xfId="0" applyNumberFormat="1" applyFont="1" applyBorder="1" applyAlignment="1">
      <alignment horizontal="right" vertical="center" wrapText="1"/>
    </xf>
    <xf numFmtId="3" fontId="27" fillId="0" borderId="1" xfId="0" applyNumberFormat="1" applyFont="1" applyBorder="1" applyAlignment="1">
      <alignment/>
    </xf>
    <xf numFmtId="0" fontId="26" fillId="0" borderId="1" xfId="0" applyFont="1" applyBorder="1" applyAlignment="1">
      <alignment/>
    </xf>
    <xf numFmtId="0" fontId="267" fillId="0" borderId="0" xfId="2178" applyFont="1" applyFill="1" applyAlignment="1">
      <alignment vertical="center"/>
      <protection/>
    </xf>
    <xf numFmtId="0" fontId="268" fillId="0" borderId="1" xfId="0" applyFont="1" applyBorder="1" applyAlignment="1">
      <alignment horizontal="center" vertical="center" wrapText="1"/>
    </xf>
    <xf numFmtId="0" fontId="269" fillId="70" borderId="1" xfId="0" applyFont="1" applyFill="1" applyBorder="1" applyAlignment="1">
      <alignment horizontal="center" vertical="center" wrapText="1"/>
    </xf>
    <xf numFmtId="3" fontId="8" fillId="70" borderId="0" xfId="2178" applyNumberFormat="1" applyFont="1" applyFill="1" applyAlignment="1">
      <alignment vertical="center"/>
      <protection/>
    </xf>
    <xf numFmtId="0" fontId="8" fillId="70" borderId="0" xfId="2178" applyFont="1" applyFill="1" applyAlignment="1">
      <alignment vertical="center"/>
      <protection/>
    </xf>
    <xf numFmtId="176" fontId="270" fillId="70" borderId="57" xfId="1894" applyNumberFormat="1" applyFont="1" applyFill="1" applyBorder="1" applyAlignment="1">
      <alignment horizontal="right" vertical="center" wrapText="1"/>
    </xf>
    <xf numFmtId="0" fontId="9" fillId="70" borderId="0" xfId="0" applyFont="1" applyFill="1" applyAlignment="1">
      <alignment/>
    </xf>
    <xf numFmtId="3" fontId="16" fillId="70" borderId="1" xfId="0" applyNumberFormat="1" applyFont="1" applyFill="1" applyBorder="1" applyAlignment="1">
      <alignment horizontal="right" vertical="center" wrapText="1"/>
    </xf>
    <xf numFmtId="3" fontId="19" fillId="70" borderId="1" xfId="0" applyNumberFormat="1" applyFont="1" applyFill="1" applyBorder="1" applyAlignment="1">
      <alignment horizontal="right" vertical="center" wrapText="1"/>
    </xf>
    <xf numFmtId="3" fontId="10" fillId="70" borderId="1" xfId="0" applyNumberFormat="1" applyFont="1" applyFill="1" applyBorder="1" applyAlignment="1">
      <alignment/>
    </xf>
    <xf numFmtId="3" fontId="271" fillId="70" borderId="1" xfId="0" applyNumberFormat="1" applyFont="1" applyFill="1" applyBorder="1" applyAlignment="1">
      <alignment/>
    </xf>
    <xf numFmtId="0" fontId="10" fillId="70" borderId="1" xfId="0" applyFont="1" applyFill="1" applyBorder="1" applyAlignment="1">
      <alignment/>
    </xf>
    <xf numFmtId="3" fontId="14" fillId="70" borderId="1" xfId="0" applyNumberFormat="1" applyFont="1" applyFill="1" applyBorder="1" applyAlignment="1">
      <alignment horizontal="right" vertical="center" wrapText="1"/>
    </xf>
    <xf numFmtId="176" fontId="10" fillId="70" borderId="1" xfId="0" applyNumberFormat="1" applyFont="1" applyFill="1" applyBorder="1" applyAlignment="1">
      <alignment vertical="center"/>
    </xf>
    <xf numFmtId="0" fontId="9" fillId="70" borderId="1" xfId="0" applyFont="1" applyFill="1" applyBorder="1" applyAlignment="1">
      <alignment/>
    </xf>
    <xf numFmtId="3" fontId="10" fillId="70" borderId="1" xfId="0" applyNumberFormat="1" applyFont="1" applyFill="1" applyBorder="1" applyAlignment="1">
      <alignment vertical="center"/>
    </xf>
    <xf numFmtId="3" fontId="14" fillId="70" borderId="1" xfId="0" applyNumberFormat="1" applyFont="1" applyFill="1" applyBorder="1" applyAlignment="1">
      <alignment vertical="center" wrapText="1"/>
    </xf>
    <xf numFmtId="176" fontId="272" fillId="70" borderId="57" xfId="1894" applyNumberFormat="1" applyFont="1" applyFill="1" applyBorder="1" applyAlignment="1">
      <alignment horizontal="right" vertical="center" wrapText="1"/>
    </xf>
    <xf numFmtId="176" fontId="273" fillId="70" borderId="57" xfId="1894" applyNumberFormat="1" applyFont="1" applyFill="1" applyBorder="1" applyAlignment="1">
      <alignment horizontal="right" vertical="center" wrapText="1"/>
    </xf>
    <xf numFmtId="176" fontId="274" fillId="70" borderId="57" xfId="1894" applyNumberFormat="1" applyFont="1" applyFill="1" applyBorder="1" applyAlignment="1">
      <alignment horizontal="right" vertical="center" wrapText="1"/>
    </xf>
    <xf numFmtId="172" fontId="7" fillId="70" borderId="1" xfId="0" applyNumberFormat="1" applyFont="1" applyFill="1" applyBorder="1" applyAlignment="1">
      <alignment horizontal="right" vertical="center" wrapText="1"/>
    </xf>
    <xf numFmtId="179" fontId="9" fillId="70" borderId="1" xfId="0" applyNumberFormat="1" applyFont="1" applyFill="1" applyBorder="1" applyAlignment="1">
      <alignment vertical="center"/>
    </xf>
    <xf numFmtId="3" fontId="9" fillId="70" borderId="1" xfId="0" applyNumberFormat="1" applyFont="1" applyFill="1" applyBorder="1" applyAlignment="1">
      <alignment/>
    </xf>
    <xf numFmtId="3" fontId="5" fillId="70" borderId="1" xfId="0" applyNumberFormat="1" applyFont="1" applyFill="1" applyBorder="1" applyAlignment="1">
      <alignment horizontal="right" vertical="center" wrapText="1"/>
    </xf>
    <xf numFmtId="3" fontId="10" fillId="70" borderId="0" xfId="0" applyNumberFormat="1" applyFont="1" applyFill="1" applyAlignment="1">
      <alignment vertical="center"/>
    </xf>
    <xf numFmtId="3" fontId="7" fillId="70" borderId="1" xfId="0" applyNumberFormat="1" applyFont="1" applyFill="1" applyBorder="1" applyAlignment="1">
      <alignment horizontal="right" vertical="center" wrapText="1"/>
    </xf>
    <xf numFmtId="3" fontId="9" fillId="70" borderId="1" xfId="0" applyNumberFormat="1" applyFont="1" applyFill="1" applyBorder="1" applyAlignment="1">
      <alignment vertical="center"/>
    </xf>
    <xf numFmtId="0" fontId="10" fillId="70" borderId="1" xfId="0" applyFont="1" applyFill="1" applyBorder="1" applyAlignment="1">
      <alignment/>
    </xf>
    <xf numFmtId="3" fontId="11" fillId="70" borderId="1" xfId="0" applyNumberFormat="1" applyFont="1" applyFill="1" applyBorder="1" applyAlignment="1">
      <alignment horizontal="right" vertical="center" wrapText="1"/>
    </xf>
    <xf numFmtId="3" fontId="9" fillId="70" borderId="1" xfId="0" applyNumberFormat="1" applyFont="1" applyFill="1" applyBorder="1" applyAlignment="1">
      <alignment horizontal="right" vertical="center"/>
    </xf>
    <xf numFmtId="3" fontId="10" fillId="70" borderId="1" xfId="0" applyNumberFormat="1" applyFont="1" applyFill="1" applyBorder="1" applyAlignment="1">
      <alignment horizontal="right" vertical="center"/>
    </xf>
    <xf numFmtId="176" fontId="8" fillId="70" borderId="1" xfId="1876" applyNumberFormat="1" applyFont="1" applyFill="1" applyBorder="1" applyAlignment="1">
      <alignment/>
    </xf>
    <xf numFmtId="172" fontId="9" fillId="70" borderId="1" xfId="0" applyNumberFormat="1" applyFont="1" applyFill="1" applyBorder="1" applyAlignment="1">
      <alignment vertical="center"/>
    </xf>
    <xf numFmtId="3" fontId="9" fillId="70" borderId="0" xfId="0" applyNumberFormat="1" applyFont="1" applyFill="1" applyAlignment="1">
      <alignment/>
    </xf>
    <xf numFmtId="3" fontId="3" fillId="70" borderId="1" xfId="2269" applyNumberFormat="1" applyFont="1" applyFill="1" applyBorder="1" applyAlignment="1">
      <alignment horizontal="right" vertical="center" wrapText="1"/>
      <protection/>
    </xf>
    <xf numFmtId="3" fontId="3" fillId="70" borderId="1" xfId="2270" applyNumberFormat="1" applyFont="1" applyFill="1" applyBorder="1" applyAlignment="1">
      <alignment horizontal="right" vertical="center" wrapText="1"/>
      <protection/>
    </xf>
    <xf numFmtId="3" fontId="268" fillId="0" borderId="1" xfId="0" applyNumberFormat="1" applyFont="1" applyBorder="1" applyAlignment="1">
      <alignment horizontal="right" vertical="center" wrapText="1"/>
    </xf>
    <xf numFmtId="0" fontId="53" fillId="70" borderId="0" xfId="0" applyFont="1" applyFill="1" applyAlignment="1">
      <alignment/>
    </xf>
    <xf numFmtId="0" fontId="20" fillId="70" borderId="1" xfId="0" applyFont="1" applyFill="1" applyBorder="1" applyAlignment="1" quotePrefix="1">
      <alignment horizontal="center" vertical="center" wrapText="1"/>
    </xf>
    <xf numFmtId="0" fontId="20" fillId="70" borderId="1" xfId="0" applyFont="1" applyFill="1" applyBorder="1" applyAlignment="1">
      <alignment horizontal="center" vertical="center" wrapText="1"/>
    </xf>
    <xf numFmtId="0" fontId="20" fillId="70" borderId="1" xfId="0" applyFont="1" applyFill="1" applyBorder="1" applyAlignment="1" quotePrefix="1">
      <alignment horizontal="right" vertical="center" wrapText="1"/>
    </xf>
    <xf numFmtId="0" fontId="66" fillId="70" borderId="1" xfId="0" applyFont="1" applyFill="1" applyBorder="1" applyAlignment="1" quotePrefix="1">
      <alignment horizontal="center" vertical="center" wrapText="1"/>
    </xf>
    <xf numFmtId="0" fontId="20" fillId="70" borderId="1" xfId="2267" applyFont="1" applyFill="1" applyBorder="1" applyAlignment="1" quotePrefix="1">
      <alignment horizontal="center" vertical="center" wrapText="1"/>
      <protection/>
    </xf>
    <xf numFmtId="0" fontId="20" fillId="70" borderId="1" xfId="0" applyFont="1" applyFill="1" applyBorder="1" applyAlignment="1">
      <alignment horizontal="left" vertical="center" wrapText="1"/>
    </xf>
    <xf numFmtId="0" fontId="11" fillId="70" borderId="1" xfId="0" applyFont="1" applyFill="1" applyBorder="1" applyAlignment="1">
      <alignment vertical="center" wrapText="1"/>
    </xf>
    <xf numFmtId="0" fontId="10" fillId="70" borderId="1" xfId="0" applyFont="1" applyFill="1" applyBorder="1" applyAlignment="1">
      <alignment vertical="center" wrapText="1"/>
    </xf>
    <xf numFmtId="0" fontId="20" fillId="70" borderId="1" xfId="2287" applyFont="1" applyFill="1" applyBorder="1" applyAlignment="1">
      <alignment horizontal="center" vertical="center" wrapText="1" shrinkToFit="1"/>
      <protection/>
    </xf>
    <xf numFmtId="172" fontId="23" fillId="70" borderId="1" xfId="0" applyNumberFormat="1" applyFont="1" applyFill="1" applyBorder="1" applyAlignment="1">
      <alignment horizontal="center" vertical="center" wrapText="1"/>
    </xf>
    <xf numFmtId="0" fontId="19" fillId="70" borderId="1" xfId="0" applyFont="1" applyFill="1" applyBorder="1" applyAlignment="1">
      <alignment horizontal="center" vertical="center" wrapText="1"/>
    </xf>
    <xf numFmtId="0" fontId="20" fillId="70" borderId="1" xfId="2267" applyFont="1" applyFill="1" applyBorder="1" applyAlignment="1">
      <alignment horizontal="center" vertical="center" wrapText="1"/>
      <protection/>
    </xf>
    <xf numFmtId="172" fontId="20" fillId="70" borderId="1" xfId="0" applyNumberFormat="1" applyFont="1" applyFill="1" applyBorder="1" applyAlignment="1">
      <alignment horizontal="center" vertical="center" wrapText="1"/>
    </xf>
    <xf numFmtId="0" fontId="23" fillId="70" borderId="1" xfId="2233" applyFont="1" applyFill="1" applyBorder="1" applyAlignment="1">
      <alignment horizontal="center" vertical="center" wrapText="1"/>
      <protection/>
    </xf>
    <xf numFmtId="0" fontId="62" fillId="70" borderId="1" xfId="0" applyFont="1" applyFill="1" applyBorder="1" applyAlignment="1">
      <alignment horizontal="right"/>
    </xf>
    <xf numFmtId="0" fontId="24" fillId="70" borderId="1" xfId="2233" applyFont="1" applyFill="1" applyBorder="1" applyAlignment="1">
      <alignment horizontal="center" vertical="center" wrapText="1"/>
      <protection/>
    </xf>
    <xf numFmtId="0" fontId="66" fillId="70" borderId="1" xfId="0" applyFont="1" applyFill="1" applyBorder="1" applyAlignment="1">
      <alignment horizontal="left" vertical="center" wrapText="1"/>
    </xf>
    <xf numFmtId="0" fontId="66" fillId="70" borderId="1" xfId="0" applyFont="1" applyFill="1" applyBorder="1" applyAlignment="1">
      <alignment horizontal="center" vertical="center" wrapText="1"/>
    </xf>
    <xf numFmtId="0" fontId="66" fillId="70" borderId="1" xfId="2233" applyFont="1" applyFill="1" applyBorder="1" applyAlignment="1">
      <alignment horizontal="center" vertical="center" wrapText="1"/>
      <protection/>
    </xf>
    <xf numFmtId="10" fontId="10" fillId="70" borderId="1" xfId="2305" applyNumberFormat="1" applyFont="1" applyFill="1" applyBorder="1" applyAlignment="1" quotePrefix="1">
      <alignment horizontal="center" vertical="center" wrapText="1"/>
    </xf>
    <xf numFmtId="10" fontId="11" fillId="70" borderId="1" xfId="2305" applyNumberFormat="1" applyFont="1" applyFill="1" applyBorder="1" applyAlignment="1" quotePrefix="1">
      <alignment horizontal="center" vertical="center" wrapText="1"/>
    </xf>
    <xf numFmtId="10" fontId="19" fillId="70" borderId="1" xfId="2305" applyNumberFormat="1" applyFont="1" applyFill="1" applyBorder="1" applyAlignment="1" quotePrefix="1">
      <alignment horizontal="center" vertical="center" wrapText="1"/>
    </xf>
    <xf numFmtId="0" fontId="11" fillId="70" borderId="1" xfId="0" applyFont="1" applyFill="1" applyBorder="1" applyAlignment="1">
      <alignment horizontal="center" vertical="center" wrapText="1"/>
    </xf>
    <xf numFmtId="0" fontId="219" fillId="70" borderId="1" xfId="0" applyFont="1" applyFill="1" applyBorder="1" applyAlignment="1">
      <alignment horizontal="center" vertical="center" wrapText="1"/>
    </xf>
    <xf numFmtId="0" fontId="219" fillId="70" borderId="1" xfId="0" applyFont="1" applyFill="1" applyBorder="1" applyAlignment="1">
      <alignment vertical="center" wrapText="1"/>
    </xf>
    <xf numFmtId="3" fontId="219" fillId="70" borderId="1" xfId="0" applyNumberFormat="1" applyFont="1" applyFill="1" applyBorder="1" applyAlignment="1">
      <alignment horizontal="right" vertical="center" wrapText="1"/>
    </xf>
    <xf numFmtId="0" fontId="25" fillId="70" borderId="1" xfId="0" applyFont="1" applyFill="1" applyBorder="1" applyAlignment="1">
      <alignment vertical="center" wrapText="1"/>
    </xf>
    <xf numFmtId="172" fontId="219" fillId="70" borderId="1" xfId="0" applyNumberFormat="1" applyFont="1" applyFill="1" applyBorder="1" applyAlignment="1">
      <alignment vertical="center" wrapText="1"/>
    </xf>
    <xf numFmtId="0" fontId="219" fillId="70" borderId="1" xfId="0" applyFont="1" applyFill="1" applyBorder="1" applyAlignment="1">
      <alignment horizontal="left" vertical="center" wrapText="1"/>
    </xf>
    <xf numFmtId="0" fontId="219" fillId="70" borderId="1" xfId="2267" applyFont="1" applyFill="1" applyBorder="1" applyAlignment="1">
      <alignment vertical="center" wrapText="1"/>
      <protection/>
    </xf>
    <xf numFmtId="0" fontId="219" fillId="70" borderId="1" xfId="0" applyFont="1" applyFill="1" applyBorder="1" applyAlignment="1">
      <alignment/>
    </xf>
    <xf numFmtId="172" fontId="11" fillId="70" borderId="1" xfId="0" applyNumberFormat="1" applyFont="1" applyFill="1" applyBorder="1" applyAlignment="1">
      <alignment horizontal="right" vertical="center" wrapText="1"/>
    </xf>
    <xf numFmtId="0" fontId="219" fillId="70" borderId="1" xfId="2267" applyFont="1" applyFill="1" applyBorder="1" applyAlignment="1">
      <alignment horizontal="center" vertical="center" wrapText="1"/>
      <protection/>
    </xf>
    <xf numFmtId="172" fontId="219" fillId="70" borderId="1" xfId="0" applyNumberFormat="1" applyFont="1" applyFill="1" applyBorder="1" applyAlignment="1">
      <alignment horizontal="right" vertical="center" wrapText="1"/>
    </xf>
    <xf numFmtId="0" fontId="20" fillId="70" borderId="1" xfId="2233" applyFont="1" applyFill="1" applyBorder="1" applyAlignment="1">
      <alignment horizontal="center" vertical="center" wrapText="1"/>
      <protection/>
    </xf>
    <xf numFmtId="176" fontId="112" fillId="70" borderId="1" xfId="1894" applyNumberFormat="1" applyFont="1" applyFill="1" applyBorder="1" applyAlignment="1">
      <alignment horizontal="right" vertical="center" wrapText="1"/>
    </xf>
    <xf numFmtId="172" fontId="10" fillId="70" borderId="1" xfId="0" applyNumberFormat="1" applyFont="1" applyFill="1" applyBorder="1" applyAlignment="1">
      <alignment horizontal="right" vertical="center" wrapText="1"/>
    </xf>
    <xf numFmtId="0" fontId="21" fillId="70" borderId="1" xfId="0" applyFont="1" applyFill="1" applyBorder="1" applyAlignment="1">
      <alignment horizontal="center" vertical="center" wrapText="1"/>
    </xf>
    <xf numFmtId="0" fontId="21" fillId="70" borderId="1" xfId="0" applyFont="1" applyFill="1" applyBorder="1" applyAlignment="1">
      <alignment horizontal="left" vertical="center" wrapText="1"/>
    </xf>
    <xf numFmtId="0" fontId="21" fillId="70" borderId="1" xfId="2267" applyFont="1" applyFill="1" applyBorder="1" applyAlignment="1">
      <alignment horizontal="center" vertical="center" wrapText="1"/>
      <protection/>
    </xf>
    <xf numFmtId="3" fontId="21" fillId="70" borderId="1" xfId="0" applyNumberFormat="1" applyFont="1" applyFill="1" applyBorder="1" applyAlignment="1">
      <alignment horizontal="right" vertical="center" wrapText="1"/>
    </xf>
    <xf numFmtId="0" fontId="23" fillId="70" borderId="1" xfId="0" applyFont="1" applyFill="1" applyBorder="1" applyAlignment="1">
      <alignment horizontal="center" vertical="center" wrapText="1"/>
    </xf>
    <xf numFmtId="0" fontId="19" fillId="70" borderId="1" xfId="0" applyFont="1" applyFill="1" applyBorder="1" applyAlignment="1">
      <alignment vertical="center" wrapText="1"/>
    </xf>
    <xf numFmtId="172" fontId="21" fillId="70" borderId="1" xfId="0" applyNumberFormat="1" applyFont="1" applyFill="1" applyBorder="1" applyAlignment="1">
      <alignment horizontal="center" vertical="center" wrapText="1"/>
    </xf>
    <xf numFmtId="172" fontId="10" fillId="70" borderId="1" xfId="0" applyNumberFormat="1" applyFont="1" applyFill="1" applyBorder="1" applyAlignment="1">
      <alignment vertical="center" wrapText="1"/>
    </xf>
    <xf numFmtId="172" fontId="21" fillId="70" borderId="1" xfId="0" applyNumberFormat="1" applyFont="1" applyFill="1" applyBorder="1" applyAlignment="1">
      <alignment horizontal="right" vertical="center" wrapText="1"/>
    </xf>
    <xf numFmtId="0" fontId="10" fillId="70" borderId="1" xfId="0" applyFont="1" applyFill="1" applyBorder="1" applyAlignment="1">
      <alignment horizontal="center" vertical="center" wrapText="1"/>
    </xf>
    <xf numFmtId="0" fontId="220" fillId="70" borderId="1" xfId="0" applyFont="1" applyFill="1" applyBorder="1" applyAlignment="1">
      <alignment vertical="center" wrapText="1"/>
    </xf>
    <xf numFmtId="0" fontId="20" fillId="70" borderId="1" xfId="0" applyFont="1" applyFill="1" applyBorder="1" applyAlignment="1">
      <alignment horizontal="right" vertical="center" wrapText="1"/>
    </xf>
    <xf numFmtId="0" fontId="62" fillId="70" borderId="1" xfId="0" applyFont="1" applyFill="1" applyBorder="1" applyAlignment="1">
      <alignment horizontal="center" wrapText="1"/>
    </xf>
    <xf numFmtId="0" fontId="62" fillId="70" borderId="1" xfId="0" applyFont="1" applyFill="1" applyBorder="1" applyAlignment="1">
      <alignment/>
    </xf>
    <xf numFmtId="0" fontId="219" fillId="70" borderId="1" xfId="0" applyFont="1" applyFill="1" applyBorder="1" applyAlignment="1" quotePrefix="1">
      <alignment horizontal="center" vertical="center" wrapText="1"/>
    </xf>
    <xf numFmtId="0" fontId="8" fillId="70" borderId="1" xfId="2233" applyFont="1" applyFill="1" applyBorder="1" applyAlignment="1">
      <alignment horizontal="center" vertical="center" wrapText="1"/>
      <protection/>
    </xf>
    <xf numFmtId="176" fontId="23" fillId="70" borderId="1" xfId="1894" applyNumberFormat="1" applyFont="1" applyFill="1" applyBorder="1" applyAlignment="1">
      <alignment horizontal="right" vertical="center" wrapText="1"/>
    </xf>
    <xf numFmtId="0" fontId="57" fillId="70" borderId="1" xfId="0" applyFont="1" applyFill="1" applyBorder="1" applyAlignment="1">
      <alignment wrapText="1"/>
    </xf>
    <xf numFmtId="172" fontId="24" fillId="70" borderId="1" xfId="2233" applyNumberFormat="1" applyFont="1" applyFill="1" applyBorder="1" applyAlignment="1">
      <alignment horizontal="right" vertical="center" wrapText="1"/>
      <protection/>
    </xf>
    <xf numFmtId="0" fontId="221" fillId="70" borderId="1" xfId="0" applyFont="1" applyFill="1" applyBorder="1" applyAlignment="1">
      <alignment horizontal="center" vertical="center" wrapText="1"/>
    </xf>
    <xf numFmtId="0" fontId="221" fillId="70" borderId="1" xfId="0" applyFont="1" applyFill="1" applyBorder="1" applyAlignment="1">
      <alignment horizontal="left" vertical="center" wrapText="1"/>
    </xf>
    <xf numFmtId="0" fontId="221" fillId="70" borderId="1" xfId="2233" applyFont="1" applyFill="1" applyBorder="1" applyAlignment="1">
      <alignment horizontal="center" vertical="center" wrapText="1"/>
      <protection/>
    </xf>
    <xf numFmtId="3" fontId="221" fillId="70" borderId="1" xfId="2233" applyNumberFormat="1" applyFont="1" applyFill="1" applyBorder="1" applyAlignment="1">
      <alignment horizontal="right" vertical="center" wrapText="1"/>
      <protection/>
    </xf>
    <xf numFmtId="0" fontId="66" fillId="70" borderId="1" xfId="0" applyFont="1" applyFill="1" applyBorder="1" applyAlignment="1">
      <alignment/>
    </xf>
    <xf numFmtId="176" fontId="112" fillId="70" borderId="36" xfId="1894" applyNumberFormat="1" applyFont="1" applyFill="1" applyBorder="1" applyAlignment="1">
      <alignment horizontal="right" vertical="center" wrapText="1"/>
    </xf>
    <xf numFmtId="0" fontId="11" fillId="70" borderId="1" xfId="0" applyFont="1" applyFill="1" applyBorder="1" applyAlignment="1">
      <alignment horizontal="center" vertical="center" wrapText="1"/>
    </xf>
    <xf numFmtId="0" fontId="10" fillId="70" borderId="1" xfId="0" applyFont="1" applyFill="1" applyBorder="1" applyAlignment="1">
      <alignment horizontal="center" vertical="center" wrapText="1"/>
    </xf>
    <xf numFmtId="0" fontId="29" fillId="0" borderId="0" xfId="0" applyFont="1" applyBorder="1" applyAlignment="1">
      <alignment horizontal="center"/>
    </xf>
    <xf numFmtId="0" fontId="275" fillId="69" borderId="0" xfId="0" applyFont="1" applyFill="1" applyAlignment="1">
      <alignment/>
    </xf>
    <xf numFmtId="3" fontId="276" fillId="0" borderId="0" xfId="2178" applyNumberFormat="1" applyFont="1" applyFill="1" applyAlignment="1">
      <alignment vertical="center"/>
      <protection/>
    </xf>
    <xf numFmtId="0" fontId="276" fillId="0" borderId="0" xfId="2178" applyFont="1" applyFill="1" applyAlignment="1">
      <alignment vertical="center"/>
      <protection/>
    </xf>
    <xf numFmtId="0" fontId="277" fillId="0" borderId="0" xfId="2178" applyFont="1" applyFill="1" applyAlignment="1">
      <alignment vertical="center"/>
      <protection/>
    </xf>
    <xf numFmtId="3" fontId="277" fillId="0" borderId="0" xfId="2178" applyNumberFormat="1" applyFont="1" applyFill="1" applyAlignment="1">
      <alignment vertical="center"/>
      <protection/>
    </xf>
    <xf numFmtId="172" fontId="8" fillId="0" borderId="0" xfId="2178" applyNumberFormat="1" applyFont="1" applyFill="1" applyAlignment="1">
      <alignment vertical="center"/>
      <protection/>
    </xf>
    <xf numFmtId="0" fontId="27" fillId="70" borderId="1" xfId="0" applyFont="1" applyFill="1" applyBorder="1" applyAlignment="1" quotePrefix="1">
      <alignment horizontal="center" vertical="center" wrapText="1"/>
    </xf>
    <xf numFmtId="0" fontId="27" fillId="70" borderId="1" xfId="0" applyFont="1" applyFill="1" applyBorder="1" applyAlignment="1">
      <alignment horizontal="left" vertical="center" wrapText="1"/>
    </xf>
    <xf numFmtId="0" fontId="16" fillId="70" borderId="1" xfId="2267" applyFont="1" applyFill="1" applyBorder="1" applyAlignment="1">
      <alignment horizontal="center" vertical="center" wrapText="1"/>
      <protection/>
    </xf>
    <xf numFmtId="0" fontId="15" fillId="70" borderId="1" xfId="0" applyFont="1" applyFill="1" applyBorder="1" applyAlignment="1">
      <alignment horizontal="center" vertical="center" wrapText="1"/>
    </xf>
    <xf numFmtId="0" fontId="27" fillId="70" borderId="1" xfId="0" applyFont="1" applyFill="1" applyBorder="1" applyAlignment="1">
      <alignment horizontal="center" vertical="center" wrapText="1"/>
    </xf>
    <xf numFmtId="0" fontId="27" fillId="70" borderId="1" xfId="0" applyFont="1" applyFill="1" applyBorder="1" applyAlignment="1">
      <alignment/>
    </xf>
    <xf numFmtId="172" fontId="16" fillId="70" borderId="1" xfId="0" applyNumberFormat="1" applyFont="1" applyFill="1" applyBorder="1" applyAlignment="1">
      <alignment horizontal="right" vertical="center" wrapText="1"/>
    </xf>
    <xf numFmtId="3" fontId="27" fillId="70" borderId="1" xfId="0" applyNumberFormat="1" applyFont="1" applyFill="1" applyBorder="1" applyAlignment="1">
      <alignment horizontal="right" vertical="center" wrapText="1"/>
    </xf>
    <xf numFmtId="3" fontId="15" fillId="70" borderId="1" xfId="0" applyNumberFormat="1" applyFont="1" applyFill="1" applyBorder="1" applyAlignment="1">
      <alignment horizontal="right" vertical="center" wrapText="1"/>
    </xf>
    <xf numFmtId="3" fontId="16" fillId="70" borderId="1" xfId="0" applyNumberFormat="1" applyFont="1" applyFill="1" applyBorder="1" applyAlignment="1">
      <alignment horizontal="center" vertical="center" wrapText="1"/>
    </xf>
    <xf numFmtId="3" fontId="27" fillId="70" borderId="1" xfId="0" applyNumberFormat="1" applyFont="1" applyFill="1" applyBorder="1" applyAlignment="1">
      <alignment/>
    </xf>
    <xf numFmtId="0" fontId="27" fillId="70" borderId="0" xfId="0" applyFont="1" applyFill="1" applyAlignment="1">
      <alignment/>
    </xf>
    <xf numFmtId="0" fontId="271" fillId="70" borderId="1" xfId="0" applyFont="1" applyFill="1" applyBorder="1" applyAlignment="1" quotePrefix="1">
      <alignment horizontal="center" vertical="center" wrapText="1"/>
    </xf>
    <xf numFmtId="0" fontId="271" fillId="70" borderId="1" xfId="0" applyFont="1" applyFill="1" applyBorder="1" applyAlignment="1">
      <alignment horizontal="left" vertical="center" wrapText="1"/>
    </xf>
    <xf numFmtId="0" fontId="278" fillId="70" borderId="1" xfId="2267" applyFont="1" applyFill="1" applyBorder="1" applyAlignment="1">
      <alignment horizontal="center" vertical="center" wrapText="1"/>
      <protection/>
    </xf>
    <xf numFmtId="0" fontId="279" fillId="70" borderId="1" xfId="0" applyFont="1" applyFill="1" applyBorder="1" applyAlignment="1">
      <alignment horizontal="center" vertical="center" wrapText="1"/>
    </xf>
    <xf numFmtId="0" fontId="271" fillId="70" borderId="1" xfId="0" applyFont="1" applyFill="1" applyBorder="1" applyAlignment="1">
      <alignment horizontal="center" vertical="center" wrapText="1"/>
    </xf>
    <xf numFmtId="0" fontId="271" fillId="70" borderId="1" xfId="0" applyFont="1" applyFill="1" applyBorder="1" applyAlignment="1">
      <alignment/>
    </xf>
    <xf numFmtId="172" fontId="278" fillId="70" borderId="1" xfId="0" applyNumberFormat="1" applyFont="1" applyFill="1" applyBorder="1" applyAlignment="1">
      <alignment horizontal="right" vertical="center" wrapText="1"/>
    </xf>
    <xf numFmtId="3" fontId="271" fillId="70" borderId="1" xfId="0" applyNumberFormat="1" applyFont="1" applyFill="1" applyBorder="1" applyAlignment="1">
      <alignment horizontal="right" vertical="center" wrapText="1"/>
    </xf>
    <xf numFmtId="3" fontId="278" fillId="70" borderId="1" xfId="0" applyNumberFormat="1" applyFont="1" applyFill="1" applyBorder="1" applyAlignment="1">
      <alignment horizontal="right" vertical="center" wrapText="1"/>
    </xf>
    <xf numFmtId="3" fontId="279" fillId="70" borderId="1" xfId="0" applyNumberFormat="1" applyFont="1" applyFill="1" applyBorder="1" applyAlignment="1">
      <alignment horizontal="right" vertical="center" wrapText="1"/>
    </xf>
    <xf numFmtId="3" fontId="278" fillId="70" borderId="1" xfId="0" applyNumberFormat="1" applyFont="1" applyFill="1" applyBorder="1" applyAlignment="1">
      <alignment horizontal="center" vertical="center" wrapText="1"/>
    </xf>
    <xf numFmtId="0" fontId="271" fillId="70" borderId="0" xfId="0" applyFont="1" applyFill="1" applyAlignment="1">
      <alignment/>
    </xf>
    <xf numFmtId="0" fontId="10" fillId="70" borderId="1" xfId="0" applyFont="1" applyFill="1" applyBorder="1" applyAlignment="1" quotePrefix="1">
      <alignment horizontal="center" vertical="center" wrapText="1"/>
    </xf>
    <xf numFmtId="0" fontId="10" fillId="70" borderId="1" xfId="0" applyFont="1" applyFill="1" applyBorder="1" applyAlignment="1">
      <alignment horizontal="left" vertical="center" wrapText="1"/>
    </xf>
    <xf numFmtId="3" fontId="10" fillId="70" borderId="1" xfId="0" applyNumberFormat="1" applyFont="1" applyFill="1" applyBorder="1" applyAlignment="1">
      <alignment horizontal="right" vertical="center" wrapText="1"/>
    </xf>
    <xf numFmtId="0" fontId="10" fillId="70" borderId="0" xfId="0" applyFont="1" applyFill="1" applyAlignment="1">
      <alignment/>
    </xf>
    <xf numFmtId="172" fontId="27" fillId="70" borderId="1" xfId="0" applyNumberFormat="1" applyFont="1" applyFill="1" applyBorder="1" applyAlignment="1">
      <alignment horizontal="right" vertical="center" wrapText="1"/>
    </xf>
    <xf numFmtId="0" fontId="15" fillId="70" borderId="1" xfId="0" applyFont="1" applyFill="1" applyBorder="1" applyAlignment="1">
      <alignment horizontal="right" vertical="center" wrapText="1"/>
    </xf>
    <xf numFmtId="0" fontId="16" fillId="70" borderId="1" xfId="0" applyFont="1" applyFill="1" applyBorder="1" applyAlignment="1">
      <alignment horizontal="center" vertical="center" wrapText="1"/>
    </xf>
    <xf numFmtId="172" fontId="27" fillId="70" borderId="1" xfId="0" applyNumberFormat="1" applyFont="1" applyFill="1" applyBorder="1" applyAlignment="1">
      <alignment/>
    </xf>
    <xf numFmtId="0" fontId="48" fillId="70" borderId="1" xfId="0" applyFont="1" applyFill="1" applyBorder="1" applyAlignment="1">
      <alignment horizontal="center" vertical="center" wrapText="1"/>
    </xf>
    <xf numFmtId="0" fontId="48" fillId="70" borderId="1" xfId="0" applyFont="1" applyFill="1" applyBorder="1" applyAlignment="1">
      <alignment horizontal="left" vertical="center" wrapText="1"/>
    </xf>
    <xf numFmtId="0" fontId="49" fillId="70" borderId="1" xfId="2267" applyFont="1" applyFill="1" applyBorder="1" applyAlignment="1">
      <alignment horizontal="center" vertical="center" wrapText="1"/>
      <protection/>
    </xf>
    <xf numFmtId="0" fontId="50" fillId="70" borderId="1" xfId="0" applyFont="1" applyFill="1" applyBorder="1" applyAlignment="1">
      <alignment horizontal="center" vertical="center" wrapText="1"/>
    </xf>
    <xf numFmtId="0" fontId="48" fillId="70" borderId="1" xfId="0" applyFont="1" applyFill="1" applyBorder="1" applyAlignment="1">
      <alignment/>
    </xf>
    <xf numFmtId="172" fontId="49" fillId="70" borderId="1" xfId="0" applyNumberFormat="1" applyFont="1" applyFill="1" applyBorder="1" applyAlignment="1">
      <alignment horizontal="right" vertical="center" wrapText="1"/>
    </xf>
    <xf numFmtId="3" fontId="48" fillId="70" borderId="1" xfId="0" applyNumberFormat="1" applyFont="1" applyFill="1" applyBorder="1" applyAlignment="1">
      <alignment horizontal="right" vertical="center" wrapText="1"/>
    </xf>
    <xf numFmtId="0" fontId="48" fillId="70" borderId="0" xfId="0" applyFont="1" applyFill="1" applyAlignment="1">
      <alignment/>
    </xf>
    <xf numFmtId="0" fontId="49" fillId="70" borderId="1" xfId="0" applyFont="1" applyFill="1" applyBorder="1" applyAlignment="1">
      <alignment horizontal="center" vertical="center" wrapText="1"/>
    </xf>
    <xf numFmtId="0" fontId="49" fillId="70" borderId="1" xfId="0" applyFont="1" applyFill="1" applyBorder="1" applyAlignment="1">
      <alignment horizontal="left" vertical="center" wrapText="1"/>
    </xf>
    <xf numFmtId="3" fontId="49" fillId="70" borderId="1" xfId="0" applyNumberFormat="1" applyFont="1" applyFill="1" applyBorder="1" applyAlignment="1">
      <alignment horizontal="right" vertical="center" wrapText="1"/>
    </xf>
    <xf numFmtId="0" fontId="42" fillId="70" borderId="1" xfId="0" applyFont="1" applyFill="1" applyBorder="1" applyAlignment="1" quotePrefix="1">
      <alignment horizontal="center" vertical="center" wrapText="1"/>
    </xf>
    <xf numFmtId="0" fontId="42" fillId="70" borderId="1" xfId="0" applyFont="1" applyFill="1" applyBorder="1" applyAlignment="1">
      <alignment horizontal="left" vertical="center" wrapText="1"/>
    </xf>
    <xf numFmtId="0" fontId="42" fillId="70" borderId="1" xfId="2267" applyFont="1" applyFill="1" applyBorder="1" applyAlignment="1" quotePrefix="1">
      <alignment horizontal="center" vertical="center" wrapText="1"/>
      <protection/>
    </xf>
    <xf numFmtId="0" fontId="42" fillId="70" borderId="1" xfId="0" applyFont="1" applyFill="1" applyBorder="1" applyAlignment="1">
      <alignment horizontal="center" vertical="center" wrapText="1"/>
    </xf>
    <xf numFmtId="172" fontId="42" fillId="70" borderId="1" xfId="0" applyNumberFormat="1" applyFont="1" applyFill="1" applyBorder="1" applyAlignment="1">
      <alignment horizontal="right" vertical="center" wrapText="1"/>
    </xf>
    <xf numFmtId="172" fontId="42" fillId="70" borderId="1" xfId="0" applyNumberFormat="1" applyFont="1" applyFill="1" applyBorder="1" applyAlignment="1">
      <alignment horizontal="center" vertical="center" wrapText="1"/>
    </xf>
    <xf numFmtId="3" fontId="42" fillId="70" borderId="1" xfId="0" applyNumberFormat="1" applyFont="1" applyFill="1" applyBorder="1" applyAlignment="1">
      <alignment horizontal="right" vertical="center" wrapText="1"/>
    </xf>
    <xf numFmtId="3" fontId="42" fillId="70" borderId="1" xfId="0" applyNumberFormat="1" applyFont="1" applyFill="1" applyBorder="1" applyAlignment="1">
      <alignment horizontal="center" vertical="center" wrapText="1"/>
    </xf>
    <xf numFmtId="176" fontId="42" fillId="70" borderId="1" xfId="0" applyNumberFormat="1" applyFont="1" applyFill="1" applyBorder="1" applyAlignment="1">
      <alignment horizontal="center" vertical="center" wrapText="1"/>
    </xf>
    <xf numFmtId="176" fontId="42" fillId="70" borderId="57" xfId="1890" applyNumberFormat="1" applyFont="1" applyFill="1" applyBorder="1" applyAlignment="1">
      <alignment horizontal="center" vertical="center"/>
    </xf>
    <xf numFmtId="176" fontId="42" fillId="70" borderId="1" xfId="1890" applyNumberFormat="1" applyFont="1" applyFill="1" applyBorder="1" applyAlignment="1">
      <alignment horizontal="center" vertical="center"/>
    </xf>
    <xf numFmtId="0" fontId="32" fillId="70" borderId="1" xfId="0" applyFont="1" applyFill="1" applyBorder="1" applyAlignment="1">
      <alignment vertical="center"/>
    </xf>
    <xf numFmtId="176" fontId="32" fillId="70" borderId="1" xfId="0" applyNumberFormat="1" applyFont="1" applyFill="1" applyBorder="1" applyAlignment="1">
      <alignment vertical="center"/>
    </xf>
    <xf numFmtId="0" fontId="32" fillId="70" borderId="1" xfId="0" applyFont="1" applyFill="1" applyBorder="1" applyAlignment="1">
      <alignment horizontal="center" vertical="center"/>
    </xf>
    <xf numFmtId="0" fontId="32" fillId="70" borderId="0" xfId="0" applyFont="1" applyFill="1" applyAlignment="1">
      <alignment vertical="center"/>
    </xf>
    <xf numFmtId="0" fontId="32" fillId="70" borderId="1" xfId="0" applyFont="1" applyFill="1" applyBorder="1" applyAlignment="1">
      <alignment/>
    </xf>
    <xf numFmtId="0" fontId="32" fillId="70" borderId="1" xfId="0" applyFont="1" applyFill="1" applyBorder="1" applyAlignment="1">
      <alignment horizontal="center"/>
    </xf>
    <xf numFmtId="0" fontId="32" fillId="70" borderId="0" xfId="0" applyFont="1" applyFill="1" applyAlignment="1">
      <alignment/>
    </xf>
    <xf numFmtId="0" fontId="8" fillId="70" borderId="1" xfId="0" applyFont="1" applyFill="1" applyBorder="1" applyAlignment="1">
      <alignment horizontal="center" vertical="center" wrapText="1"/>
    </xf>
    <xf numFmtId="0" fontId="8" fillId="70" borderId="1" xfId="0" applyFont="1" applyFill="1" applyBorder="1" applyAlignment="1">
      <alignment horizontal="left" vertical="center" wrapText="1"/>
    </xf>
    <xf numFmtId="0" fontId="8" fillId="70" borderId="1" xfId="2267" applyFont="1" applyFill="1" applyBorder="1" applyAlignment="1" quotePrefix="1">
      <alignment horizontal="center" vertical="center" wrapText="1"/>
      <protection/>
    </xf>
    <xf numFmtId="172" fontId="8" fillId="70" borderId="1" xfId="0" applyNumberFormat="1" applyFont="1" applyFill="1" applyBorder="1" applyAlignment="1">
      <alignment horizontal="right" vertical="center" wrapText="1"/>
    </xf>
    <xf numFmtId="0" fontId="26" fillId="70" borderId="1" xfId="0" applyFont="1" applyFill="1" applyBorder="1" applyAlignment="1">
      <alignment/>
    </xf>
    <xf numFmtId="0" fontId="33" fillId="70" borderId="1" xfId="0" applyFont="1" applyFill="1" applyBorder="1" applyAlignment="1">
      <alignment horizontal="center" vertical="center" wrapText="1"/>
    </xf>
    <xf numFmtId="0" fontId="33" fillId="70" borderId="1" xfId="0" applyFont="1" applyFill="1" applyBorder="1" applyAlignment="1">
      <alignment horizontal="left" vertical="center" wrapText="1"/>
    </xf>
    <xf numFmtId="0" fontId="33" fillId="70" borderId="1" xfId="2267" applyFont="1" applyFill="1" applyBorder="1" applyAlignment="1">
      <alignment horizontal="center" vertical="center" wrapText="1"/>
      <protection/>
    </xf>
    <xf numFmtId="172" fontId="33" fillId="70" borderId="1" xfId="0" applyNumberFormat="1" applyFont="1" applyFill="1" applyBorder="1" applyAlignment="1">
      <alignment horizontal="right" vertical="center" wrapText="1"/>
    </xf>
    <xf numFmtId="3" fontId="46" fillId="70" borderId="1" xfId="0" applyNumberFormat="1" applyFont="1" applyFill="1" applyBorder="1" applyAlignment="1">
      <alignment horizontal="right" vertical="center" wrapText="1"/>
    </xf>
    <xf numFmtId="0" fontId="34" fillId="70" borderId="1" xfId="0" applyFont="1" applyFill="1" applyBorder="1" applyAlignment="1">
      <alignment/>
    </xf>
    <xf numFmtId="0" fontId="34" fillId="70" borderId="0" xfId="0" applyFont="1" applyFill="1" applyAlignment="1">
      <alignment/>
    </xf>
    <xf numFmtId="0" fontId="36" fillId="70" borderId="1" xfId="0" applyFont="1" applyFill="1" applyBorder="1" applyAlignment="1">
      <alignment horizontal="center" vertical="center" wrapText="1"/>
    </xf>
    <xf numFmtId="0" fontId="36" fillId="70" borderId="1" xfId="0" applyFont="1" applyFill="1" applyBorder="1" applyAlignment="1">
      <alignment horizontal="left" vertical="center" wrapText="1"/>
    </xf>
    <xf numFmtId="0" fontId="36" fillId="70" borderId="1" xfId="2267" applyFont="1" applyFill="1" applyBorder="1" applyAlignment="1">
      <alignment horizontal="center" vertical="center" wrapText="1"/>
      <protection/>
    </xf>
    <xf numFmtId="172" fontId="36" fillId="70" borderId="1" xfId="0" applyNumberFormat="1" applyFont="1" applyFill="1" applyBorder="1" applyAlignment="1">
      <alignment horizontal="right" vertical="center" wrapText="1"/>
    </xf>
    <xf numFmtId="0" fontId="38" fillId="70" borderId="1" xfId="0" applyFont="1" applyFill="1" applyBorder="1" applyAlignment="1">
      <alignment/>
    </xf>
    <xf numFmtId="0" fontId="38" fillId="70" borderId="0" xfId="0" applyFont="1" applyFill="1" applyAlignment="1">
      <alignment/>
    </xf>
    <xf numFmtId="0" fontId="43" fillId="70" borderId="1" xfId="0" applyFont="1" applyFill="1" applyBorder="1" applyAlignment="1">
      <alignment horizontal="center" vertical="center" wrapText="1"/>
    </xf>
    <xf numFmtId="0" fontId="43" fillId="70" borderId="1" xfId="0" applyFont="1" applyFill="1" applyBorder="1" applyAlignment="1">
      <alignment horizontal="left" vertical="center" wrapText="1"/>
    </xf>
    <xf numFmtId="0" fontId="43" fillId="70" borderId="1" xfId="2267" applyFont="1" applyFill="1" applyBorder="1" applyAlignment="1">
      <alignment horizontal="center" vertical="center" wrapText="1"/>
      <protection/>
    </xf>
    <xf numFmtId="172" fontId="43" fillId="70" borderId="1" xfId="0" applyNumberFormat="1" applyFont="1" applyFill="1" applyBorder="1" applyAlignment="1">
      <alignment horizontal="right" vertical="center" wrapText="1"/>
    </xf>
    <xf numFmtId="3" fontId="43" fillId="70" borderId="1" xfId="0" applyNumberFormat="1" applyFont="1" applyFill="1" applyBorder="1" applyAlignment="1">
      <alignment horizontal="right" vertical="center" wrapText="1"/>
    </xf>
    <xf numFmtId="0" fontId="44" fillId="70" borderId="1" xfId="0" applyFont="1" applyFill="1" applyBorder="1" applyAlignment="1">
      <alignment/>
    </xf>
    <xf numFmtId="0" fontId="44" fillId="70" borderId="0" xfId="0" applyFont="1" applyFill="1" applyAlignment="1">
      <alignment/>
    </xf>
    <xf numFmtId="3" fontId="42" fillId="70" borderId="57" xfId="1890" applyNumberFormat="1" applyFont="1" applyFill="1" applyBorder="1" applyAlignment="1">
      <alignment horizontal="center" vertical="center"/>
    </xf>
    <xf numFmtId="176" fontId="39" fillId="70" borderId="57" xfId="1890" applyNumberFormat="1" applyFont="1" applyFill="1" applyBorder="1" applyAlignment="1">
      <alignment horizontal="center" vertical="center"/>
    </xf>
    <xf numFmtId="3" fontId="32" fillId="70" borderId="1" xfId="0" applyNumberFormat="1" applyFont="1" applyFill="1" applyBorder="1" applyAlignment="1">
      <alignment vertical="center"/>
    </xf>
    <xf numFmtId="0" fontId="14" fillId="70" borderId="1" xfId="0" applyFont="1" applyFill="1" applyBorder="1" applyAlignment="1">
      <alignment horizontal="center" vertical="center" wrapText="1"/>
    </xf>
    <xf numFmtId="0" fontId="14" fillId="70" borderId="1" xfId="0" applyFont="1" applyFill="1" applyBorder="1" applyAlignment="1">
      <alignment horizontal="left" vertical="center" wrapText="1"/>
    </xf>
    <xf numFmtId="172" fontId="14" fillId="70" borderId="1" xfId="0" applyNumberFormat="1" applyFont="1" applyFill="1" applyBorder="1" applyAlignment="1">
      <alignment horizontal="right" vertical="center" wrapText="1"/>
    </xf>
    <xf numFmtId="0" fontId="18" fillId="70" borderId="1" xfId="0" applyFont="1" applyFill="1" applyBorder="1" applyAlignment="1">
      <alignment/>
    </xf>
    <xf numFmtId="0" fontId="18" fillId="70" borderId="0" xfId="0" applyFont="1" applyFill="1" applyAlignment="1">
      <alignment/>
    </xf>
    <xf numFmtId="3" fontId="42" fillId="70" borderId="1" xfId="1890" applyNumberFormat="1" applyFont="1" applyFill="1" applyBorder="1" applyAlignment="1">
      <alignment horizontal="center" vertical="center"/>
    </xf>
    <xf numFmtId="0" fontId="7" fillId="70" borderId="1" xfId="0" applyFont="1" applyFill="1" applyBorder="1" applyAlignment="1">
      <alignment horizontal="center" vertical="center" wrapText="1"/>
    </xf>
    <xf numFmtId="3" fontId="42" fillId="70" borderId="1" xfId="0" applyNumberFormat="1" applyFont="1" applyFill="1" applyBorder="1" applyAlignment="1">
      <alignment vertical="center" wrapText="1"/>
    </xf>
    <xf numFmtId="3" fontId="42" fillId="70" borderId="57" xfId="1890" applyNumberFormat="1" applyFont="1" applyFill="1" applyBorder="1" applyAlignment="1">
      <alignment vertical="center"/>
    </xf>
    <xf numFmtId="3" fontId="42" fillId="70" borderId="1" xfId="1890" applyNumberFormat="1" applyFont="1" applyFill="1" applyBorder="1" applyAlignment="1">
      <alignment vertical="center"/>
    </xf>
    <xf numFmtId="3" fontId="8" fillId="70" borderId="1" xfId="0" applyNumberFormat="1" applyFont="1" applyFill="1" applyBorder="1" applyAlignment="1">
      <alignment horizontal="center" vertical="center" wrapText="1"/>
    </xf>
    <xf numFmtId="0" fontId="30" fillId="70" borderId="1" xfId="0" applyFont="1" applyFill="1" applyBorder="1" applyAlignment="1">
      <alignment vertical="center"/>
    </xf>
    <xf numFmtId="0" fontId="30" fillId="70" borderId="0" xfId="0" applyFont="1" applyFill="1" applyAlignment="1">
      <alignment vertical="center"/>
    </xf>
    <xf numFmtId="0" fontId="42" fillId="70" borderId="1" xfId="0" applyFont="1" applyFill="1" applyBorder="1" applyAlignment="1">
      <alignment horizontal="right" vertical="center" wrapText="1"/>
    </xf>
    <xf numFmtId="3" fontId="45" fillId="70" borderId="1" xfId="0" applyNumberFormat="1" applyFont="1" applyFill="1" applyBorder="1" applyAlignment="1">
      <alignment horizontal="center" vertical="center" wrapText="1"/>
    </xf>
    <xf numFmtId="3" fontId="33" fillId="70" borderId="1" xfId="0" applyNumberFormat="1" applyFont="1" applyFill="1" applyBorder="1" applyAlignment="1">
      <alignment horizontal="right" vertical="center" wrapText="1"/>
    </xf>
    <xf numFmtId="0" fontId="40" fillId="70" borderId="1" xfId="0" applyFont="1" applyFill="1" applyBorder="1" applyAlignment="1" quotePrefix="1">
      <alignment horizontal="center" vertical="center" wrapText="1"/>
    </xf>
    <xf numFmtId="0" fontId="40" fillId="70" borderId="1" xfId="0" applyFont="1" applyFill="1" applyBorder="1" applyAlignment="1">
      <alignment horizontal="left" vertical="center" wrapText="1"/>
    </xf>
    <xf numFmtId="0" fontId="40" fillId="70" borderId="1" xfId="2287" applyFont="1" applyFill="1" applyBorder="1" applyAlignment="1">
      <alignment horizontal="center" vertical="center" wrapText="1" shrinkToFit="1"/>
      <protection/>
    </xf>
    <xf numFmtId="0" fontId="40" fillId="70" borderId="1" xfId="0" applyFont="1" applyFill="1" applyBorder="1" applyAlignment="1">
      <alignment horizontal="center" vertical="center" wrapText="1"/>
    </xf>
    <xf numFmtId="172" fontId="40" fillId="70" borderId="1" xfId="0" applyNumberFormat="1" applyFont="1" applyFill="1" applyBorder="1" applyAlignment="1">
      <alignment horizontal="right" vertical="center" wrapText="1"/>
    </xf>
    <xf numFmtId="172" fontId="40" fillId="70" borderId="1" xfId="0" applyNumberFormat="1" applyFont="1" applyFill="1" applyBorder="1" applyAlignment="1">
      <alignment horizontal="center" vertical="center" wrapText="1"/>
    </xf>
    <xf numFmtId="3" fontId="40" fillId="70" borderId="1" xfId="0" applyNumberFormat="1" applyFont="1" applyFill="1" applyBorder="1" applyAlignment="1">
      <alignment horizontal="right" vertical="center" wrapText="1"/>
    </xf>
    <xf numFmtId="3" fontId="40" fillId="70" borderId="1" xfId="0" applyNumberFormat="1" applyFont="1" applyFill="1" applyBorder="1" applyAlignment="1">
      <alignment horizontal="center" vertical="center" wrapText="1"/>
    </xf>
    <xf numFmtId="176" fontId="39" fillId="70" borderId="1" xfId="1890" applyNumberFormat="1" applyFont="1" applyFill="1" applyBorder="1" applyAlignment="1">
      <alignment horizontal="center" vertical="center"/>
    </xf>
    <xf numFmtId="0" fontId="30" fillId="70" borderId="1" xfId="0" applyFont="1" applyFill="1" applyBorder="1" applyAlignment="1">
      <alignment/>
    </xf>
    <xf numFmtId="179" fontId="30" fillId="70" borderId="1" xfId="0" applyNumberFormat="1" applyFont="1" applyFill="1" applyBorder="1" applyAlignment="1">
      <alignment vertical="center"/>
    </xf>
    <xf numFmtId="0" fontId="30" fillId="70" borderId="1" xfId="0" applyFont="1" applyFill="1" applyBorder="1" applyAlignment="1">
      <alignment horizontal="center"/>
    </xf>
    <xf numFmtId="0" fontId="30" fillId="70" borderId="0" xfId="0" applyFont="1" applyFill="1" applyAlignment="1">
      <alignment/>
    </xf>
    <xf numFmtId="0" fontId="30" fillId="70" borderId="1" xfId="0" applyFont="1" applyFill="1" applyBorder="1" applyAlignment="1">
      <alignment horizontal="center" vertical="center"/>
    </xf>
    <xf numFmtId="0" fontId="8" fillId="70" borderId="1" xfId="2287" applyFont="1" applyFill="1" applyBorder="1" applyAlignment="1">
      <alignment horizontal="center" vertical="center" wrapText="1" shrinkToFit="1"/>
      <protection/>
    </xf>
    <xf numFmtId="0" fontId="5" fillId="70" borderId="1" xfId="0" applyFont="1" applyFill="1" applyBorder="1" applyAlignment="1">
      <alignment horizontal="center" vertical="center" wrapText="1"/>
    </xf>
    <xf numFmtId="0" fontId="12" fillId="70" borderId="1" xfId="0" applyFont="1" applyFill="1" applyBorder="1" applyAlignment="1">
      <alignment/>
    </xf>
    <xf numFmtId="0" fontId="9" fillId="70" borderId="1" xfId="0" applyFont="1" applyFill="1" applyBorder="1" applyAlignment="1">
      <alignment horizontal="center" wrapText="1"/>
    </xf>
    <xf numFmtId="0" fontId="46" fillId="70" borderId="1" xfId="0" applyFont="1" applyFill="1" applyBorder="1" applyAlignment="1">
      <alignment horizontal="center" vertical="center" wrapText="1"/>
    </xf>
    <xf numFmtId="0" fontId="46" fillId="70" borderId="1" xfId="0" applyFont="1" applyFill="1" applyBorder="1" applyAlignment="1">
      <alignment horizontal="left" vertical="center" wrapText="1"/>
    </xf>
    <xf numFmtId="0" fontId="50" fillId="70" borderId="1" xfId="2267" applyFont="1" applyFill="1" applyBorder="1" applyAlignment="1">
      <alignment horizontal="center" vertical="center" wrapText="1"/>
      <protection/>
    </xf>
    <xf numFmtId="172" fontId="46" fillId="70" borderId="1" xfId="0" applyNumberFormat="1" applyFont="1" applyFill="1" applyBorder="1" applyAlignment="1">
      <alignment horizontal="right" vertical="center" wrapText="1"/>
    </xf>
    <xf numFmtId="0" fontId="47" fillId="70" borderId="1" xfId="0" applyFont="1" applyFill="1" applyBorder="1" applyAlignment="1">
      <alignment/>
    </xf>
    <xf numFmtId="0" fontId="47" fillId="70" borderId="0" xfId="0" applyFont="1" applyFill="1" applyAlignment="1">
      <alignment/>
    </xf>
    <xf numFmtId="0" fontId="14" fillId="70" borderId="1" xfId="2267" applyFont="1" applyFill="1" applyBorder="1" applyAlignment="1">
      <alignment horizontal="center" vertical="center" wrapText="1"/>
      <protection/>
    </xf>
    <xf numFmtId="3" fontId="32" fillId="70" borderId="1" xfId="0" applyNumberFormat="1" applyFont="1" applyFill="1" applyBorder="1" applyAlignment="1">
      <alignment/>
    </xf>
    <xf numFmtId="3" fontId="26" fillId="70" borderId="1" xfId="0" applyNumberFormat="1" applyFont="1" applyFill="1" applyBorder="1" applyAlignment="1">
      <alignment/>
    </xf>
    <xf numFmtId="0" fontId="5" fillId="70" borderId="1" xfId="0" applyFont="1" applyFill="1" applyBorder="1" applyAlignment="1">
      <alignment horizontal="left" vertical="center" wrapText="1"/>
    </xf>
    <xf numFmtId="0" fontId="5" fillId="70" borderId="1" xfId="2267" applyFont="1" applyFill="1" applyBorder="1" applyAlignment="1">
      <alignment horizontal="center" vertical="center" wrapText="1"/>
      <protection/>
    </xf>
    <xf numFmtId="172" fontId="5" fillId="70" borderId="1" xfId="0" applyNumberFormat="1" applyFont="1" applyFill="1" applyBorder="1" applyAlignment="1">
      <alignment horizontal="right" vertical="center" wrapText="1"/>
    </xf>
    <xf numFmtId="0" fontId="28" fillId="70" borderId="1" xfId="0" applyFont="1" applyFill="1" applyBorder="1" applyAlignment="1">
      <alignment/>
    </xf>
    <xf numFmtId="0" fontId="28" fillId="70" borderId="0" xfId="0" applyFont="1" applyFill="1" applyAlignment="1">
      <alignment/>
    </xf>
    <xf numFmtId="0" fontId="15" fillId="70" borderId="1" xfId="0" applyFont="1" applyFill="1" applyBorder="1" applyAlignment="1" quotePrefix="1">
      <alignment horizontal="center" vertical="center" wrapText="1"/>
    </xf>
    <xf numFmtId="0" fontId="15" fillId="70" borderId="1" xfId="0" applyFont="1" applyFill="1" applyBorder="1" applyAlignment="1">
      <alignment horizontal="left" vertical="center" wrapText="1"/>
    </xf>
    <xf numFmtId="0" fontId="15" fillId="70" borderId="1" xfId="2267" applyFont="1" applyFill="1" applyBorder="1" applyAlignment="1" quotePrefix="1">
      <alignment horizontal="center" vertical="center" wrapText="1"/>
      <protection/>
    </xf>
    <xf numFmtId="172" fontId="15" fillId="70" borderId="1" xfId="0" applyNumberFormat="1" applyFont="1" applyFill="1" applyBorder="1" applyAlignment="1">
      <alignment horizontal="right" vertical="center" wrapText="1"/>
    </xf>
    <xf numFmtId="172" fontId="15" fillId="70" borderId="1" xfId="0" applyNumberFormat="1" applyFont="1" applyFill="1" applyBorder="1" applyAlignment="1">
      <alignment horizontal="center" vertical="center" wrapText="1"/>
    </xf>
    <xf numFmtId="3" fontId="10" fillId="70" borderId="1" xfId="0" applyNumberFormat="1" applyFont="1" applyFill="1" applyBorder="1" applyAlignment="1">
      <alignment horizontal="center" wrapText="1"/>
    </xf>
    <xf numFmtId="0" fontId="15" fillId="70" borderId="1" xfId="2267" applyFont="1" applyFill="1" applyBorder="1" applyAlignment="1">
      <alignment horizontal="center" vertical="center" wrapText="1"/>
      <protection/>
    </xf>
    <xf numFmtId="0" fontId="42" fillId="70" borderId="1" xfId="2267" applyFont="1" applyFill="1" applyBorder="1" applyAlignment="1">
      <alignment horizontal="center" vertical="center" wrapText="1"/>
      <protection/>
    </xf>
    <xf numFmtId="172" fontId="32" fillId="70" borderId="1" xfId="0" applyNumberFormat="1" applyFont="1" applyFill="1" applyBorder="1" applyAlignment="1" quotePrefix="1">
      <alignment horizontal="right" vertical="center" wrapText="1"/>
    </xf>
    <xf numFmtId="3" fontId="32" fillId="70" borderId="1" xfId="0" applyNumberFormat="1" applyFont="1" applyFill="1" applyBorder="1" applyAlignment="1">
      <alignment horizontal="right" vertical="center" wrapText="1"/>
    </xf>
    <xf numFmtId="3" fontId="15" fillId="70" borderId="1" xfId="0" applyNumberFormat="1" applyFont="1" applyFill="1" applyBorder="1" applyAlignment="1">
      <alignment horizontal="center" vertical="center" wrapText="1"/>
    </xf>
    <xf numFmtId="3" fontId="27" fillId="70" borderId="1" xfId="0" applyNumberFormat="1" applyFont="1" applyFill="1" applyBorder="1" applyAlignment="1">
      <alignment vertical="center"/>
    </xf>
    <xf numFmtId="0" fontId="10" fillId="70" borderId="0" xfId="0" applyFont="1" applyFill="1" applyAlignment="1">
      <alignment vertical="center"/>
    </xf>
    <xf numFmtId="172" fontId="32" fillId="70" borderId="1" xfId="0" applyNumberFormat="1" applyFont="1" applyFill="1" applyBorder="1" applyAlignment="1">
      <alignment horizontal="right" vertical="center" wrapText="1"/>
    </xf>
    <xf numFmtId="0" fontId="37" fillId="70" borderId="1" xfId="0" applyFont="1" applyFill="1" applyBorder="1" applyAlignment="1">
      <alignment horizontal="center" vertical="center" wrapText="1"/>
    </xf>
    <xf numFmtId="0" fontId="37" fillId="70" borderId="1" xfId="0" applyFont="1" applyFill="1" applyBorder="1" applyAlignment="1">
      <alignment horizontal="left" vertical="center" wrapText="1"/>
    </xf>
    <xf numFmtId="0" fontId="35" fillId="70" borderId="1" xfId="2267" applyFont="1" applyFill="1" applyBorder="1" applyAlignment="1">
      <alignment horizontal="center" vertical="center" wrapText="1"/>
      <protection/>
    </xf>
    <xf numFmtId="0" fontId="35" fillId="70" borderId="1" xfId="0" applyFont="1" applyFill="1" applyBorder="1" applyAlignment="1">
      <alignment horizontal="center" vertical="center" wrapText="1"/>
    </xf>
    <xf numFmtId="172" fontId="35" fillId="70" borderId="1" xfId="0" applyNumberFormat="1" applyFont="1" applyFill="1" applyBorder="1" applyAlignment="1">
      <alignment horizontal="right" vertical="center" wrapText="1"/>
    </xf>
    <xf numFmtId="172" fontId="35" fillId="70" borderId="1" xfId="0" applyNumberFormat="1" applyFont="1" applyFill="1" applyBorder="1" applyAlignment="1">
      <alignment horizontal="center" vertical="center" wrapText="1"/>
    </xf>
    <xf numFmtId="0" fontId="28" fillId="70" borderId="1" xfId="0" applyFont="1" applyFill="1" applyBorder="1" applyAlignment="1">
      <alignment horizontal="center" vertical="center" wrapText="1"/>
    </xf>
    <xf numFmtId="0" fontId="28" fillId="70" borderId="1" xfId="0" applyFont="1" applyFill="1" applyBorder="1" applyAlignment="1">
      <alignment horizontal="left" vertical="center" wrapText="1"/>
    </xf>
    <xf numFmtId="172" fontId="5" fillId="70" borderId="1" xfId="0" applyNumberFormat="1" applyFont="1" applyFill="1" applyBorder="1" applyAlignment="1">
      <alignment horizontal="center" vertical="center" wrapText="1"/>
    </xf>
    <xf numFmtId="0" fontId="12" fillId="70" borderId="0" xfId="0" applyFont="1" applyFill="1" applyAlignment="1">
      <alignment/>
    </xf>
    <xf numFmtId="0" fontId="26" fillId="70" borderId="1" xfId="0" applyFont="1" applyFill="1" applyBorder="1" applyAlignment="1">
      <alignment horizontal="center" vertical="center" wrapText="1"/>
    </xf>
    <xf numFmtId="0" fontId="26" fillId="70" borderId="1" xfId="0" applyFont="1" applyFill="1" applyBorder="1" applyAlignment="1">
      <alignment horizontal="left" vertical="center" wrapText="1"/>
    </xf>
    <xf numFmtId="0" fontId="26" fillId="70" borderId="1" xfId="0" applyFont="1" applyFill="1" applyBorder="1" applyAlignment="1">
      <alignment vertical="center" wrapText="1"/>
    </xf>
    <xf numFmtId="172" fontId="8" fillId="70" borderId="1" xfId="0" applyNumberFormat="1" applyFont="1" applyFill="1" applyBorder="1" applyAlignment="1">
      <alignment horizontal="center" vertical="center" wrapText="1"/>
    </xf>
    <xf numFmtId="3" fontId="26" fillId="70" borderId="1" xfId="0" applyNumberFormat="1" applyFont="1" applyFill="1" applyBorder="1" applyAlignment="1">
      <alignment horizontal="right" vertical="center" wrapText="1"/>
    </xf>
    <xf numFmtId="3" fontId="8" fillId="70" borderId="1" xfId="0" applyNumberFormat="1" applyFont="1" applyFill="1" applyBorder="1" applyAlignment="1">
      <alignment horizontal="right" vertical="center" wrapText="1"/>
    </xf>
    <xf numFmtId="3" fontId="9" fillId="70" borderId="1" xfId="0" applyNumberFormat="1" applyFont="1" applyFill="1" applyBorder="1" applyAlignment="1">
      <alignment horizontal="right"/>
    </xf>
    <xf numFmtId="3" fontId="26" fillId="70" borderId="1" xfId="0" applyNumberFormat="1" applyFont="1" applyFill="1" applyBorder="1" applyAlignment="1">
      <alignment horizontal="right"/>
    </xf>
    <xf numFmtId="0" fontId="31" fillId="70" borderId="1" xfId="0" applyFont="1" applyFill="1" applyBorder="1" applyAlignment="1">
      <alignment horizontal="center" vertical="center" wrapText="1"/>
    </xf>
    <xf numFmtId="0" fontId="31" fillId="70" borderId="1" xfId="0" applyFont="1" applyFill="1" applyBorder="1" applyAlignment="1">
      <alignment horizontal="left" vertical="center" wrapText="1"/>
    </xf>
    <xf numFmtId="172" fontId="31" fillId="70" borderId="1" xfId="0" applyNumberFormat="1" applyFont="1" applyFill="1" applyBorder="1" applyAlignment="1">
      <alignment horizontal="right" vertical="center" wrapText="1"/>
    </xf>
    <xf numFmtId="3" fontId="45" fillId="70" borderId="1" xfId="0" applyNumberFormat="1" applyFont="1" applyFill="1" applyBorder="1" applyAlignment="1">
      <alignment horizontal="right" vertical="center" wrapText="1"/>
    </xf>
    <xf numFmtId="0" fontId="16" fillId="70" borderId="1" xfId="0" applyFont="1" applyFill="1" applyBorder="1" applyAlignment="1">
      <alignment horizontal="left" vertical="center" wrapText="1"/>
    </xf>
    <xf numFmtId="3" fontId="40" fillId="70" borderId="1" xfId="0" applyNumberFormat="1" applyFont="1" applyFill="1" applyBorder="1" applyAlignment="1">
      <alignment vertical="center" wrapText="1"/>
    </xf>
    <xf numFmtId="3" fontId="30" fillId="70" borderId="1" xfId="0" applyNumberFormat="1" applyFont="1" applyFill="1" applyBorder="1" applyAlignment="1">
      <alignment vertical="center"/>
    </xf>
    <xf numFmtId="3" fontId="39" fillId="70" borderId="57" xfId="1890" applyNumberFormat="1" applyFont="1" applyFill="1" applyBorder="1" applyAlignment="1">
      <alignment vertical="center"/>
    </xf>
    <xf numFmtId="3" fontId="32" fillId="70" borderId="1" xfId="0" applyNumberFormat="1" applyFont="1" applyFill="1" applyBorder="1" applyAlignment="1">
      <alignment/>
    </xf>
    <xf numFmtId="0" fontId="32" fillId="70" borderId="1" xfId="0" applyFont="1" applyFill="1" applyBorder="1" applyAlignment="1">
      <alignment/>
    </xf>
    <xf numFmtId="0" fontId="27" fillId="70" borderId="0" xfId="0" applyFont="1" applyFill="1" applyAlignment="1">
      <alignment vertical="center"/>
    </xf>
    <xf numFmtId="176" fontId="39" fillId="70" borderId="57" xfId="1890" applyNumberFormat="1" applyFont="1" applyFill="1" applyBorder="1" applyAlignment="1">
      <alignment vertical="center"/>
    </xf>
    <xf numFmtId="172" fontId="42" fillId="70" borderId="1" xfId="0" applyNumberFormat="1" applyFont="1" applyFill="1" applyBorder="1" applyAlignment="1" quotePrefix="1">
      <alignment horizontal="right" vertical="center" wrapText="1"/>
    </xf>
    <xf numFmtId="176" fontId="42" fillId="70" borderId="57" xfId="1890" applyNumberFormat="1" applyFont="1" applyFill="1" applyBorder="1" applyAlignment="1">
      <alignment vertical="center"/>
    </xf>
    <xf numFmtId="0" fontId="42" fillId="70" borderId="1" xfId="0" applyFont="1" applyFill="1" applyBorder="1" applyAlignment="1" quotePrefix="1">
      <alignment horizontal="right" vertical="center" wrapText="1"/>
    </xf>
    <xf numFmtId="3" fontId="32" fillId="70" borderId="1" xfId="0" applyNumberFormat="1" applyFont="1" applyFill="1" applyBorder="1" applyAlignment="1">
      <alignment horizontal="right" vertical="center"/>
    </xf>
    <xf numFmtId="0" fontId="32" fillId="70" borderId="1" xfId="0" applyFont="1" applyFill="1" applyBorder="1" applyAlignment="1">
      <alignment horizontal="right" vertical="center"/>
    </xf>
    <xf numFmtId="0" fontId="32" fillId="70" borderId="0" xfId="0" applyFont="1" applyFill="1" applyAlignment="1">
      <alignment horizontal="right" vertical="center"/>
    </xf>
    <xf numFmtId="3" fontId="32" fillId="70" borderId="1" xfId="0" applyNumberFormat="1" applyFont="1" applyFill="1" applyBorder="1" applyAlignment="1">
      <alignment vertical="center" wrapText="1"/>
    </xf>
    <xf numFmtId="3" fontId="30" fillId="70" borderId="1" xfId="0" applyNumberFormat="1" applyFont="1" applyFill="1" applyBorder="1" applyAlignment="1">
      <alignment/>
    </xf>
    <xf numFmtId="0" fontId="30" fillId="70" borderId="1" xfId="0" applyFont="1" applyFill="1" applyBorder="1" applyAlignment="1">
      <alignment/>
    </xf>
    <xf numFmtId="0" fontId="11" fillId="70" borderId="1" xfId="0" applyFont="1" applyFill="1" applyBorder="1" applyAlignment="1" quotePrefix="1">
      <alignment horizontal="center" vertical="center" wrapText="1"/>
    </xf>
    <xf numFmtId="0" fontId="11" fillId="70" borderId="1" xfId="0" applyFont="1" applyFill="1" applyBorder="1" applyAlignment="1">
      <alignment horizontal="left" vertical="center" wrapText="1"/>
    </xf>
    <xf numFmtId="0" fontId="32" fillId="70" borderId="1" xfId="0" applyFont="1" applyFill="1" applyBorder="1" applyAlignment="1" quotePrefix="1">
      <alignment horizontal="center" vertical="center" wrapText="1"/>
    </xf>
    <xf numFmtId="0" fontId="32" fillId="70" borderId="1" xfId="0" applyFont="1" applyFill="1" applyBorder="1" applyAlignment="1">
      <alignment horizontal="left" vertical="center" wrapText="1"/>
    </xf>
    <xf numFmtId="0" fontId="32" fillId="70" borderId="1" xfId="0" applyFont="1" applyFill="1" applyBorder="1" applyAlignment="1">
      <alignment horizontal="center" vertical="center" wrapText="1"/>
    </xf>
    <xf numFmtId="172" fontId="32" fillId="70" borderId="1" xfId="0" applyNumberFormat="1" applyFont="1" applyFill="1" applyBorder="1" applyAlignment="1">
      <alignment horizontal="right" vertical="center"/>
    </xf>
    <xf numFmtId="3" fontId="12" fillId="70" borderId="1" xfId="0" applyNumberFormat="1" applyFont="1" applyFill="1" applyBorder="1" applyAlignment="1">
      <alignment horizontal="right"/>
    </xf>
    <xf numFmtId="0" fontId="30" fillId="70" borderId="1" xfId="0" applyFont="1" applyFill="1" applyBorder="1" applyAlignment="1">
      <alignment horizontal="right" vertical="center"/>
    </xf>
    <xf numFmtId="3" fontId="30" fillId="70" borderId="1" xfId="0" applyNumberFormat="1" applyFont="1" applyFill="1" applyBorder="1" applyAlignment="1">
      <alignment horizontal="right" vertical="center" wrapText="1"/>
    </xf>
    <xf numFmtId="3" fontId="30" fillId="70" borderId="1" xfId="0" applyNumberFormat="1" applyFont="1" applyFill="1" applyBorder="1" applyAlignment="1">
      <alignment horizontal="right" vertical="center"/>
    </xf>
    <xf numFmtId="3" fontId="30" fillId="70" borderId="1" xfId="0" applyNumberFormat="1" applyFont="1" applyFill="1" applyBorder="1" applyAlignment="1">
      <alignment/>
    </xf>
    <xf numFmtId="0" fontId="27" fillId="70" borderId="1" xfId="0" applyFont="1" applyFill="1" applyBorder="1" applyAlignment="1">
      <alignment vertical="center"/>
    </xf>
    <xf numFmtId="0" fontId="9" fillId="70" borderId="1" xfId="0" applyFont="1" applyFill="1" applyBorder="1" applyAlignment="1">
      <alignment vertical="center"/>
    </xf>
    <xf numFmtId="0" fontId="9" fillId="70" borderId="0" xfId="0" applyFont="1" applyFill="1" applyAlignment="1">
      <alignment vertical="center"/>
    </xf>
    <xf numFmtId="172" fontId="30" fillId="70" borderId="1" xfId="0" applyNumberFormat="1" applyFont="1" applyFill="1" applyBorder="1" applyAlignment="1">
      <alignment vertical="center"/>
    </xf>
    <xf numFmtId="3" fontId="42" fillId="70" borderId="1" xfId="1890" applyNumberFormat="1" applyFont="1" applyFill="1" applyBorder="1" applyAlignment="1">
      <alignment horizontal="right" vertical="center"/>
    </xf>
    <xf numFmtId="176" fontId="42" fillId="70" borderId="1" xfId="1890" applyNumberFormat="1" applyFont="1" applyFill="1" applyBorder="1" applyAlignment="1">
      <alignment horizontal="right" vertical="center"/>
    </xf>
    <xf numFmtId="3" fontId="12" fillId="70" borderId="1" xfId="0" applyNumberFormat="1" applyFont="1" applyFill="1" applyBorder="1" applyAlignment="1">
      <alignment/>
    </xf>
    <xf numFmtId="3" fontId="0" fillId="0" borderId="0" xfId="0" applyNumberFormat="1" applyAlignment="1">
      <alignment/>
    </xf>
    <xf numFmtId="3" fontId="53" fillId="70" borderId="0" xfId="0" applyNumberFormat="1" applyFont="1" applyFill="1" applyAlignment="1">
      <alignment/>
    </xf>
    <xf numFmtId="3" fontId="0" fillId="70" borderId="0" xfId="0" applyNumberFormat="1" applyFill="1" applyAlignment="1">
      <alignment/>
    </xf>
    <xf numFmtId="172" fontId="0" fillId="70" borderId="0" xfId="0" applyNumberFormat="1" applyFill="1" applyAlignment="1">
      <alignment/>
    </xf>
    <xf numFmtId="0" fontId="10" fillId="70" borderId="1" xfId="0" applyFont="1" applyFill="1" applyBorder="1" applyAlignment="1">
      <alignment horizontal="center" vertical="center" wrapText="1"/>
    </xf>
    <xf numFmtId="0" fontId="11" fillId="70" borderId="1" xfId="0" applyFont="1" applyFill="1" applyBorder="1" applyAlignment="1">
      <alignment horizontal="center" vertical="center" wrapText="1"/>
    </xf>
    <xf numFmtId="0" fontId="20" fillId="70" borderId="1" xfId="0" applyFont="1" applyFill="1" applyBorder="1" applyAlignment="1">
      <alignment vertical="center" wrapText="1"/>
    </xf>
    <xf numFmtId="0" fontId="52" fillId="0" borderId="0" xfId="0" applyFont="1" applyAlignment="1">
      <alignment horizontal="center" vertical="center"/>
    </xf>
    <xf numFmtId="0" fontId="52" fillId="0" borderId="0" xfId="0" applyFont="1" applyAlignment="1">
      <alignment horizontal="center" vertical="center" wrapText="1"/>
    </xf>
    <xf numFmtId="0" fontId="219" fillId="70" borderId="1" xfId="0" applyFont="1" applyFill="1" applyBorder="1" applyAlignment="1">
      <alignment horizontal="center" vertical="center" wrapText="1"/>
    </xf>
    <xf numFmtId="0" fontId="63" fillId="0" borderId="0" xfId="0" applyFont="1" applyAlignment="1">
      <alignment horizontal="center" vertical="center" wrapText="1"/>
    </xf>
    <xf numFmtId="0" fontId="11" fillId="70" borderId="16" xfId="0" applyFont="1" applyFill="1" applyBorder="1" applyAlignment="1">
      <alignment horizontal="center" vertical="center" wrapText="1"/>
    </xf>
    <xf numFmtId="0" fontId="11" fillId="70" borderId="34" xfId="0" applyFont="1" applyFill="1" applyBorder="1" applyAlignment="1">
      <alignment horizontal="center" vertical="center" wrapText="1"/>
    </xf>
    <xf numFmtId="0" fontId="11" fillId="70" borderId="58" xfId="0" applyFont="1" applyFill="1" applyBorder="1" applyAlignment="1">
      <alignment horizontal="center" vertical="center" wrapText="1"/>
    </xf>
    <xf numFmtId="0" fontId="222" fillId="70" borderId="11" xfId="0" applyFont="1" applyFill="1" applyBorder="1" applyAlignment="1">
      <alignment horizontal="center"/>
    </xf>
    <xf numFmtId="174" fontId="11" fillId="69" borderId="46" xfId="0" applyNumberFormat="1" applyFont="1" applyFill="1" applyBorder="1" applyAlignment="1">
      <alignment horizontal="center" vertical="center" wrapText="1"/>
    </xf>
    <xf numFmtId="174" fontId="11" fillId="69" borderId="59" xfId="0" applyNumberFormat="1" applyFont="1" applyFill="1" applyBorder="1" applyAlignment="1">
      <alignment horizontal="center" vertical="center" wrapText="1"/>
    </xf>
    <xf numFmtId="0" fontId="7" fillId="70" borderId="1" xfId="0" applyFont="1" applyFill="1" applyBorder="1" applyAlignment="1">
      <alignment horizontal="center" vertical="center" wrapText="1"/>
    </xf>
    <xf numFmtId="174" fontId="11" fillId="69" borderId="1" xfId="0" applyNumberFormat="1" applyFont="1" applyFill="1" applyBorder="1" applyAlignment="1">
      <alignment horizontal="center" vertical="center" wrapText="1"/>
    </xf>
    <xf numFmtId="0" fontId="64" fillId="70" borderId="1" xfId="0" applyFont="1" applyFill="1" applyBorder="1" applyAlignment="1">
      <alignment horizontal="center" vertical="center" wrapText="1"/>
    </xf>
    <xf numFmtId="0" fontId="26" fillId="70" borderId="1" xfId="0" applyFont="1" applyFill="1" applyBorder="1" applyAlignment="1">
      <alignment horizontal="center" vertical="center" wrapText="1"/>
    </xf>
    <xf numFmtId="0" fontId="40" fillId="70" borderId="1" xfId="0" applyFont="1" applyFill="1" applyBorder="1" applyAlignment="1">
      <alignment horizontal="center" vertical="center" wrapText="1"/>
    </xf>
    <xf numFmtId="0" fontId="51" fillId="0" borderId="0" xfId="0" applyFont="1" applyAlignment="1">
      <alignment horizontal="center" vertical="center" wrapText="1"/>
    </xf>
    <xf numFmtId="0" fontId="41" fillId="0" borderId="0" xfId="0" applyFont="1" applyAlignment="1">
      <alignment horizontal="center"/>
    </xf>
    <xf numFmtId="0" fontId="28" fillId="0" borderId="11" xfId="0" applyFont="1" applyBorder="1" applyAlignment="1">
      <alignment horizontal="center"/>
    </xf>
    <xf numFmtId="174" fontId="11" fillId="70" borderId="16" xfId="0" applyNumberFormat="1" applyFont="1" applyFill="1" applyBorder="1" applyAlignment="1">
      <alignment horizontal="center" vertical="center" wrapText="1"/>
    </xf>
    <xf numFmtId="174" fontId="11" fillId="70" borderId="58" xfId="0" applyNumberFormat="1" applyFont="1" applyFill="1" applyBorder="1" applyAlignment="1">
      <alignment horizontal="center" vertical="center" wrapText="1"/>
    </xf>
    <xf numFmtId="0" fontId="16" fillId="70" borderId="1" xfId="0" applyFont="1" applyFill="1" applyBorder="1" applyAlignment="1">
      <alignment horizontal="center" vertical="center" wrapText="1"/>
    </xf>
    <xf numFmtId="0" fontId="52" fillId="0" borderId="0" xfId="0" applyFont="1" applyAlignment="1">
      <alignment horizontal="center" wrapText="1"/>
    </xf>
    <xf numFmtId="0" fontId="280" fillId="0" borderId="0" xfId="2261" applyFont="1" applyFill="1" applyAlignment="1">
      <alignment horizontal="center" vertical="center"/>
      <protection/>
    </xf>
    <xf numFmtId="0" fontId="280" fillId="0" borderId="0" xfId="2178" applyFont="1" applyFill="1" applyAlignment="1">
      <alignment horizontal="center" vertical="center" wrapText="1"/>
      <protection/>
    </xf>
    <xf numFmtId="0" fontId="281" fillId="0" borderId="0" xfId="2178" applyFont="1" applyFill="1" applyAlignment="1">
      <alignment horizontal="center" vertical="center"/>
      <protection/>
    </xf>
    <xf numFmtId="0" fontId="268" fillId="0" borderId="0" xfId="2261" applyFont="1" applyFill="1" applyAlignment="1">
      <alignment horizontal="center" vertical="center"/>
      <protection/>
    </xf>
    <xf numFmtId="0" fontId="268" fillId="0" borderId="0" xfId="2261" applyFont="1" applyFill="1" applyAlignment="1">
      <alignment vertical="center"/>
      <protection/>
    </xf>
    <xf numFmtId="0" fontId="268" fillId="69" borderId="0" xfId="2261" applyFont="1" applyFill="1" applyAlignment="1">
      <alignment vertical="center"/>
      <protection/>
    </xf>
    <xf numFmtId="0" fontId="268" fillId="70" borderId="0" xfId="2261" applyFont="1" applyFill="1" applyAlignment="1">
      <alignment vertical="center"/>
      <protection/>
    </xf>
    <xf numFmtId="0" fontId="282" fillId="0" borderId="11" xfId="2207" applyFont="1" applyFill="1" applyBorder="1" applyAlignment="1">
      <alignment horizontal="center" vertical="center"/>
      <protection/>
    </xf>
    <xf numFmtId="0" fontId="283" fillId="0" borderId="1" xfId="2178" applyFont="1" applyFill="1" applyBorder="1" applyAlignment="1">
      <alignment horizontal="center" vertical="center" wrapText="1"/>
      <protection/>
    </xf>
    <xf numFmtId="0" fontId="283" fillId="0" borderId="16" xfId="2178" applyFont="1" applyFill="1" applyBorder="1" applyAlignment="1">
      <alignment horizontal="center" vertical="center" wrapText="1"/>
      <protection/>
    </xf>
    <xf numFmtId="0" fontId="283" fillId="0" borderId="46" xfId="2178" applyFont="1" applyFill="1" applyBorder="1" applyAlignment="1">
      <alignment horizontal="center" vertical="center" wrapText="1"/>
      <protection/>
    </xf>
    <xf numFmtId="0" fontId="283" fillId="0" borderId="23" xfId="2178" applyFont="1" applyFill="1" applyBorder="1" applyAlignment="1">
      <alignment horizontal="center" vertical="center" wrapText="1"/>
      <protection/>
    </xf>
    <xf numFmtId="0" fontId="283" fillId="0" borderId="59" xfId="2178" applyFont="1" applyFill="1" applyBorder="1" applyAlignment="1">
      <alignment horizontal="center" vertical="center" wrapText="1"/>
      <protection/>
    </xf>
    <xf numFmtId="0" fontId="283" fillId="69" borderId="16" xfId="2178" applyFont="1" applyFill="1" applyBorder="1" applyAlignment="1">
      <alignment horizontal="center" vertical="center" wrapText="1"/>
      <protection/>
    </xf>
    <xf numFmtId="0" fontId="284" fillId="70" borderId="1" xfId="2178" applyFont="1" applyFill="1" applyBorder="1" applyAlignment="1">
      <alignment horizontal="center" vertical="center" wrapText="1"/>
      <protection/>
    </xf>
    <xf numFmtId="0" fontId="283" fillId="0" borderId="1" xfId="2178" applyFont="1" applyFill="1" applyBorder="1" applyAlignment="1">
      <alignment horizontal="center" vertical="center"/>
      <protection/>
    </xf>
    <xf numFmtId="0" fontId="283" fillId="0" borderId="58" xfId="2178" applyFont="1" applyFill="1" applyBorder="1" applyAlignment="1">
      <alignment horizontal="center" vertical="center" wrapText="1"/>
      <protection/>
    </xf>
    <xf numFmtId="0" fontId="283" fillId="0" borderId="1" xfId="2178" applyFont="1" applyFill="1" applyBorder="1" applyAlignment="1">
      <alignment horizontal="center" vertical="center" wrapText="1"/>
      <protection/>
    </xf>
    <xf numFmtId="0" fontId="283" fillId="69" borderId="58" xfId="2178" applyFont="1" applyFill="1" applyBorder="1" applyAlignment="1">
      <alignment horizontal="center" vertical="center" wrapText="1"/>
      <protection/>
    </xf>
    <xf numFmtId="0" fontId="283" fillId="70" borderId="1" xfId="2178" applyFont="1" applyFill="1" applyBorder="1" applyAlignment="1">
      <alignment horizontal="center" vertical="center" wrapText="1"/>
      <protection/>
    </xf>
    <xf numFmtId="0" fontId="268" fillId="0" borderId="1" xfId="2178" applyFont="1" applyFill="1" applyBorder="1" applyAlignment="1">
      <alignment horizontal="center" vertical="center" wrapText="1"/>
      <protection/>
    </xf>
    <xf numFmtId="0" fontId="268" fillId="69" borderId="1" xfId="2178" applyFont="1" applyFill="1" applyBorder="1" applyAlignment="1">
      <alignment horizontal="center" vertical="center" wrapText="1"/>
      <protection/>
    </xf>
    <xf numFmtId="0" fontId="268" fillId="70" borderId="1" xfId="2178" applyFont="1" applyFill="1" applyBorder="1" applyAlignment="1">
      <alignment horizontal="center" vertical="center" wrapText="1"/>
      <protection/>
    </xf>
    <xf numFmtId="0" fontId="268" fillId="0" borderId="1" xfId="2178" applyFont="1" applyFill="1" applyBorder="1" applyAlignment="1">
      <alignment vertical="center"/>
      <protection/>
    </xf>
    <xf numFmtId="0" fontId="283" fillId="0" borderId="1" xfId="2178" applyFont="1" applyFill="1" applyBorder="1" applyAlignment="1">
      <alignment horizontal="center" vertical="center"/>
      <protection/>
    </xf>
    <xf numFmtId="3" fontId="285" fillId="0" borderId="1" xfId="2178" applyNumberFormat="1" applyFont="1" applyFill="1" applyBorder="1" applyAlignment="1">
      <alignment horizontal="right" vertical="center"/>
      <protection/>
    </xf>
    <xf numFmtId="3" fontId="285" fillId="70" borderId="1" xfId="2178" applyNumberFormat="1" applyFont="1" applyFill="1" applyBorder="1" applyAlignment="1">
      <alignment horizontal="right" vertical="center"/>
      <protection/>
    </xf>
    <xf numFmtId="10" fontId="286" fillId="70" borderId="1" xfId="2305" applyNumberFormat="1" applyFont="1" applyFill="1" applyBorder="1" applyAlignment="1" quotePrefix="1">
      <alignment horizontal="center" vertical="center" wrapText="1"/>
    </xf>
    <xf numFmtId="172" fontId="283" fillId="0" borderId="1" xfId="2178" applyNumberFormat="1" applyFont="1" applyFill="1" applyBorder="1" applyAlignment="1">
      <alignment vertical="center"/>
      <protection/>
    </xf>
    <xf numFmtId="172" fontId="268" fillId="0" borderId="1" xfId="2178" applyNumberFormat="1" applyFont="1" applyFill="1" applyBorder="1" applyAlignment="1">
      <alignment vertical="center"/>
      <protection/>
    </xf>
    <xf numFmtId="0" fontId="283" fillId="0" borderId="1" xfId="2178" applyFont="1" applyFill="1" applyBorder="1" applyAlignment="1">
      <alignment vertical="center" wrapText="1"/>
      <protection/>
    </xf>
    <xf numFmtId="0" fontId="283" fillId="0" borderId="1" xfId="2178" applyFont="1" applyFill="1" applyBorder="1" applyAlignment="1">
      <alignment vertical="center"/>
      <protection/>
    </xf>
    <xf numFmtId="3" fontId="285" fillId="69" borderId="1" xfId="2178" applyNumberFormat="1" applyFont="1" applyFill="1" applyBorder="1" applyAlignment="1">
      <alignment horizontal="right" vertical="center"/>
      <protection/>
    </xf>
    <xf numFmtId="3" fontId="283" fillId="0" borderId="1" xfId="2178" applyNumberFormat="1" applyFont="1" applyFill="1" applyBorder="1" applyAlignment="1">
      <alignment horizontal="right" vertical="center" wrapText="1"/>
      <protection/>
    </xf>
    <xf numFmtId="3" fontId="283" fillId="0" borderId="1" xfId="2178" applyNumberFormat="1" applyFont="1" applyFill="1" applyBorder="1" applyAlignment="1">
      <alignment horizontal="right" vertical="center"/>
      <protection/>
    </xf>
    <xf numFmtId="0" fontId="283" fillId="0" borderId="1" xfId="2178" applyFont="1" applyFill="1" applyBorder="1" applyAlignment="1" quotePrefix="1">
      <alignment horizontal="center" vertical="center"/>
      <protection/>
    </xf>
    <xf numFmtId="0" fontId="268" fillId="0" borderId="1" xfId="2178" applyFont="1" applyFill="1" applyBorder="1" applyAlignment="1">
      <alignment vertical="center" wrapText="1"/>
      <protection/>
    </xf>
    <xf numFmtId="3" fontId="269" fillId="0" borderId="1" xfId="2178" applyNumberFormat="1" applyFont="1" applyFill="1" applyBorder="1" applyAlignment="1">
      <alignment horizontal="right" vertical="center"/>
      <protection/>
    </xf>
    <xf numFmtId="3" fontId="269" fillId="70" borderId="1" xfId="2178" applyNumberFormat="1" applyFont="1" applyFill="1" applyBorder="1" applyAlignment="1">
      <alignment horizontal="right" vertical="center"/>
      <protection/>
    </xf>
    <xf numFmtId="10" fontId="287" fillId="70" borderId="1" xfId="2305" applyNumberFormat="1" applyFont="1" applyFill="1" applyBorder="1" applyAlignment="1" quotePrefix="1">
      <alignment horizontal="center" vertical="center" wrapText="1"/>
    </xf>
    <xf numFmtId="3" fontId="268" fillId="0" borderId="1" xfId="2178" applyNumberFormat="1" applyFont="1" applyFill="1" applyBorder="1" applyAlignment="1">
      <alignment horizontal="right" vertical="center" wrapText="1"/>
      <protection/>
    </xf>
    <xf numFmtId="0" fontId="268" fillId="0" borderId="1" xfId="2178" applyFont="1" applyFill="1" applyBorder="1" applyAlignment="1">
      <alignment horizontal="center" vertical="center"/>
      <protection/>
    </xf>
    <xf numFmtId="172" fontId="288" fillId="70" borderId="1" xfId="2178" applyNumberFormat="1" applyFont="1" applyFill="1" applyBorder="1" applyAlignment="1">
      <alignment horizontal="right" vertical="center"/>
      <protection/>
    </xf>
    <xf numFmtId="0" fontId="268" fillId="0" borderId="1" xfId="2178" applyFont="1" applyFill="1" applyBorder="1" applyAlignment="1" quotePrefix="1">
      <alignment horizontal="center" vertical="center"/>
      <protection/>
    </xf>
    <xf numFmtId="3" fontId="268" fillId="0" borderId="1" xfId="2178" applyNumberFormat="1" applyFont="1" applyFill="1" applyBorder="1" applyAlignment="1">
      <alignment horizontal="right" vertical="center"/>
      <protection/>
    </xf>
    <xf numFmtId="0" fontId="268" fillId="0" borderId="1" xfId="2177" applyFont="1" applyFill="1" applyBorder="1" applyAlignment="1">
      <alignment horizontal="left" vertical="center" wrapText="1"/>
      <protection/>
    </xf>
    <xf numFmtId="0" fontId="268" fillId="0" borderId="1" xfId="2177" applyFont="1" applyFill="1" applyBorder="1" applyAlignment="1">
      <alignment horizontal="center" vertical="center" wrapText="1"/>
      <protection/>
    </xf>
    <xf numFmtId="3" fontId="283" fillId="0" borderId="1" xfId="2178" applyNumberFormat="1" applyFont="1" applyFill="1" applyBorder="1" applyAlignment="1">
      <alignment horizontal="center" vertical="center"/>
      <protection/>
    </xf>
    <xf numFmtId="0" fontId="268" fillId="0" borderId="1" xfId="2199" applyFont="1" applyFill="1" applyBorder="1" applyAlignment="1">
      <alignment horizontal="center" vertical="center" wrapText="1"/>
      <protection/>
    </xf>
    <xf numFmtId="0" fontId="283" fillId="69" borderId="1" xfId="2178" applyFont="1" applyFill="1" applyBorder="1" applyAlignment="1">
      <alignment horizontal="center" vertical="center"/>
      <protection/>
    </xf>
    <xf numFmtId="0" fontId="283" fillId="69" borderId="1" xfId="2178" applyFont="1" applyFill="1" applyBorder="1" applyAlignment="1">
      <alignment vertical="center" wrapText="1"/>
      <protection/>
    </xf>
    <xf numFmtId="0" fontId="283" fillId="69" borderId="1" xfId="2178" applyFont="1" applyFill="1" applyBorder="1" applyAlignment="1">
      <alignment vertical="center"/>
      <protection/>
    </xf>
    <xf numFmtId="0" fontId="268" fillId="0" borderId="1" xfId="2178" applyFont="1" applyFill="1" applyBorder="1">
      <alignment/>
      <protection/>
    </xf>
    <xf numFmtId="3" fontId="269" fillId="0" borderId="1" xfId="1937" applyNumberFormat="1" applyFont="1" applyFill="1" applyBorder="1" applyAlignment="1">
      <alignment horizontal="right" vertical="center" wrapText="1"/>
    </xf>
    <xf numFmtId="3" fontId="269" fillId="70" borderId="1" xfId="1937" applyNumberFormat="1" applyFont="1" applyFill="1" applyBorder="1" applyAlignment="1">
      <alignment horizontal="right" vertical="center" wrapText="1"/>
    </xf>
    <xf numFmtId="0" fontId="289" fillId="0" borderId="1" xfId="2178" applyFont="1" applyFill="1" applyBorder="1" applyAlignment="1">
      <alignment horizontal="center" vertical="center"/>
      <protection/>
    </xf>
    <xf numFmtId="0" fontId="289" fillId="0" borderId="1" xfId="2178" applyFont="1" applyFill="1" applyBorder="1" applyAlignment="1">
      <alignment vertical="center" wrapText="1"/>
      <protection/>
    </xf>
    <xf numFmtId="3" fontId="290" fillId="0" borderId="1" xfId="2178" applyNumberFormat="1" applyFont="1" applyFill="1" applyBorder="1" applyAlignment="1">
      <alignment horizontal="right" vertical="center"/>
      <protection/>
    </xf>
    <xf numFmtId="3" fontId="290" fillId="70" borderId="1" xfId="2178" applyNumberFormat="1" applyFont="1" applyFill="1" applyBorder="1" applyAlignment="1">
      <alignment horizontal="right" vertical="center"/>
      <protection/>
    </xf>
    <xf numFmtId="0" fontId="289" fillId="0" borderId="1" xfId="2178" applyFont="1" applyFill="1" applyBorder="1" applyAlignment="1">
      <alignment vertical="center"/>
      <protection/>
    </xf>
    <xf numFmtId="0" fontId="268" fillId="0" borderId="1" xfId="2177" applyFont="1" applyFill="1" applyBorder="1" applyAlignment="1">
      <alignment vertical="center" wrapText="1"/>
      <protection/>
    </xf>
    <xf numFmtId="3" fontId="269" fillId="0" borderId="1" xfId="1932" applyNumberFormat="1" applyFont="1" applyFill="1" applyBorder="1" applyAlignment="1">
      <alignment horizontal="right" vertical="center"/>
    </xf>
    <xf numFmtId="3" fontId="269" fillId="70" borderId="1" xfId="1932" applyNumberFormat="1" applyFont="1" applyFill="1" applyBorder="1" applyAlignment="1">
      <alignment horizontal="right" vertical="center"/>
    </xf>
    <xf numFmtId="3" fontId="269" fillId="0" borderId="1" xfId="1936" applyNumberFormat="1" applyFont="1" applyFill="1" applyBorder="1" applyAlignment="1">
      <alignment horizontal="right" vertical="center" wrapText="1"/>
    </xf>
    <xf numFmtId="0" fontId="289" fillId="0" borderId="1" xfId="2178" applyFont="1" applyFill="1" applyBorder="1" applyAlignment="1">
      <alignment horizontal="right" vertical="center"/>
      <protection/>
    </xf>
    <xf numFmtId="3" fontId="269" fillId="0" borderId="1" xfId="1940" applyNumberFormat="1" applyFont="1" applyFill="1" applyBorder="1" applyAlignment="1">
      <alignment horizontal="right" vertical="center" wrapText="1"/>
    </xf>
    <xf numFmtId="3" fontId="269" fillId="0" borderId="1" xfId="2178" applyNumberFormat="1" applyFont="1" applyBorder="1" applyAlignment="1">
      <alignment horizontal="right" vertical="center" wrapText="1"/>
      <protection/>
    </xf>
    <xf numFmtId="3" fontId="291" fillId="0" borderId="1" xfId="2178" applyNumberFormat="1" applyFont="1" applyFill="1" applyBorder="1" applyAlignment="1">
      <alignment horizontal="right" vertical="center"/>
      <protection/>
    </xf>
    <xf numFmtId="3" fontId="291" fillId="70" borderId="1" xfId="2178" applyNumberFormat="1" applyFont="1" applyFill="1" applyBorder="1" applyAlignment="1">
      <alignment horizontal="right" vertical="center"/>
      <protection/>
    </xf>
    <xf numFmtId="0" fontId="268" fillId="0" borderId="1" xfId="2178" applyFont="1" applyFill="1" applyBorder="1" applyAlignment="1">
      <alignment horizontal="right" vertical="center" wrapText="1"/>
      <protection/>
    </xf>
    <xf numFmtId="0" fontId="272" fillId="70" borderId="1" xfId="2178" applyFont="1" applyFill="1" applyBorder="1" applyAlignment="1">
      <alignment horizontal="center" vertical="center" wrapText="1"/>
      <protection/>
    </xf>
    <xf numFmtId="3" fontId="289" fillId="0" borderId="1" xfId="2178" applyNumberFormat="1" applyFont="1" applyFill="1" applyBorder="1" applyAlignment="1">
      <alignment horizontal="right" vertical="center"/>
      <protection/>
    </xf>
    <xf numFmtId="3" fontId="269" fillId="70" borderId="1" xfId="1940" applyNumberFormat="1" applyFont="1" applyFill="1" applyBorder="1" applyAlignment="1">
      <alignment horizontal="right" vertical="center" wrapText="1"/>
    </xf>
    <xf numFmtId="3" fontId="269" fillId="0" borderId="1" xfId="1941" applyNumberFormat="1" applyFont="1" applyFill="1" applyBorder="1" applyAlignment="1">
      <alignment horizontal="right" vertical="center"/>
    </xf>
    <xf numFmtId="2" fontId="268" fillId="0" borderId="1" xfId="2178" applyNumberFormat="1" applyFont="1" applyFill="1" applyBorder="1" applyAlignment="1">
      <alignment horizontal="center" vertical="center" wrapText="1"/>
      <protection/>
    </xf>
    <xf numFmtId="3" fontId="269" fillId="0" borderId="1" xfId="1950" applyNumberFormat="1" applyFont="1" applyFill="1" applyBorder="1" applyAlignment="1">
      <alignment horizontal="right" vertical="center"/>
    </xf>
    <xf numFmtId="3" fontId="269" fillId="70" borderId="1" xfId="1950" applyNumberFormat="1" applyFont="1" applyFill="1" applyBorder="1" applyAlignment="1">
      <alignment horizontal="right" vertical="center"/>
    </xf>
    <xf numFmtId="3" fontId="269" fillId="0" borderId="1" xfId="1952" applyNumberFormat="1" applyFont="1" applyFill="1" applyBorder="1" applyAlignment="1">
      <alignment horizontal="right" vertical="center"/>
    </xf>
    <xf numFmtId="3" fontId="288" fillId="0" borderId="1" xfId="2178" applyNumberFormat="1" applyFont="1" applyBorder="1" applyAlignment="1">
      <alignment horizontal="right" vertical="center"/>
      <protection/>
    </xf>
    <xf numFmtId="3" fontId="282" fillId="0" borderId="1" xfId="2178" applyNumberFormat="1" applyFont="1" applyBorder="1" applyAlignment="1">
      <alignment horizontal="right" vertical="center"/>
      <protection/>
    </xf>
    <xf numFmtId="3" fontId="269" fillId="0" borderId="1" xfId="1953" applyNumberFormat="1" applyFont="1" applyFill="1" applyBorder="1" applyAlignment="1">
      <alignment horizontal="right" vertical="center" wrapText="1"/>
    </xf>
    <xf numFmtId="3" fontId="269" fillId="0" borderId="1" xfId="1954" applyNumberFormat="1" applyFont="1" applyFill="1" applyBorder="1" applyAlignment="1">
      <alignment horizontal="right" vertical="center"/>
    </xf>
    <xf numFmtId="3" fontId="269" fillId="0" borderId="1" xfId="1955" applyNumberFormat="1" applyFont="1" applyFill="1" applyBorder="1" applyAlignment="1">
      <alignment horizontal="right" vertical="center" wrapText="1"/>
    </xf>
    <xf numFmtId="3" fontId="285" fillId="0" borderId="1" xfId="1892" applyNumberFormat="1" applyFont="1" applyFill="1" applyBorder="1" applyAlignment="1">
      <alignment horizontal="right" vertical="center"/>
    </xf>
    <xf numFmtId="3" fontId="285" fillId="70" borderId="1" xfId="1892" applyNumberFormat="1" applyFont="1" applyFill="1" applyBorder="1" applyAlignment="1">
      <alignment horizontal="right" vertical="center"/>
    </xf>
    <xf numFmtId="3" fontId="283" fillId="0" borderId="1" xfId="2178" applyNumberFormat="1" applyFont="1" applyFill="1" applyBorder="1" applyAlignment="1">
      <alignment horizontal="center" vertical="center" wrapText="1"/>
      <protection/>
    </xf>
    <xf numFmtId="173" fontId="283" fillId="0" borderId="1" xfId="2178" applyNumberFormat="1" applyFont="1" applyFill="1" applyBorder="1" applyAlignment="1">
      <alignment vertical="center" wrapText="1"/>
      <protection/>
    </xf>
    <xf numFmtId="3" fontId="269" fillId="0" borderId="1" xfId="1892" applyNumberFormat="1" applyFont="1" applyFill="1" applyBorder="1" applyAlignment="1">
      <alignment horizontal="right" vertical="center"/>
    </xf>
    <xf numFmtId="3" fontId="288" fillId="0" borderId="1" xfId="1892" applyNumberFormat="1" applyFont="1" applyFill="1" applyBorder="1" applyAlignment="1">
      <alignment horizontal="right" vertical="center"/>
    </xf>
    <xf numFmtId="3" fontId="269" fillId="70" borderId="1" xfId="1892" applyNumberFormat="1" applyFont="1" applyFill="1" applyBorder="1" applyAlignment="1">
      <alignment horizontal="right" vertical="center"/>
    </xf>
    <xf numFmtId="0" fontId="292" fillId="0" borderId="1" xfId="2178" applyFont="1" applyFill="1" applyBorder="1" applyAlignment="1">
      <alignment vertical="center"/>
      <protection/>
    </xf>
    <xf numFmtId="0" fontId="268" fillId="0" borderId="1" xfId="2178" applyFont="1" applyFill="1" applyBorder="1" applyAlignment="1">
      <alignment horizontal="left" vertical="center"/>
      <protection/>
    </xf>
    <xf numFmtId="0" fontId="283" fillId="0" borderId="1" xfId="2170" applyFont="1" applyFill="1" applyBorder="1" applyAlignment="1">
      <alignment horizontal="justify" vertical="center" wrapText="1"/>
      <protection/>
    </xf>
    <xf numFmtId="0" fontId="284" fillId="0" borderId="1" xfId="2178" applyFont="1" applyFill="1" applyBorder="1" applyAlignment="1">
      <alignment vertical="center"/>
      <protection/>
    </xf>
    <xf numFmtId="2" fontId="283" fillId="0" borderId="1" xfId="2178" applyNumberFormat="1" applyFont="1" applyFill="1" applyBorder="1" applyAlignment="1">
      <alignment horizontal="right" vertical="center"/>
      <protection/>
    </xf>
    <xf numFmtId="2" fontId="268" fillId="0" borderId="16" xfId="2178" applyNumberFormat="1" applyFont="1" applyFill="1" applyBorder="1" applyAlignment="1" quotePrefix="1">
      <alignment vertical="center" wrapText="1"/>
      <protection/>
    </xf>
    <xf numFmtId="3" fontId="293" fillId="70" borderId="16" xfId="0" applyNumberFormat="1" applyFont="1" applyFill="1" applyBorder="1" applyAlignment="1">
      <alignment horizontal="center" vertical="center" wrapText="1"/>
    </xf>
    <xf numFmtId="3" fontId="293" fillId="70" borderId="34" xfId="0" applyNumberFormat="1" applyFont="1" applyFill="1" applyBorder="1" applyAlignment="1">
      <alignment horizontal="center" vertical="center" wrapText="1"/>
    </xf>
    <xf numFmtId="0" fontId="268" fillId="0" borderId="1" xfId="2199" applyFont="1" applyFill="1" applyBorder="1" applyAlignment="1">
      <alignment vertical="center"/>
      <protection/>
    </xf>
    <xf numFmtId="1" fontId="268" fillId="0" borderId="58" xfId="2178" applyNumberFormat="1" applyFont="1" applyFill="1" applyBorder="1" applyAlignment="1">
      <alignment vertical="center" wrapText="1"/>
      <protection/>
    </xf>
    <xf numFmtId="3" fontId="293" fillId="70" borderId="58" xfId="0" applyNumberFormat="1" applyFont="1" applyFill="1" applyBorder="1" applyAlignment="1">
      <alignment horizontal="center" vertical="center" wrapText="1"/>
    </xf>
    <xf numFmtId="0" fontId="292" fillId="70" borderId="0" xfId="2178" applyFont="1" applyFill="1" applyAlignment="1">
      <alignment vertical="center"/>
      <protection/>
    </xf>
    <xf numFmtId="0" fontId="283" fillId="0" borderId="1" xfId="2199" applyFont="1" applyFill="1" applyBorder="1" applyAlignment="1">
      <alignment vertical="center"/>
      <protection/>
    </xf>
    <xf numFmtId="3" fontId="283" fillId="0" borderId="16" xfId="2178" applyNumberFormat="1" applyFont="1" applyFill="1" applyBorder="1" applyAlignment="1" quotePrefix="1">
      <alignment vertical="center" wrapText="1"/>
      <protection/>
    </xf>
    <xf numFmtId="3" fontId="268" fillId="0" borderId="34" xfId="2178" applyNumberFormat="1" applyFont="1" applyFill="1" applyBorder="1" applyAlignment="1">
      <alignment vertical="center" wrapText="1"/>
      <protection/>
    </xf>
    <xf numFmtId="0" fontId="268" fillId="0" borderId="1" xfId="0" applyFont="1" applyBorder="1" applyAlignment="1">
      <alignment vertical="center"/>
    </xf>
    <xf numFmtId="3" fontId="283" fillId="0" borderId="16" xfId="2178" applyNumberFormat="1" applyFont="1" applyFill="1" applyBorder="1" applyAlignment="1">
      <alignment horizontal="right" vertical="center" wrapText="1"/>
      <protection/>
    </xf>
    <xf numFmtId="3" fontId="268" fillId="0" borderId="16" xfId="2178" applyNumberFormat="1" applyFont="1" applyFill="1" applyBorder="1" applyAlignment="1">
      <alignment horizontal="right" vertical="center" wrapText="1"/>
      <protection/>
    </xf>
    <xf numFmtId="0" fontId="283" fillId="0" borderId="1" xfId="2178" applyFont="1" applyFill="1" applyBorder="1" applyAlignment="1">
      <alignment horizontal="right" vertical="center"/>
      <protection/>
    </xf>
    <xf numFmtId="0" fontId="268" fillId="0" borderId="1" xfId="2178" applyFont="1" applyFill="1" applyBorder="1" applyAlignment="1">
      <alignment horizontal="left" vertical="center" wrapText="1"/>
      <protection/>
    </xf>
    <xf numFmtId="0" fontId="268" fillId="0" borderId="16" xfId="2178" applyFont="1" applyFill="1" applyBorder="1" applyAlignment="1">
      <alignment horizontal="right" vertical="center" wrapText="1"/>
      <protection/>
    </xf>
    <xf numFmtId="0" fontId="272" fillId="70" borderId="16" xfId="2178" applyFont="1" applyFill="1" applyBorder="1" applyAlignment="1">
      <alignment horizontal="center" vertical="center" wrapText="1"/>
      <protection/>
    </xf>
    <xf numFmtId="0" fontId="283" fillId="0" borderId="1" xfId="2199" applyFont="1" applyFill="1" applyBorder="1" applyAlignment="1">
      <alignment vertical="center" wrapText="1"/>
      <protection/>
    </xf>
    <xf numFmtId="0" fontId="272" fillId="70" borderId="58" xfId="2178" applyFont="1" applyFill="1" applyBorder="1" applyAlignment="1">
      <alignment vertical="center" wrapText="1"/>
      <protection/>
    </xf>
    <xf numFmtId="0" fontId="268" fillId="0" borderId="1" xfId="2170" applyFont="1" applyFill="1" applyBorder="1" applyAlignment="1">
      <alignment horizontal="justify" vertical="center" wrapText="1"/>
      <protection/>
    </xf>
    <xf numFmtId="0" fontId="268" fillId="0" borderId="16" xfId="2178" applyFont="1" applyFill="1" applyBorder="1" applyAlignment="1">
      <alignment horizontal="center" vertical="center" wrapText="1"/>
      <protection/>
    </xf>
    <xf numFmtId="0" fontId="272" fillId="70" borderId="16" xfId="2178" applyFont="1" applyFill="1" applyBorder="1" applyAlignment="1">
      <alignment horizontal="center" vertical="center" wrapText="1"/>
      <protection/>
    </xf>
    <xf numFmtId="0" fontId="268" fillId="0" borderId="58" xfId="2178" applyFont="1" applyFill="1" applyBorder="1" applyAlignment="1">
      <alignment horizontal="center" vertical="center" wrapText="1"/>
      <protection/>
    </xf>
    <xf numFmtId="0" fontId="272" fillId="70" borderId="58" xfId="2178" applyFont="1" applyFill="1" applyBorder="1" applyAlignment="1">
      <alignment horizontal="center" vertical="center" wrapText="1"/>
      <protection/>
    </xf>
    <xf numFmtId="0" fontId="283" fillId="0" borderId="1" xfId="2199" applyFont="1" applyFill="1" applyBorder="1" applyAlignment="1">
      <alignment horizontal="center" vertical="center"/>
      <protection/>
    </xf>
    <xf numFmtId="0" fontId="268" fillId="0" borderId="16" xfId="2199" applyFont="1" applyFill="1" applyBorder="1" applyAlignment="1">
      <alignment horizontal="center" vertical="center" wrapText="1"/>
      <protection/>
    </xf>
    <xf numFmtId="0" fontId="268" fillId="0" borderId="34" xfId="2178" applyFont="1" applyFill="1" applyBorder="1" applyAlignment="1">
      <alignment horizontal="center" vertical="center" wrapText="1"/>
      <protection/>
    </xf>
    <xf numFmtId="0" fontId="268" fillId="0" borderId="34" xfId="2199" applyFont="1" applyFill="1" applyBorder="1" applyAlignment="1">
      <alignment horizontal="center" vertical="center" wrapText="1"/>
      <protection/>
    </xf>
    <xf numFmtId="0" fontId="268" fillId="0" borderId="58" xfId="2199" applyFont="1" applyFill="1" applyBorder="1" applyAlignment="1">
      <alignment horizontal="center" vertical="center" wrapText="1"/>
      <protection/>
    </xf>
    <xf numFmtId="172" fontId="288" fillId="0" borderId="1" xfId="1892" applyNumberFormat="1" applyFont="1" applyFill="1" applyBorder="1" applyAlignment="1">
      <alignment horizontal="right" vertical="center"/>
    </xf>
    <xf numFmtId="0" fontId="268" fillId="0" borderId="1" xfId="2178" applyFont="1" applyFill="1" applyBorder="1" applyAlignment="1">
      <alignment horizontal="right" vertical="center"/>
      <protection/>
    </xf>
    <xf numFmtId="3" fontId="285" fillId="0" borderId="0" xfId="1892" applyNumberFormat="1" applyFont="1" applyFill="1" applyAlignment="1">
      <alignment horizontal="right" vertical="center"/>
    </xf>
    <xf numFmtId="3" fontId="285" fillId="70" borderId="0" xfId="1892" applyNumberFormat="1" applyFont="1" applyFill="1" applyAlignment="1">
      <alignment horizontal="right" vertical="center"/>
    </xf>
    <xf numFmtId="177" fontId="292" fillId="0" borderId="1" xfId="2178" applyNumberFormat="1" applyFont="1" applyFill="1" applyBorder="1" applyAlignment="1">
      <alignment vertical="center"/>
      <protection/>
    </xf>
    <xf numFmtId="0" fontId="284" fillId="0" borderId="0" xfId="2261" applyFont="1" applyAlignment="1">
      <alignment horizontal="center" vertical="center"/>
      <protection/>
    </xf>
    <xf numFmtId="0" fontId="0" fillId="0" borderId="0" xfId="0" applyFont="1" applyAlignment="1">
      <alignment/>
    </xf>
    <xf numFmtId="0" fontId="280" fillId="0" borderId="0" xfId="2178" applyFont="1" applyAlignment="1">
      <alignment horizontal="center" vertical="center" wrapText="1"/>
      <protection/>
    </xf>
    <xf numFmtId="0" fontId="281" fillId="0" borderId="0" xfId="2178" applyFont="1" applyAlignment="1">
      <alignment horizontal="center" vertical="center"/>
      <protection/>
    </xf>
    <xf numFmtId="0" fontId="268" fillId="0" borderId="0" xfId="2261" applyFont="1" applyAlignment="1">
      <alignment horizontal="center" vertical="center"/>
      <protection/>
    </xf>
    <xf numFmtId="0" fontId="268" fillId="0" borderId="0" xfId="2261" applyFont="1" applyAlignment="1">
      <alignment vertical="center"/>
      <protection/>
    </xf>
    <xf numFmtId="0" fontId="282" fillId="0" borderId="11" xfId="2207" applyFont="1" applyBorder="1" applyAlignment="1">
      <alignment horizontal="center" vertical="center"/>
      <protection/>
    </xf>
    <xf numFmtId="0" fontId="0" fillId="69" borderId="0" xfId="0" applyFont="1" applyFill="1" applyAlignment="1">
      <alignment/>
    </xf>
    <xf numFmtId="0" fontId="284" fillId="70" borderId="1" xfId="2178" applyFont="1" applyFill="1" applyBorder="1" applyAlignment="1">
      <alignment horizontal="center" vertical="center" wrapText="1"/>
      <protection/>
    </xf>
    <xf numFmtId="0" fontId="288" fillId="70" borderId="1" xfId="2178" applyFont="1" applyFill="1" applyBorder="1" applyAlignment="1">
      <alignment horizontal="center" vertical="center" wrapText="1"/>
      <protection/>
    </xf>
    <xf numFmtId="1" fontId="288" fillId="70" borderId="1" xfId="2178" applyNumberFormat="1" applyFont="1" applyFill="1" applyBorder="1" applyAlignment="1">
      <alignment horizontal="right" vertical="center" wrapText="1"/>
      <protection/>
    </xf>
    <xf numFmtId="0" fontId="0" fillId="70" borderId="1" xfId="0" applyFont="1" applyFill="1" applyBorder="1" applyAlignment="1">
      <alignment/>
    </xf>
    <xf numFmtId="0" fontId="284" fillId="70" borderId="1" xfId="2178" applyFont="1" applyFill="1" applyBorder="1" applyAlignment="1">
      <alignment horizontal="center" vertical="center"/>
      <protection/>
    </xf>
    <xf numFmtId="3" fontId="284" fillId="70" borderId="1" xfId="2178" applyNumberFormat="1" applyFont="1" applyFill="1" applyBorder="1" applyAlignment="1">
      <alignment horizontal="right" vertical="center"/>
      <protection/>
    </xf>
    <xf numFmtId="3" fontId="284" fillId="70" borderId="1" xfId="1892" applyNumberFormat="1" applyFont="1" applyFill="1" applyBorder="1" applyAlignment="1">
      <alignment horizontal="right" vertical="center"/>
    </xf>
    <xf numFmtId="3" fontId="0" fillId="70" borderId="1" xfId="0" applyNumberFormat="1" applyFont="1" applyFill="1" applyBorder="1" applyAlignment="1">
      <alignment/>
    </xf>
    <xf numFmtId="3" fontId="0" fillId="69" borderId="0" xfId="0" applyNumberFormat="1" applyFont="1" applyFill="1" applyAlignment="1">
      <alignment/>
    </xf>
    <xf numFmtId="0" fontId="284" fillId="70" borderId="1" xfId="2178" applyFont="1" applyFill="1" applyBorder="1" applyAlignment="1">
      <alignment horizontal="left" vertical="center" wrapText="1"/>
      <protection/>
    </xf>
    <xf numFmtId="0" fontId="284" fillId="70" borderId="1" xfId="2216" applyFont="1" applyFill="1" applyBorder="1" applyAlignment="1">
      <alignment horizontal="center" vertical="center"/>
      <protection/>
    </xf>
    <xf numFmtId="0" fontId="284" fillId="70" borderId="1" xfId="2216" applyFont="1" applyFill="1" applyBorder="1" applyAlignment="1">
      <alignment horizontal="left" vertical="center" wrapText="1"/>
      <protection/>
    </xf>
    <xf numFmtId="0" fontId="284" fillId="70" borderId="1" xfId="2216" applyFont="1" applyFill="1" applyBorder="1" applyAlignment="1">
      <alignment horizontal="center" vertical="center" wrapText="1"/>
      <protection/>
    </xf>
    <xf numFmtId="3" fontId="284" fillId="70" borderId="1" xfId="2216" applyNumberFormat="1" applyFont="1" applyFill="1" applyBorder="1" applyAlignment="1">
      <alignment horizontal="right" vertical="center"/>
      <protection/>
    </xf>
    <xf numFmtId="3" fontId="288" fillId="70" borderId="1" xfId="2178" applyNumberFormat="1" applyFont="1" applyFill="1" applyBorder="1" applyAlignment="1">
      <alignment horizontal="right" vertical="center"/>
      <protection/>
    </xf>
    <xf numFmtId="0" fontId="288" fillId="70" borderId="1" xfId="2216" applyFont="1" applyFill="1" applyBorder="1" applyAlignment="1" quotePrefix="1">
      <alignment horizontal="center" vertical="center"/>
      <protection/>
    </xf>
    <xf numFmtId="0" fontId="288" fillId="70" borderId="1" xfId="2216" applyFont="1" applyFill="1" applyBorder="1" applyAlignment="1">
      <alignment horizontal="left" vertical="center" wrapText="1"/>
      <protection/>
    </xf>
    <xf numFmtId="3" fontId="288" fillId="70" borderId="1" xfId="2216" applyNumberFormat="1" applyFont="1" applyFill="1" applyBorder="1" applyAlignment="1">
      <alignment horizontal="right" vertical="center"/>
      <protection/>
    </xf>
    <xf numFmtId="3" fontId="288" fillId="70" borderId="1" xfId="1892" applyNumberFormat="1" applyFont="1" applyFill="1" applyBorder="1" applyAlignment="1">
      <alignment horizontal="right" vertical="center"/>
    </xf>
    <xf numFmtId="0" fontId="288" fillId="70" borderId="1" xfId="2177" applyFont="1" applyFill="1" applyBorder="1" applyAlignment="1">
      <alignment horizontal="left" vertical="center" wrapText="1"/>
      <protection/>
    </xf>
    <xf numFmtId="0" fontId="284" fillId="70" borderId="1" xfId="2177" applyFont="1" applyFill="1" applyBorder="1" applyAlignment="1">
      <alignment horizontal="left" vertical="center" wrapText="1"/>
      <protection/>
    </xf>
    <xf numFmtId="3" fontId="268" fillId="70" borderId="1" xfId="2216" applyNumberFormat="1" applyFont="1" applyFill="1" applyBorder="1" applyAlignment="1">
      <alignment horizontal="right"/>
      <protection/>
    </xf>
    <xf numFmtId="0" fontId="284" fillId="70" borderId="1" xfId="2216" applyFont="1" applyFill="1" applyBorder="1" applyAlignment="1">
      <alignment horizontal="left" vertical="center"/>
      <protection/>
    </xf>
    <xf numFmtId="0" fontId="284" fillId="70" borderId="1" xfId="2178" applyFont="1" applyFill="1" applyBorder="1" applyAlignment="1" quotePrefix="1">
      <alignment horizontal="center" vertical="center"/>
      <protection/>
    </xf>
    <xf numFmtId="0" fontId="283" fillId="70" borderId="1" xfId="2216" applyFont="1" applyFill="1" applyBorder="1" applyAlignment="1">
      <alignment horizontal="center" vertical="center"/>
      <protection/>
    </xf>
    <xf numFmtId="0" fontId="283" fillId="70" borderId="1" xfId="2216" applyFont="1" applyFill="1" applyBorder="1" applyAlignment="1" quotePrefix="1">
      <alignment horizontal="center" vertical="center"/>
      <protection/>
    </xf>
    <xf numFmtId="0" fontId="288" fillId="70" borderId="1" xfId="2216" applyFont="1" applyFill="1" applyBorder="1" applyAlignment="1">
      <alignment horizontal="center" vertical="center" wrapText="1"/>
      <protection/>
    </xf>
    <xf numFmtId="172" fontId="288" fillId="70" borderId="1" xfId="2216" applyNumberFormat="1" applyFont="1" applyFill="1" applyBorder="1" applyAlignment="1">
      <alignment horizontal="right" vertical="center"/>
      <protection/>
    </xf>
    <xf numFmtId="3" fontId="265" fillId="70" borderId="1" xfId="0" applyNumberFormat="1" applyFont="1" applyFill="1" applyBorder="1" applyAlignment="1">
      <alignment/>
    </xf>
    <xf numFmtId="0" fontId="265" fillId="69" borderId="0" xfId="0" applyFont="1" applyFill="1" applyAlignment="1">
      <alignment/>
    </xf>
    <xf numFmtId="0" fontId="265" fillId="70" borderId="1" xfId="0" applyFont="1" applyFill="1" applyBorder="1" applyAlignment="1">
      <alignment/>
    </xf>
    <xf numFmtId="3" fontId="288" fillId="70" borderId="1" xfId="1937" applyNumberFormat="1" applyFont="1" applyFill="1" applyBorder="1" applyAlignment="1">
      <alignment horizontal="right" vertical="center" wrapText="1"/>
    </xf>
    <xf numFmtId="0" fontId="294" fillId="70" borderId="1" xfId="2178" applyFont="1" applyFill="1" applyBorder="1" applyAlignment="1">
      <alignment horizontal="center" vertical="center"/>
      <protection/>
    </xf>
    <xf numFmtId="0" fontId="294" fillId="70" borderId="1" xfId="2178" applyFont="1" applyFill="1" applyBorder="1" applyAlignment="1">
      <alignment horizontal="left" vertical="center" wrapText="1"/>
      <protection/>
    </xf>
    <xf numFmtId="0" fontId="294" fillId="70" borderId="1" xfId="2178" applyFont="1" applyFill="1" applyBorder="1" applyAlignment="1">
      <alignment horizontal="center" vertical="center" wrapText="1"/>
      <protection/>
    </xf>
    <xf numFmtId="3" fontId="294" fillId="70" borderId="1" xfId="2178" applyNumberFormat="1" applyFont="1" applyFill="1" applyBorder="1" applyAlignment="1">
      <alignment horizontal="right" vertical="center"/>
      <protection/>
    </xf>
    <xf numFmtId="0" fontId="288" fillId="70" borderId="1" xfId="2178" applyFont="1" applyFill="1" applyBorder="1" applyAlignment="1">
      <alignment horizontal="center" vertical="center"/>
      <protection/>
    </xf>
    <xf numFmtId="0" fontId="288" fillId="70" borderId="1" xfId="2177" applyFont="1" applyFill="1" applyBorder="1" applyAlignment="1">
      <alignment horizontal="center" vertical="center" wrapText="1"/>
      <protection/>
    </xf>
    <xf numFmtId="3" fontId="288" fillId="70" borderId="1" xfId="1932" applyNumberFormat="1" applyFont="1" applyFill="1" applyBorder="1" applyAlignment="1">
      <alignment vertical="center"/>
    </xf>
    <xf numFmtId="3" fontId="288" fillId="70" borderId="1" xfId="2178" applyNumberFormat="1" applyFont="1" applyFill="1" applyBorder="1" applyAlignment="1">
      <alignment vertical="center"/>
      <protection/>
    </xf>
    <xf numFmtId="0" fontId="268" fillId="70" borderId="1" xfId="2177" applyFont="1" applyFill="1" applyBorder="1" applyAlignment="1">
      <alignment horizontal="left" vertical="center" wrapText="1"/>
      <protection/>
    </xf>
    <xf numFmtId="3" fontId="288" fillId="70" borderId="1" xfId="1936" applyNumberFormat="1" applyFont="1" applyFill="1" applyBorder="1" applyAlignment="1">
      <alignment vertical="center" wrapText="1"/>
    </xf>
    <xf numFmtId="3" fontId="288" fillId="70" borderId="1" xfId="2216" applyNumberFormat="1" applyFont="1" applyFill="1" applyBorder="1">
      <alignment/>
      <protection/>
    </xf>
    <xf numFmtId="0" fontId="288" fillId="70" borderId="1" xfId="2177" applyFont="1" applyFill="1" applyBorder="1" applyAlignment="1">
      <alignment horizontal="center" wrapText="1"/>
      <protection/>
    </xf>
    <xf numFmtId="3" fontId="288" fillId="70" borderId="1" xfId="1936" applyNumberFormat="1" applyFont="1" applyFill="1" applyBorder="1" applyAlignment="1">
      <alignment horizontal="right" vertical="center" wrapText="1"/>
    </xf>
    <xf numFmtId="3" fontId="288" fillId="70" borderId="1" xfId="2216" applyNumberFormat="1" applyFont="1" applyFill="1" applyBorder="1" applyAlignment="1">
      <alignment horizontal="right"/>
      <protection/>
    </xf>
    <xf numFmtId="0" fontId="268" fillId="70" borderId="1" xfId="2177" applyFont="1" applyFill="1" applyBorder="1" applyAlignment="1">
      <alignment horizontal="center" vertical="center" wrapText="1"/>
      <protection/>
    </xf>
    <xf numFmtId="3" fontId="288" fillId="70" borderId="1" xfId="1940" applyNumberFormat="1" applyFont="1" applyFill="1" applyBorder="1" applyAlignment="1">
      <alignment horizontal="right" vertical="center" wrapText="1"/>
    </xf>
    <xf numFmtId="3" fontId="282" fillId="70" borderId="1" xfId="2178" applyNumberFormat="1" applyFont="1" applyFill="1" applyBorder="1" applyAlignment="1">
      <alignment horizontal="right" vertical="center"/>
      <protection/>
    </xf>
    <xf numFmtId="0" fontId="288" fillId="70" borderId="1" xfId="2178" applyFont="1" applyFill="1" applyBorder="1" applyAlignment="1">
      <alignment horizontal="left" vertical="center" wrapText="1"/>
      <protection/>
    </xf>
    <xf numFmtId="3" fontId="288" fillId="70" borderId="1" xfId="1941" applyNumberFormat="1" applyFont="1" applyFill="1" applyBorder="1" applyAlignment="1">
      <alignment horizontal="right" vertical="center"/>
    </xf>
    <xf numFmtId="3" fontId="288" fillId="70" borderId="1" xfId="1950" applyNumberFormat="1" applyFont="1" applyFill="1" applyBorder="1" applyAlignment="1">
      <alignment horizontal="right" vertical="center"/>
    </xf>
    <xf numFmtId="3" fontId="288" fillId="70" borderId="1" xfId="1952" applyNumberFormat="1" applyFont="1" applyFill="1" applyBorder="1" applyAlignment="1">
      <alignment horizontal="right" vertical="center"/>
    </xf>
    <xf numFmtId="3" fontId="288" fillId="70" borderId="1" xfId="1953" applyNumberFormat="1" applyFont="1" applyFill="1" applyBorder="1" applyAlignment="1">
      <alignment horizontal="right" vertical="center" wrapText="1"/>
    </xf>
    <xf numFmtId="3" fontId="288" fillId="70" borderId="1" xfId="1954" applyNumberFormat="1" applyFont="1" applyFill="1" applyBorder="1" applyAlignment="1">
      <alignment horizontal="right" vertical="center"/>
    </xf>
    <xf numFmtId="0" fontId="284" fillId="70" borderId="1" xfId="2178" applyFont="1" applyFill="1" applyBorder="1" applyAlignment="1">
      <alignment vertical="center" wrapText="1"/>
      <protection/>
    </xf>
    <xf numFmtId="0" fontId="288" fillId="70" borderId="1" xfId="2177" applyFont="1" applyFill="1" applyBorder="1" applyAlignment="1">
      <alignment vertical="center" wrapText="1"/>
      <protection/>
    </xf>
    <xf numFmtId="0" fontId="288" fillId="70" borderId="1" xfId="2178" applyFont="1" applyFill="1" applyBorder="1" applyAlignment="1">
      <alignment horizontal="left" vertical="center"/>
      <protection/>
    </xf>
    <xf numFmtId="180" fontId="288" fillId="70" borderId="1" xfId="2178" applyNumberFormat="1" applyFont="1" applyFill="1" applyBorder="1" applyAlignment="1">
      <alignment horizontal="left" vertical="center"/>
      <protection/>
    </xf>
    <xf numFmtId="180" fontId="288" fillId="70" borderId="1" xfId="2178" applyNumberFormat="1" applyFont="1" applyFill="1" applyBorder="1" applyAlignment="1">
      <alignment horizontal="center" vertical="center" wrapText="1"/>
      <protection/>
    </xf>
    <xf numFmtId="0" fontId="284" fillId="70" borderId="1" xfId="2170" applyFont="1" applyFill="1" applyBorder="1" applyAlignment="1">
      <alignment horizontal="justify" vertical="center" wrapText="1"/>
      <protection/>
    </xf>
    <xf numFmtId="0" fontId="288" fillId="70" borderId="1" xfId="2178" applyFont="1" applyFill="1" applyBorder="1" applyAlignment="1">
      <alignment vertical="center" wrapText="1"/>
      <protection/>
    </xf>
    <xf numFmtId="3" fontId="293" fillId="70" borderId="16" xfId="0" applyNumberFormat="1" applyFont="1" applyFill="1" applyBorder="1" applyAlignment="1">
      <alignment horizontal="center" wrapText="1"/>
    </xf>
    <xf numFmtId="3" fontId="293" fillId="70" borderId="34" xfId="0" applyNumberFormat="1" applyFont="1" applyFill="1" applyBorder="1" applyAlignment="1">
      <alignment horizontal="center" wrapText="1"/>
    </xf>
    <xf numFmtId="0" fontId="288" fillId="70" borderId="1" xfId="2178" applyFont="1" applyFill="1" applyBorder="1" applyAlignment="1">
      <alignment vertical="center"/>
      <protection/>
    </xf>
    <xf numFmtId="0" fontId="288" fillId="70" borderId="1" xfId="2216" applyFont="1" applyFill="1" applyBorder="1" applyAlignment="1">
      <alignment vertical="center"/>
      <protection/>
    </xf>
    <xf numFmtId="3" fontId="293" fillId="70" borderId="58" xfId="0" applyNumberFormat="1" applyFont="1" applyFill="1" applyBorder="1" applyAlignment="1">
      <alignment horizontal="center" wrapText="1"/>
    </xf>
    <xf numFmtId="0" fontId="284" fillId="70" borderId="1" xfId="2216" applyFont="1" applyFill="1" applyBorder="1" applyAlignment="1">
      <alignment vertical="center"/>
      <protection/>
    </xf>
    <xf numFmtId="0" fontId="288" fillId="70" borderId="1" xfId="2216" applyFont="1" applyFill="1" applyBorder="1" applyAlignment="1">
      <alignment horizontal="center" vertical="center"/>
      <protection/>
    </xf>
    <xf numFmtId="0" fontId="272" fillId="70" borderId="16" xfId="2178" applyFont="1" applyFill="1" applyBorder="1" applyAlignment="1">
      <alignment vertical="center" wrapText="1"/>
      <protection/>
    </xf>
    <xf numFmtId="0" fontId="272" fillId="70" borderId="1" xfId="2178" applyFont="1" applyFill="1" applyBorder="1" applyAlignment="1">
      <alignment vertical="center" wrapText="1"/>
      <protection/>
    </xf>
    <xf numFmtId="0" fontId="288" fillId="70" borderId="1" xfId="2170" applyFont="1" applyFill="1" applyBorder="1" applyAlignment="1">
      <alignment horizontal="justify" vertical="center" wrapText="1"/>
      <protection/>
    </xf>
    <xf numFmtId="0" fontId="288" fillId="70" borderId="1" xfId="2178" applyFont="1" applyFill="1" applyBorder="1" applyAlignment="1" quotePrefix="1">
      <alignment horizontal="center" vertical="center"/>
      <protection/>
    </xf>
    <xf numFmtId="0" fontId="288" fillId="70" borderId="1" xfId="2216" applyFont="1" applyFill="1" applyBorder="1" applyAlignment="1">
      <alignment wrapText="1"/>
      <protection/>
    </xf>
    <xf numFmtId="0" fontId="288" fillId="70" borderId="1" xfId="2216" applyFont="1" applyFill="1" applyBorder="1" applyAlignment="1">
      <alignment horizontal="center" vertical="center" wrapText="1"/>
      <protection/>
    </xf>
    <xf numFmtId="0" fontId="288" fillId="70" borderId="1" xfId="2216" applyFont="1" applyFill="1" applyBorder="1" applyAlignment="1">
      <alignment vertical="center" wrapText="1"/>
      <protection/>
    </xf>
    <xf numFmtId="3" fontId="288" fillId="70" borderId="1" xfId="2216" applyNumberFormat="1" applyFont="1" applyFill="1" applyBorder="1" applyAlignment="1">
      <alignment vertical="center"/>
      <protection/>
    </xf>
    <xf numFmtId="3" fontId="0" fillId="0" borderId="0" xfId="0" applyNumberFormat="1" applyFont="1" applyAlignment="1">
      <alignment/>
    </xf>
    <xf numFmtId="3" fontId="0" fillId="70" borderId="0" xfId="0" applyNumberFormat="1" applyFont="1" applyFill="1" applyAlignment="1">
      <alignment/>
    </xf>
    <xf numFmtId="10" fontId="287" fillId="70" borderId="34" xfId="2305" applyNumberFormat="1" applyFont="1" applyFill="1" applyBorder="1" applyAlignment="1">
      <alignment horizontal="center" vertical="center" wrapText="1"/>
    </xf>
    <xf numFmtId="3" fontId="288" fillId="70" borderId="34" xfId="1892" applyNumberFormat="1" applyFont="1" applyFill="1" applyBorder="1" applyAlignment="1">
      <alignment horizontal="right" vertical="center"/>
    </xf>
    <xf numFmtId="0" fontId="0" fillId="70" borderId="0" xfId="0" applyFont="1" applyFill="1" applyAlignment="1">
      <alignment/>
    </xf>
  </cellXfs>
  <cellStyles count="2741">
    <cellStyle name="Normal" xfId="0"/>
    <cellStyle name="_x0001_" xfId="15"/>
    <cellStyle name="          &#13;&#10;shell=progman.exe&#13;&#10;m" xfId="16"/>
    <cellStyle name="&#13;&#10;JournalTemplate=C:\COMFO\CTALK\JOURSTD.TPL&#13;&#10;LbStateAddress=3 3 0 251 1 89 2 311&#13;&#10;LbStateJou" xfId="17"/>
    <cellStyle name="#,##0" xfId="18"/>
    <cellStyle name="%" xfId="19"/>
    <cellStyle name="." xfId="20"/>
    <cellStyle name="._Bao cao tinh hinh thuc hien KH 2009 den 31-01-10" xfId="21"/>
    <cellStyle name="._Book1" xfId="22"/>
    <cellStyle name="._Book1_Bieu du thao QD von ho tro co MT" xfId="23"/>
    <cellStyle name="._Book1_Hoan chinh KH 2012 (o nha)" xfId="24"/>
    <cellStyle name="._Book1_Hoan chinh KH 2012 (o nha)_Bao cao giai ngan quy I" xfId="25"/>
    <cellStyle name="._Book1_Hoan chinh KH 2012 (o nha)_Bieu du thao QD von ho tro co MT" xfId="26"/>
    <cellStyle name="._Book1_Hoan chinh KH 2012 Von ho tro co MT" xfId="27"/>
    <cellStyle name="._Book1_Hoan chinh KH 2012 Von ho tro co MT (chi tiet)" xfId="28"/>
    <cellStyle name="._Book1_Hoan chinh KH 2012 Von ho tro co MT_Bao cao giai ngan quy I" xfId="29"/>
    <cellStyle name="._Book1_Hoan chinh KH 2012 Von ho tro co MT_Bieu du thao QD von ho tro co MT" xfId="30"/>
    <cellStyle name="._Tong hop theo doi von TPCP (BC)" xfId="31"/>
    <cellStyle name=".d©y" xfId="32"/>
    <cellStyle name=".d©y?_x000C_Normal_®Ò&#13;Normal_123569?b_x000F_Normal_5HUYIC~1?_x0011_Normal_903DK-2001?_x000C_Normal_AD_x000B_Normal_Adot?&#13;Normal_ADAdot?&#13;Normal_ADOT~1ⓨ␐_x000B_?ÿ?_x0012_?ÿ?adot1?_x000B_Normal_ATEP?_x0012_Normal_Bao 㐬⎼o NCC?_x000B_" xfId="33"/>
    <cellStyle name=".d©y_Nhu cau von dau tu 2013-2015 (LD Vụ sua)" xfId="34"/>
    <cellStyle name="?" xfId="35"/>
    <cellStyle name="??" xfId="36"/>
    <cellStyle name="?? [0.00]_ Att. 1- Cover" xfId="37"/>
    <cellStyle name="?? [0]" xfId="38"/>
    <cellStyle name="?? [0] 2" xfId="39"/>
    <cellStyle name="?? 2" xfId="40"/>
    <cellStyle name="?? 3" xfId="41"/>
    <cellStyle name="?? 4" xfId="42"/>
    <cellStyle name="?? 5" xfId="43"/>
    <cellStyle name="?? 6" xfId="44"/>
    <cellStyle name="?? 7" xfId="45"/>
    <cellStyle name="?? 8" xfId="46"/>
    <cellStyle name="?_x001D_??%U©÷u&amp;H©÷9_x0008_? s&#10;_x0007__x0001__x0001_" xfId="47"/>
    <cellStyle name="???? [0.00]_List-dwg" xfId="48"/>
    <cellStyle name="??????" xfId="49"/>
    <cellStyle name="????_??" xfId="50"/>
    <cellStyle name="???[0]_?? DI" xfId="51"/>
    <cellStyle name="???_?? DI" xfId="52"/>
    <cellStyle name="??[0]_BRE" xfId="53"/>
    <cellStyle name="??_ ??? ???? " xfId="54"/>
    <cellStyle name="??A? [0]_laroux_1_¢¬???¢â? " xfId="55"/>
    <cellStyle name="??A?_laroux_1_¢¬???¢â? " xfId="56"/>
    <cellStyle name="?¡±¢¥?_?¨ù??¢´¢¥_¢¬???¢â? " xfId="57"/>
    <cellStyle name="_x0001_?¶æµ_x001B_ºß­ " xfId="58"/>
    <cellStyle name="_x0001_?¶æµ_x001B_ºß­ ?[?0?.?0?0?]?_?P?R?" xfId="59"/>
    <cellStyle name="_x0001_?¶æµ_x001B_ºß­_?P?R?O?D?U?C" xfId="60"/>
    <cellStyle name="?Comma_phu tro SS3" xfId="61"/>
    <cellStyle name="?Currency_phu tro SS3" xfId="62"/>
    <cellStyle name="?Dat" xfId="63"/>
    <cellStyle name="?ðÇ%U?&amp;H?_x0008_?s&#10;_x0007__x0001__x0001_" xfId="64"/>
    <cellStyle name="?Fixe" xfId="65"/>
    <cellStyle name="?Header" xfId="66"/>
    <cellStyle name="?Heading " xfId="67"/>
    <cellStyle name="_x0001_?N,‚_?0?0?Q?3?" xfId="68"/>
    <cellStyle name="_x0001_?N,_?0?0?Q?3?" xfId="69"/>
    <cellStyle name="?Normal_dap (3" xfId="70"/>
    <cellStyle name="?Tota" xfId="71"/>
    <cellStyle name="?ÿ?_x0012_?ÿ?adot" xfId="72"/>
    <cellStyle name="_x0001_\Ô" xfId="73"/>
    <cellStyle name="_x0001_\Ô?É_?(?_x0015_Èô¼€½" xfId="74"/>
    <cellStyle name="_BC thuc hien KH 2009" xfId="75"/>
    <cellStyle name="_Book1" xfId="76"/>
    <cellStyle name="_Book1_BC-QT-WB-dthao" xfId="77"/>
    <cellStyle name="_Book1_Nhu cau von dau tu 2013-2015 (LD Vụ sua)" xfId="78"/>
    <cellStyle name="_Book1_Phu luc 5 - TH nhu cau cua BNN" xfId="79"/>
    <cellStyle name="_DK KH 2009" xfId="80"/>
    <cellStyle name="_DK KH 2010" xfId="81"/>
    <cellStyle name="_DK KH 2010 (BKH)" xfId="82"/>
    <cellStyle name="_DK TPCP 2010" xfId="83"/>
    <cellStyle name="_Gui VU KH 5-5-09" xfId="84"/>
    <cellStyle name="_KH 2009" xfId="85"/>
    <cellStyle name="_KH ung von cap bach 2009-Cuc NTTS de nghi (sua)" xfId="86"/>
    <cellStyle name="_Khung nam 2010" xfId="87"/>
    <cellStyle name="_KT (2)" xfId="88"/>
    <cellStyle name="_KT (2)_1" xfId="89"/>
    <cellStyle name="_KT (2)_1_Lora-tungchau" xfId="90"/>
    <cellStyle name="_KT (2)_1_Qt-HT3PQ1(CauKho)" xfId="91"/>
    <cellStyle name="_KT (2)_2" xfId="92"/>
    <cellStyle name="_KT (2)_2_TG-TH" xfId="93"/>
    <cellStyle name="_KT (2)_2_TG-TH_BAO CAO KLCT PT2000" xfId="94"/>
    <cellStyle name="_KT (2)_2_TG-TH_BAO CAO PT2000" xfId="95"/>
    <cellStyle name="_KT (2)_2_TG-TH_BAO CAO PT2000_Book1" xfId="96"/>
    <cellStyle name="_KT (2)_2_TG-TH_Bao cao XDCB 2001 - T11 KH dieu chinh 20-11-THAI" xfId="97"/>
    <cellStyle name="_KT (2)_2_TG-TH_Book1" xfId="98"/>
    <cellStyle name="_KT (2)_2_TG-TH_Book1_1" xfId="99"/>
    <cellStyle name="_KT (2)_2_TG-TH_Book1_2" xfId="100"/>
    <cellStyle name="_KT (2)_2_TG-TH_Book1_3" xfId="101"/>
    <cellStyle name="_KT (2)_2_TG-TH_Book1_Book1" xfId="102"/>
    <cellStyle name="_KT (2)_2_TG-TH_DTCDT MR.2N110.HOCMON.TDTOAN.CCUNG" xfId="103"/>
    <cellStyle name="_KT (2)_2_TG-TH_Lora-tungchau" xfId="104"/>
    <cellStyle name="_KT (2)_2_TG-TH_PGIA-phieu tham tra Kho bac" xfId="105"/>
    <cellStyle name="_KT (2)_2_TG-TH_PT02-02" xfId="106"/>
    <cellStyle name="_KT (2)_2_TG-TH_PT02-02_Book1" xfId="107"/>
    <cellStyle name="_KT (2)_2_TG-TH_PT02-03" xfId="108"/>
    <cellStyle name="_KT (2)_2_TG-TH_PT02-03_Book1" xfId="109"/>
    <cellStyle name="_KT (2)_2_TG-TH_Qt-HT3PQ1(CauKho)" xfId="110"/>
    <cellStyle name="_KT (2)_3" xfId="111"/>
    <cellStyle name="_KT (2)_3_TG-TH" xfId="112"/>
    <cellStyle name="_KT (2)_3_TG-TH_Book1" xfId="113"/>
    <cellStyle name="_KT (2)_3_TG-TH_Book1_BC-QT-WB-dthao" xfId="114"/>
    <cellStyle name="_KT (2)_3_TG-TH_Lora-tungchau" xfId="115"/>
    <cellStyle name="_KT (2)_3_TG-TH_PERSONAL" xfId="116"/>
    <cellStyle name="_KT (2)_3_TG-TH_PERSONAL_Book1" xfId="117"/>
    <cellStyle name="_KT (2)_3_TG-TH_PERSONAL_HTQ.8 GD1" xfId="118"/>
    <cellStyle name="_KT (2)_3_TG-TH_PERSONAL_Tong hop KHCB 2001" xfId="119"/>
    <cellStyle name="_KT (2)_3_TG-TH_Qt-HT3PQ1(CauKho)" xfId="120"/>
    <cellStyle name="_KT (2)_4" xfId="121"/>
    <cellStyle name="_KT (2)_4_BAO CAO KLCT PT2000" xfId="122"/>
    <cellStyle name="_KT (2)_4_BAO CAO PT2000" xfId="123"/>
    <cellStyle name="_KT (2)_4_BAO CAO PT2000_Book1" xfId="124"/>
    <cellStyle name="_KT (2)_4_Bao cao XDCB 2001 - T11 KH dieu chinh 20-11-THAI" xfId="125"/>
    <cellStyle name="_KT (2)_4_Book1" xfId="126"/>
    <cellStyle name="_KT (2)_4_Book1_1" xfId="127"/>
    <cellStyle name="_KT (2)_4_Book1_2" xfId="128"/>
    <cellStyle name="_KT (2)_4_Book1_3" xfId="129"/>
    <cellStyle name="_KT (2)_4_Book1_Book1" xfId="130"/>
    <cellStyle name="_KT (2)_4_DTCDT MR.2N110.HOCMON.TDTOAN.CCUNG" xfId="131"/>
    <cellStyle name="_KT (2)_4_Lora-tungchau" xfId="132"/>
    <cellStyle name="_KT (2)_4_PGIA-phieu tham tra Kho bac" xfId="133"/>
    <cellStyle name="_KT (2)_4_PT02-02" xfId="134"/>
    <cellStyle name="_KT (2)_4_PT02-02_Book1" xfId="135"/>
    <cellStyle name="_KT (2)_4_PT02-03" xfId="136"/>
    <cellStyle name="_KT (2)_4_PT02-03_Book1" xfId="137"/>
    <cellStyle name="_KT (2)_4_Qt-HT3PQ1(CauKho)" xfId="138"/>
    <cellStyle name="_KT (2)_4_TG-TH" xfId="139"/>
    <cellStyle name="_KT (2)_5" xfId="140"/>
    <cellStyle name="_KT (2)_5_BAO CAO KLCT PT2000" xfId="141"/>
    <cellStyle name="_KT (2)_5_BAO CAO PT2000" xfId="142"/>
    <cellStyle name="_KT (2)_5_BAO CAO PT2000_Book1" xfId="143"/>
    <cellStyle name="_KT (2)_5_Bao cao XDCB 2001 - T11 KH dieu chinh 20-11-THAI" xfId="144"/>
    <cellStyle name="_KT (2)_5_Book1" xfId="145"/>
    <cellStyle name="_KT (2)_5_Book1_1" xfId="146"/>
    <cellStyle name="_KT (2)_5_Book1_2" xfId="147"/>
    <cellStyle name="_KT (2)_5_Book1_BC-QT-WB-dthao" xfId="148"/>
    <cellStyle name="_KT (2)_5_Book1_Book1" xfId="149"/>
    <cellStyle name="_KT (2)_5_DTCDT MR.2N110.HOCMON.TDTOAN.CCUNG" xfId="150"/>
    <cellStyle name="_KT (2)_5_Lora-tungchau" xfId="151"/>
    <cellStyle name="_KT (2)_5_PGIA-phieu tham tra Kho bac" xfId="152"/>
    <cellStyle name="_KT (2)_5_PT02-02" xfId="153"/>
    <cellStyle name="_KT (2)_5_PT02-02_Book1" xfId="154"/>
    <cellStyle name="_KT (2)_5_PT02-03" xfId="155"/>
    <cellStyle name="_KT (2)_5_PT02-03_Book1" xfId="156"/>
    <cellStyle name="_KT (2)_5_Qt-HT3PQ1(CauKho)" xfId="157"/>
    <cellStyle name="_KT (2)_Book1" xfId="158"/>
    <cellStyle name="_KT (2)_Book1_BC-QT-WB-dthao" xfId="159"/>
    <cellStyle name="_KT (2)_Lora-tungchau" xfId="160"/>
    <cellStyle name="_KT (2)_PERSONAL" xfId="161"/>
    <cellStyle name="_KT (2)_PERSONAL_Book1" xfId="162"/>
    <cellStyle name="_KT (2)_PERSONAL_HTQ.8 GD1" xfId="163"/>
    <cellStyle name="_KT (2)_PERSONAL_Tong hop KHCB 2001" xfId="164"/>
    <cellStyle name="_KT (2)_Qt-HT3PQ1(CauKho)" xfId="165"/>
    <cellStyle name="_KT (2)_TG-TH" xfId="166"/>
    <cellStyle name="_KT_TG" xfId="167"/>
    <cellStyle name="_KT_TG_1" xfId="168"/>
    <cellStyle name="_KT_TG_1_BAO CAO KLCT PT2000" xfId="169"/>
    <cellStyle name="_KT_TG_1_BAO CAO PT2000" xfId="170"/>
    <cellStyle name="_KT_TG_1_BAO CAO PT2000_Book1" xfId="171"/>
    <cellStyle name="_KT_TG_1_Bao cao XDCB 2001 - T11 KH dieu chinh 20-11-THAI" xfId="172"/>
    <cellStyle name="_KT_TG_1_Book1" xfId="173"/>
    <cellStyle name="_KT_TG_1_Book1_1" xfId="174"/>
    <cellStyle name="_KT_TG_1_Book1_2" xfId="175"/>
    <cellStyle name="_KT_TG_1_Book1_BC-QT-WB-dthao" xfId="176"/>
    <cellStyle name="_KT_TG_1_Book1_Book1" xfId="177"/>
    <cellStyle name="_KT_TG_1_DTCDT MR.2N110.HOCMON.TDTOAN.CCUNG" xfId="178"/>
    <cellStyle name="_KT_TG_1_Lora-tungchau" xfId="179"/>
    <cellStyle name="_KT_TG_1_PGIA-phieu tham tra Kho bac" xfId="180"/>
    <cellStyle name="_KT_TG_1_PT02-02" xfId="181"/>
    <cellStyle name="_KT_TG_1_PT02-02_Book1" xfId="182"/>
    <cellStyle name="_KT_TG_1_PT02-03" xfId="183"/>
    <cellStyle name="_KT_TG_1_PT02-03_Book1" xfId="184"/>
    <cellStyle name="_KT_TG_1_Qt-HT3PQ1(CauKho)" xfId="185"/>
    <cellStyle name="_KT_TG_2" xfId="186"/>
    <cellStyle name="_KT_TG_2_BAO CAO KLCT PT2000" xfId="187"/>
    <cellStyle name="_KT_TG_2_BAO CAO PT2000" xfId="188"/>
    <cellStyle name="_KT_TG_2_BAO CAO PT2000_Book1" xfId="189"/>
    <cellStyle name="_KT_TG_2_Bao cao XDCB 2001 - T11 KH dieu chinh 20-11-THAI" xfId="190"/>
    <cellStyle name="_KT_TG_2_Book1" xfId="191"/>
    <cellStyle name="_KT_TG_2_Book1_1" xfId="192"/>
    <cellStyle name="_KT_TG_2_Book1_2" xfId="193"/>
    <cellStyle name="_KT_TG_2_Book1_3" xfId="194"/>
    <cellStyle name="_KT_TG_2_Book1_Book1" xfId="195"/>
    <cellStyle name="_KT_TG_2_DTCDT MR.2N110.HOCMON.TDTOAN.CCUNG" xfId="196"/>
    <cellStyle name="_KT_TG_2_Lora-tungchau" xfId="197"/>
    <cellStyle name="_KT_TG_2_PGIA-phieu tham tra Kho bac" xfId="198"/>
    <cellStyle name="_KT_TG_2_PT02-02" xfId="199"/>
    <cellStyle name="_KT_TG_2_PT02-02_Book1" xfId="200"/>
    <cellStyle name="_KT_TG_2_PT02-03" xfId="201"/>
    <cellStyle name="_KT_TG_2_PT02-03_Book1" xfId="202"/>
    <cellStyle name="_KT_TG_2_Qt-HT3PQ1(CauKho)" xfId="203"/>
    <cellStyle name="_KT_TG_3" xfId="204"/>
    <cellStyle name="_KT_TG_4" xfId="205"/>
    <cellStyle name="_KT_TG_4_Lora-tungchau" xfId="206"/>
    <cellStyle name="_KT_TG_4_Qt-HT3PQ1(CauKho)" xfId="207"/>
    <cellStyle name="_Lora-tungchau" xfId="208"/>
    <cellStyle name="_PERSONAL" xfId="209"/>
    <cellStyle name="_PERSONAL_Book1" xfId="210"/>
    <cellStyle name="_PERSONAL_HTQ.8 GD1" xfId="211"/>
    <cellStyle name="_PERSONAL_Tong hop KHCB 2001" xfId="212"/>
    <cellStyle name="_Phan bo KH 2009 TPCP" xfId="213"/>
    <cellStyle name="_Phu luc 2 (Bieu 2) TH KH 2010" xfId="214"/>
    <cellStyle name="_x0001__Phu luc 5 - TH nhu cau cua BNN" xfId="215"/>
    <cellStyle name="_Qt-HT3PQ1(CauKho)" xfId="216"/>
    <cellStyle name="_TG-TH" xfId="217"/>
    <cellStyle name="_TG-TH_1" xfId="218"/>
    <cellStyle name="_TG-TH_1_BAO CAO KLCT PT2000" xfId="219"/>
    <cellStyle name="_TG-TH_1_BAO CAO PT2000" xfId="220"/>
    <cellStyle name="_TG-TH_1_BAO CAO PT2000_Book1" xfId="221"/>
    <cellStyle name="_TG-TH_1_Bao cao XDCB 2001 - T11 KH dieu chinh 20-11-THAI" xfId="222"/>
    <cellStyle name="_TG-TH_1_Book1" xfId="223"/>
    <cellStyle name="_TG-TH_1_Book1_1" xfId="224"/>
    <cellStyle name="_TG-TH_1_Book1_2" xfId="225"/>
    <cellStyle name="_TG-TH_1_Book1_BC-QT-WB-dthao" xfId="226"/>
    <cellStyle name="_TG-TH_1_Book1_Book1" xfId="227"/>
    <cellStyle name="_TG-TH_1_DTCDT MR.2N110.HOCMON.TDTOAN.CCUNG" xfId="228"/>
    <cellStyle name="_TG-TH_1_Lora-tungchau" xfId="229"/>
    <cellStyle name="_TG-TH_1_PGIA-phieu tham tra Kho bac" xfId="230"/>
    <cellStyle name="_TG-TH_1_PT02-02" xfId="231"/>
    <cellStyle name="_TG-TH_1_PT02-02_Book1" xfId="232"/>
    <cellStyle name="_TG-TH_1_PT02-03" xfId="233"/>
    <cellStyle name="_TG-TH_1_PT02-03_Book1" xfId="234"/>
    <cellStyle name="_TG-TH_1_Qt-HT3PQ1(CauKho)" xfId="235"/>
    <cellStyle name="_TG-TH_2" xfId="236"/>
    <cellStyle name="_TG-TH_2_BAO CAO KLCT PT2000" xfId="237"/>
    <cellStyle name="_TG-TH_2_BAO CAO PT2000" xfId="238"/>
    <cellStyle name="_TG-TH_2_BAO CAO PT2000_Book1" xfId="239"/>
    <cellStyle name="_TG-TH_2_Bao cao XDCB 2001 - T11 KH dieu chinh 20-11-THAI" xfId="240"/>
    <cellStyle name="_TG-TH_2_Book1" xfId="241"/>
    <cellStyle name="_TG-TH_2_Book1_1" xfId="242"/>
    <cellStyle name="_TG-TH_2_Book1_2" xfId="243"/>
    <cellStyle name="_TG-TH_2_Book1_3" xfId="244"/>
    <cellStyle name="_TG-TH_2_Book1_Book1" xfId="245"/>
    <cellStyle name="_TG-TH_2_DTCDT MR.2N110.HOCMON.TDTOAN.CCUNG" xfId="246"/>
    <cellStyle name="_TG-TH_2_Lora-tungchau" xfId="247"/>
    <cellStyle name="_TG-TH_2_PGIA-phieu tham tra Kho bac" xfId="248"/>
    <cellStyle name="_TG-TH_2_PT02-02" xfId="249"/>
    <cellStyle name="_TG-TH_2_PT02-02_Book1" xfId="250"/>
    <cellStyle name="_TG-TH_2_PT02-03" xfId="251"/>
    <cellStyle name="_TG-TH_2_PT02-03_Book1" xfId="252"/>
    <cellStyle name="_TG-TH_2_Qt-HT3PQ1(CauKho)" xfId="253"/>
    <cellStyle name="_TG-TH_3" xfId="254"/>
    <cellStyle name="_TG-TH_3_Lora-tungchau" xfId="255"/>
    <cellStyle name="_TG-TH_3_Qt-HT3PQ1(CauKho)" xfId="256"/>
    <cellStyle name="_TG-TH_4" xfId="257"/>
    <cellStyle name="_TH KH 2010" xfId="258"/>
    <cellStyle name="_Ung truoc de bien (ban theo mau Vu DP) 15.6" xfId="259"/>
    <cellStyle name="_Ung truoc de bien (ban theo mau Vu DP) 15.6_Nhu cau von dau tu 2013-2015 (LD Vụ sua)" xfId="260"/>
    <cellStyle name="_Von dau tu 2006-2020 (TL chien luoc)" xfId="261"/>
    <cellStyle name="_x0001_¨c^ " xfId="262"/>
    <cellStyle name="_x0001_¨c^ ?[?0?]?_?0?0?" xfId="263"/>
    <cellStyle name="_x0001_¨c^[" xfId="264"/>
    <cellStyle name="_x0001_¨c^[?0?" xfId="265"/>
    <cellStyle name="_x0001_¨c^_?0?0?Q?3?" xfId="266"/>
    <cellStyle name="_x0001_¨Œc^ " xfId="267"/>
    <cellStyle name="_x0001_¨Œc^ ?[?0?]?_?0?0?" xfId="268"/>
    <cellStyle name="_x0001_¨Œc^[" xfId="269"/>
    <cellStyle name="_x0001_¨Œc^[?0?" xfId="270"/>
    <cellStyle name="_x0001_¨Œc^_?0?0?Q?3?" xfId="271"/>
    <cellStyle name="¤@¯ë_CHI PHI QUAN LY 1-00" xfId="272"/>
    <cellStyle name="_x0001_µÑTÖ " xfId="273"/>
    <cellStyle name="_x0001_µÑTÖ ?[?0?" xfId="274"/>
    <cellStyle name="_x0001_µÑTÖ_" xfId="275"/>
    <cellStyle name="•W€_’·Šú‰p•¶" xfId="276"/>
    <cellStyle name="•W_’·Šú‰p•¶" xfId="277"/>
    <cellStyle name="W_STDFOR" xfId="278"/>
    <cellStyle name="0" xfId="279"/>
    <cellStyle name="0.0" xfId="280"/>
    <cellStyle name="0.00" xfId="281"/>
    <cellStyle name="1" xfId="282"/>
    <cellStyle name="1_1 Bieu 6 thang nam 2011" xfId="283"/>
    <cellStyle name="1_1 Bieu 6 thang nam 2011_BC von DTPT 6 thang 2012" xfId="284"/>
    <cellStyle name="1_1 Bieu 6 thang nam 2011_Bieu du thao QD von ho tro co MT" xfId="285"/>
    <cellStyle name="1_1 Bieu 6 thang nam 2011_Ke hoach 2012 (theo doi)" xfId="286"/>
    <cellStyle name="1_1 Bieu 6 thang nam 2011_Ke hoach 2012 theo doi (giai ngan 30.6.12)" xfId="287"/>
    <cellStyle name="1_17 bieu (hung cap nhap)" xfId="288"/>
    <cellStyle name="1_17 bieu (hung cap nhap)_BC von DTPT 6 thang 2012" xfId="289"/>
    <cellStyle name="1_17 bieu (hung cap nhap)_Bieu du thao QD von ho tro co MT" xfId="290"/>
    <cellStyle name="1_17 bieu (hung cap nhap)_Dang ky phan khai von ODA (gui Bo)" xfId="291"/>
    <cellStyle name="1_17 bieu (hung cap nhap)_Dang ky phan khai von ODA (gui Bo)_BC von DTPT 6 thang 2012" xfId="292"/>
    <cellStyle name="1_17 bieu (hung cap nhap)_Dang ky phan khai von ODA (gui Bo)_Bieu du thao QD von ho tro co MT" xfId="293"/>
    <cellStyle name="1_17 bieu (hung cap nhap)_Dang ky phan khai von ODA (gui Bo)_Ke hoach 2012 theo doi (giai ngan 30.6.12)" xfId="294"/>
    <cellStyle name="1_17 bieu (hung cap nhap)_Ke hoach 2012 (theo doi)" xfId="295"/>
    <cellStyle name="1_17 bieu (hung cap nhap)_Ke hoach 2012 theo doi (giai ngan 30.6.12)" xfId="296"/>
    <cellStyle name="1_2008_OANH_LUC_TAN" xfId="297"/>
    <cellStyle name="1_Bao cao doan cong tac cua Bo thang 4-2010" xfId="298"/>
    <cellStyle name="1_Bao cao doan cong tac cua Bo thang 4-2010_BC von DTPT 6 thang 2012" xfId="299"/>
    <cellStyle name="1_Bao cao doan cong tac cua Bo thang 4-2010_Bieu du thao QD von ho tro co MT" xfId="300"/>
    <cellStyle name="1_Bao cao doan cong tac cua Bo thang 4-2010_Dang ky phan khai von ODA (gui Bo)" xfId="301"/>
    <cellStyle name="1_Bao cao doan cong tac cua Bo thang 4-2010_Dang ky phan khai von ODA (gui Bo)_BC von DTPT 6 thang 2012" xfId="302"/>
    <cellStyle name="1_Bao cao doan cong tac cua Bo thang 4-2010_Dang ky phan khai von ODA (gui Bo)_Bieu du thao QD von ho tro co MT" xfId="303"/>
    <cellStyle name="1_Bao cao doan cong tac cua Bo thang 4-2010_Dang ky phan khai von ODA (gui Bo)_Ke hoach 2012 theo doi (giai ngan 30.6.12)" xfId="304"/>
    <cellStyle name="1_Bao cao doan cong tac cua Bo thang 4-2010_Ke hoach 2012 (theo doi)" xfId="305"/>
    <cellStyle name="1_Bao cao doan cong tac cua Bo thang 4-2010_Ke hoach 2012 theo doi (giai ngan 30.6.12)" xfId="306"/>
    <cellStyle name="1_Bao cao giai ngan von dau tu nam 2009 (theo doi)" xfId="307"/>
    <cellStyle name="1_Bao cao giai ngan von dau tu nam 2009 (theo doi)_Bao cao doan cong tac cua Bo thang 4-2010" xfId="308"/>
    <cellStyle name="1_Bao cao giai ngan von dau tu nam 2009 (theo doi)_Bao cao doan cong tac cua Bo thang 4-2010_BC von DTPT 6 thang 2012" xfId="309"/>
    <cellStyle name="1_Bao cao giai ngan von dau tu nam 2009 (theo doi)_Bao cao doan cong tac cua Bo thang 4-2010_Bieu du thao QD von ho tro co MT" xfId="310"/>
    <cellStyle name="1_Bao cao giai ngan von dau tu nam 2009 (theo doi)_Bao cao doan cong tac cua Bo thang 4-2010_Dang ky phan khai von ODA (gui Bo)" xfId="311"/>
    <cellStyle name="1_Bao cao giai ngan von dau tu nam 2009 (theo doi)_Bao cao doan cong tac cua Bo thang 4-2010_Dang ky phan khai von ODA (gui Bo)_BC von DTPT 6 thang 2012" xfId="312"/>
    <cellStyle name="1_Bao cao giai ngan von dau tu nam 2009 (theo doi)_Bao cao doan cong tac cua Bo thang 4-2010_Dang ky phan khai von ODA (gui Bo)_Bieu du thao QD von ho tro co MT" xfId="313"/>
    <cellStyle name="1_Bao cao giai ngan von dau tu nam 2009 (theo doi)_Bao cao doan cong tac cua Bo thang 4-2010_Dang ky phan khai von ODA (gui Bo)_Ke hoach 2012 theo doi (giai ngan 30.6.12)" xfId="314"/>
    <cellStyle name="1_Bao cao giai ngan von dau tu nam 2009 (theo doi)_Bao cao doan cong tac cua Bo thang 4-2010_Ke hoach 2012 (theo doi)" xfId="315"/>
    <cellStyle name="1_Bao cao giai ngan von dau tu nam 2009 (theo doi)_Bao cao doan cong tac cua Bo thang 4-2010_Ke hoach 2012 theo doi (giai ngan 30.6.12)" xfId="316"/>
    <cellStyle name="1_Bao cao giai ngan von dau tu nam 2009 (theo doi)_Bao cao tinh hinh thuc hien KH 2009 den 31-01-10" xfId="317"/>
    <cellStyle name="1_Bao cao giai ngan von dau tu nam 2009 (theo doi)_Bao cao tinh hinh thuc hien KH 2009 den 31-01-10_BC von DTPT 6 thang 2012" xfId="318"/>
    <cellStyle name="1_Bao cao giai ngan von dau tu nam 2009 (theo doi)_Bao cao tinh hinh thuc hien KH 2009 den 31-01-10_Bieu du thao QD von ho tro co MT" xfId="319"/>
    <cellStyle name="1_Bao cao giai ngan von dau tu nam 2009 (theo doi)_Bao cao tinh hinh thuc hien KH 2009 den 31-01-10_Ke hoach 2012 (theo doi)" xfId="320"/>
    <cellStyle name="1_Bao cao giai ngan von dau tu nam 2009 (theo doi)_Bao cao tinh hinh thuc hien KH 2009 den 31-01-10_Ke hoach 2012 theo doi (giai ngan 30.6.12)" xfId="321"/>
    <cellStyle name="1_Bao cao giai ngan von dau tu nam 2009 (theo doi)_BC von DTPT 6 thang 2012" xfId="322"/>
    <cellStyle name="1_Bao cao giai ngan von dau tu nam 2009 (theo doi)_Bieu du thao QD von ho tro co MT" xfId="323"/>
    <cellStyle name="1_Bao cao giai ngan von dau tu nam 2009 (theo doi)_Book1" xfId="324"/>
    <cellStyle name="1_Bao cao giai ngan von dau tu nam 2009 (theo doi)_Book1_BC von DTPT 6 thang 2012" xfId="325"/>
    <cellStyle name="1_Bao cao giai ngan von dau tu nam 2009 (theo doi)_Book1_Bieu du thao QD von ho tro co MT" xfId="326"/>
    <cellStyle name="1_Bao cao giai ngan von dau tu nam 2009 (theo doi)_Book1_Hoan chinh KH 2012 (o nha)" xfId="327"/>
    <cellStyle name="1_Bao cao giai ngan von dau tu nam 2009 (theo doi)_Book1_Hoan chinh KH 2012 (o nha)_Bao cao giai ngan quy I" xfId="328"/>
    <cellStyle name="1_Bao cao giai ngan von dau tu nam 2009 (theo doi)_Book1_Hoan chinh KH 2012 (o nha)_BC von DTPT 6 thang 2012" xfId="329"/>
    <cellStyle name="1_Bao cao giai ngan von dau tu nam 2009 (theo doi)_Book1_Hoan chinh KH 2012 (o nha)_Bieu du thao QD von ho tro co MT" xfId="330"/>
    <cellStyle name="1_Bao cao giai ngan von dau tu nam 2009 (theo doi)_Book1_Hoan chinh KH 2012 (o nha)_Ke hoach 2012 theo doi (giai ngan 30.6.12)" xfId="331"/>
    <cellStyle name="1_Bao cao giai ngan von dau tu nam 2009 (theo doi)_Book1_Hoan chinh KH 2012 Von ho tro co MT" xfId="332"/>
    <cellStyle name="1_Bao cao giai ngan von dau tu nam 2009 (theo doi)_Book1_Hoan chinh KH 2012 Von ho tro co MT (chi tiet)" xfId="333"/>
    <cellStyle name="1_Bao cao giai ngan von dau tu nam 2009 (theo doi)_Book1_Hoan chinh KH 2012 Von ho tro co MT_Bao cao giai ngan quy I" xfId="334"/>
    <cellStyle name="1_Bao cao giai ngan von dau tu nam 2009 (theo doi)_Book1_Hoan chinh KH 2012 Von ho tro co MT_BC von DTPT 6 thang 2012" xfId="335"/>
    <cellStyle name="1_Bao cao giai ngan von dau tu nam 2009 (theo doi)_Book1_Hoan chinh KH 2012 Von ho tro co MT_Bieu du thao QD von ho tro co MT" xfId="336"/>
    <cellStyle name="1_Bao cao giai ngan von dau tu nam 2009 (theo doi)_Book1_Hoan chinh KH 2012 Von ho tro co MT_Ke hoach 2012 theo doi (giai ngan 30.6.12)" xfId="337"/>
    <cellStyle name="1_Bao cao giai ngan von dau tu nam 2009 (theo doi)_Book1_Ke hoach 2012 (theo doi)" xfId="338"/>
    <cellStyle name="1_Bao cao giai ngan von dau tu nam 2009 (theo doi)_Book1_Ke hoach 2012 theo doi (giai ngan 30.6.12)" xfId="339"/>
    <cellStyle name="1_Bao cao giai ngan von dau tu nam 2009 (theo doi)_Dang ky phan khai von ODA (gui Bo)" xfId="340"/>
    <cellStyle name="1_Bao cao giai ngan von dau tu nam 2009 (theo doi)_Dang ky phan khai von ODA (gui Bo)_BC von DTPT 6 thang 2012" xfId="341"/>
    <cellStyle name="1_Bao cao giai ngan von dau tu nam 2009 (theo doi)_Dang ky phan khai von ODA (gui Bo)_Bieu du thao QD von ho tro co MT" xfId="342"/>
    <cellStyle name="1_Bao cao giai ngan von dau tu nam 2009 (theo doi)_Dang ky phan khai von ODA (gui Bo)_Ke hoach 2012 theo doi (giai ngan 30.6.12)" xfId="343"/>
    <cellStyle name="1_Bao cao giai ngan von dau tu nam 2009 (theo doi)_DK bo tri lai (chinh thuc)" xfId="344"/>
    <cellStyle name="1_Bao cao giai ngan von dau tu nam 2009 (theo doi)_DK bo tri lai (chinh thuc)_BC von DTPT 6 thang 2012" xfId="345"/>
    <cellStyle name="1_Bao cao giai ngan von dau tu nam 2009 (theo doi)_DK bo tri lai (chinh thuc)_Bieu du thao QD von ho tro co MT" xfId="346"/>
    <cellStyle name="1_Bao cao giai ngan von dau tu nam 2009 (theo doi)_DK bo tri lai (chinh thuc)_Hoan chinh KH 2012 (o nha)" xfId="347"/>
    <cellStyle name="1_Bao cao giai ngan von dau tu nam 2009 (theo doi)_DK bo tri lai (chinh thuc)_Hoan chinh KH 2012 (o nha)_Bao cao giai ngan quy I" xfId="348"/>
    <cellStyle name="1_Bao cao giai ngan von dau tu nam 2009 (theo doi)_DK bo tri lai (chinh thuc)_Hoan chinh KH 2012 (o nha)_BC von DTPT 6 thang 2012" xfId="349"/>
    <cellStyle name="1_Bao cao giai ngan von dau tu nam 2009 (theo doi)_DK bo tri lai (chinh thuc)_Hoan chinh KH 2012 (o nha)_Bieu du thao QD von ho tro co MT" xfId="350"/>
    <cellStyle name="1_Bao cao giai ngan von dau tu nam 2009 (theo doi)_DK bo tri lai (chinh thuc)_Hoan chinh KH 2012 (o nha)_Ke hoach 2012 theo doi (giai ngan 30.6.12)" xfId="351"/>
    <cellStyle name="1_Bao cao giai ngan von dau tu nam 2009 (theo doi)_DK bo tri lai (chinh thuc)_Hoan chinh KH 2012 Von ho tro co MT" xfId="352"/>
    <cellStyle name="1_Bao cao giai ngan von dau tu nam 2009 (theo doi)_DK bo tri lai (chinh thuc)_Hoan chinh KH 2012 Von ho tro co MT (chi tiet)" xfId="353"/>
    <cellStyle name="1_Bao cao giai ngan von dau tu nam 2009 (theo doi)_DK bo tri lai (chinh thuc)_Hoan chinh KH 2012 Von ho tro co MT_Bao cao giai ngan quy I" xfId="354"/>
    <cellStyle name="1_Bao cao giai ngan von dau tu nam 2009 (theo doi)_DK bo tri lai (chinh thuc)_Hoan chinh KH 2012 Von ho tro co MT_BC von DTPT 6 thang 2012" xfId="355"/>
    <cellStyle name="1_Bao cao giai ngan von dau tu nam 2009 (theo doi)_DK bo tri lai (chinh thuc)_Hoan chinh KH 2012 Von ho tro co MT_Bieu du thao QD von ho tro co MT" xfId="356"/>
    <cellStyle name="1_Bao cao giai ngan von dau tu nam 2009 (theo doi)_DK bo tri lai (chinh thuc)_Hoan chinh KH 2012 Von ho tro co MT_Ke hoach 2012 theo doi (giai ngan 30.6.12)" xfId="357"/>
    <cellStyle name="1_Bao cao giai ngan von dau tu nam 2009 (theo doi)_DK bo tri lai (chinh thuc)_Ke hoach 2012 (theo doi)" xfId="358"/>
    <cellStyle name="1_Bao cao giai ngan von dau tu nam 2009 (theo doi)_DK bo tri lai (chinh thuc)_Ke hoach 2012 theo doi (giai ngan 30.6.12)" xfId="359"/>
    <cellStyle name="1_Bao cao giai ngan von dau tu nam 2009 (theo doi)_Ke hoach 2009 (theo doi) -1" xfId="360"/>
    <cellStyle name="1_Bao cao giai ngan von dau tu nam 2009 (theo doi)_Ke hoach 2009 (theo doi) -1_Bao cao tinh hinh thuc hien KH 2009 den 31-01-10" xfId="361"/>
    <cellStyle name="1_Bao cao giai ngan von dau tu nam 2009 (theo doi)_Ke hoach 2009 (theo doi) -1_Bao cao tinh hinh thuc hien KH 2009 den 31-01-10_BC von DTPT 6 thang 2012" xfId="362"/>
    <cellStyle name="1_Bao cao giai ngan von dau tu nam 2009 (theo doi)_Ke hoach 2009 (theo doi) -1_Bao cao tinh hinh thuc hien KH 2009 den 31-01-10_Bieu du thao QD von ho tro co MT" xfId="363"/>
    <cellStyle name="1_Bao cao giai ngan von dau tu nam 2009 (theo doi)_Ke hoach 2009 (theo doi) -1_Bao cao tinh hinh thuc hien KH 2009 den 31-01-10_Ke hoach 2012 (theo doi)" xfId="364"/>
    <cellStyle name="1_Bao cao giai ngan von dau tu nam 2009 (theo doi)_Ke hoach 2009 (theo doi) -1_Bao cao tinh hinh thuc hien KH 2009 den 31-01-10_Ke hoach 2012 theo doi (giai ngan 30.6.12)" xfId="365"/>
    <cellStyle name="1_Bao cao giai ngan von dau tu nam 2009 (theo doi)_Ke hoach 2009 (theo doi) -1_BC von DTPT 6 thang 2012" xfId="366"/>
    <cellStyle name="1_Bao cao giai ngan von dau tu nam 2009 (theo doi)_Ke hoach 2009 (theo doi) -1_Bieu du thao QD von ho tro co MT" xfId="367"/>
    <cellStyle name="1_Bao cao giai ngan von dau tu nam 2009 (theo doi)_Ke hoach 2009 (theo doi) -1_Book1" xfId="368"/>
    <cellStyle name="1_Bao cao giai ngan von dau tu nam 2009 (theo doi)_Ke hoach 2009 (theo doi) -1_Book1_BC von DTPT 6 thang 2012" xfId="369"/>
    <cellStyle name="1_Bao cao giai ngan von dau tu nam 2009 (theo doi)_Ke hoach 2009 (theo doi) -1_Book1_Bieu du thao QD von ho tro co MT" xfId="370"/>
    <cellStyle name="1_Bao cao giai ngan von dau tu nam 2009 (theo doi)_Ke hoach 2009 (theo doi) -1_Book1_Hoan chinh KH 2012 (o nha)" xfId="371"/>
    <cellStyle name="1_Bao cao giai ngan von dau tu nam 2009 (theo doi)_Ke hoach 2009 (theo doi) -1_Book1_Hoan chinh KH 2012 (o nha)_Bao cao giai ngan quy I" xfId="372"/>
    <cellStyle name="1_Bao cao giai ngan von dau tu nam 2009 (theo doi)_Ke hoach 2009 (theo doi) -1_Book1_Hoan chinh KH 2012 (o nha)_BC von DTPT 6 thang 2012" xfId="373"/>
    <cellStyle name="1_Bao cao giai ngan von dau tu nam 2009 (theo doi)_Ke hoach 2009 (theo doi) -1_Book1_Hoan chinh KH 2012 (o nha)_Bieu du thao QD von ho tro co MT" xfId="374"/>
    <cellStyle name="1_Bao cao giai ngan von dau tu nam 2009 (theo doi)_Ke hoach 2009 (theo doi) -1_Book1_Hoan chinh KH 2012 (o nha)_Ke hoach 2012 theo doi (giai ngan 30.6.12)" xfId="375"/>
    <cellStyle name="1_Bao cao giai ngan von dau tu nam 2009 (theo doi)_Ke hoach 2009 (theo doi) -1_Book1_Hoan chinh KH 2012 Von ho tro co MT" xfId="376"/>
    <cellStyle name="1_Bao cao giai ngan von dau tu nam 2009 (theo doi)_Ke hoach 2009 (theo doi) -1_Book1_Hoan chinh KH 2012 Von ho tro co MT (chi tiet)" xfId="377"/>
    <cellStyle name="1_Bao cao giai ngan von dau tu nam 2009 (theo doi)_Ke hoach 2009 (theo doi) -1_Book1_Hoan chinh KH 2012 Von ho tro co MT_Bao cao giai ngan quy I" xfId="378"/>
    <cellStyle name="1_Bao cao giai ngan von dau tu nam 2009 (theo doi)_Ke hoach 2009 (theo doi) -1_Book1_Hoan chinh KH 2012 Von ho tro co MT_BC von DTPT 6 thang 2012" xfId="379"/>
    <cellStyle name="1_Bao cao giai ngan von dau tu nam 2009 (theo doi)_Ke hoach 2009 (theo doi) -1_Book1_Hoan chinh KH 2012 Von ho tro co MT_Bieu du thao QD von ho tro co MT" xfId="380"/>
    <cellStyle name="1_Bao cao giai ngan von dau tu nam 2009 (theo doi)_Ke hoach 2009 (theo doi) -1_Book1_Hoan chinh KH 2012 Von ho tro co MT_Ke hoach 2012 theo doi (giai ngan 30.6.12)" xfId="381"/>
    <cellStyle name="1_Bao cao giai ngan von dau tu nam 2009 (theo doi)_Ke hoach 2009 (theo doi) -1_Book1_Ke hoach 2012 (theo doi)" xfId="382"/>
    <cellStyle name="1_Bao cao giai ngan von dau tu nam 2009 (theo doi)_Ke hoach 2009 (theo doi) -1_Book1_Ke hoach 2012 theo doi (giai ngan 30.6.12)" xfId="383"/>
    <cellStyle name="1_Bao cao giai ngan von dau tu nam 2009 (theo doi)_Ke hoach 2009 (theo doi) -1_Dang ky phan khai von ODA (gui Bo)" xfId="384"/>
    <cellStyle name="1_Bao cao giai ngan von dau tu nam 2009 (theo doi)_Ke hoach 2009 (theo doi) -1_Dang ky phan khai von ODA (gui Bo)_BC von DTPT 6 thang 2012" xfId="385"/>
    <cellStyle name="1_Bao cao giai ngan von dau tu nam 2009 (theo doi)_Ke hoach 2009 (theo doi) -1_Dang ky phan khai von ODA (gui Bo)_Bieu du thao QD von ho tro co MT" xfId="386"/>
    <cellStyle name="1_Bao cao giai ngan von dau tu nam 2009 (theo doi)_Ke hoach 2009 (theo doi) -1_Dang ky phan khai von ODA (gui Bo)_Ke hoach 2012 theo doi (giai ngan 30.6.12)" xfId="387"/>
    <cellStyle name="1_Bao cao giai ngan von dau tu nam 2009 (theo doi)_Ke hoach 2009 (theo doi) -1_Ke hoach 2012 (theo doi)" xfId="388"/>
    <cellStyle name="1_Bao cao giai ngan von dau tu nam 2009 (theo doi)_Ke hoach 2009 (theo doi) -1_Ke hoach 2012 theo doi (giai ngan 30.6.12)" xfId="389"/>
    <cellStyle name="1_Bao cao giai ngan von dau tu nam 2009 (theo doi)_Ke hoach 2009 (theo doi) -1_Tong hop theo doi von TPCP (BC)" xfId="390"/>
    <cellStyle name="1_Bao cao giai ngan von dau tu nam 2009 (theo doi)_Ke hoach 2009 (theo doi) -1_Tong hop theo doi von TPCP (BC)_BC von DTPT 6 thang 2012" xfId="391"/>
    <cellStyle name="1_Bao cao giai ngan von dau tu nam 2009 (theo doi)_Ke hoach 2009 (theo doi) -1_Tong hop theo doi von TPCP (BC)_Bieu du thao QD von ho tro co MT" xfId="392"/>
    <cellStyle name="1_Bao cao giai ngan von dau tu nam 2009 (theo doi)_Ke hoach 2009 (theo doi) -1_Tong hop theo doi von TPCP (BC)_Ke hoach 2012 (theo doi)" xfId="393"/>
    <cellStyle name="1_Bao cao giai ngan von dau tu nam 2009 (theo doi)_Ke hoach 2009 (theo doi) -1_Tong hop theo doi von TPCP (BC)_Ke hoach 2012 theo doi (giai ngan 30.6.12)" xfId="394"/>
    <cellStyle name="1_Bao cao giai ngan von dau tu nam 2009 (theo doi)_Ke hoach 2010 (theo doi)" xfId="395"/>
    <cellStyle name="1_Bao cao giai ngan von dau tu nam 2009 (theo doi)_Ke hoach 2010 (theo doi)_BC von DTPT 6 thang 2012" xfId="396"/>
    <cellStyle name="1_Bao cao giai ngan von dau tu nam 2009 (theo doi)_Ke hoach 2010 (theo doi)_Bieu du thao QD von ho tro co MT" xfId="397"/>
    <cellStyle name="1_Bao cao giai ngan von dau tu nam 2009 (theo doi)_Ke hoach 2010 (theo doi)_Ke hoach 2012 (theo doi)" xfId="398"/>
    <cellStyle name="1_Bao cao giai ngan von dau tu nam 2009 (theo doi)_Ke hoach 2010 (theo doi)_Ke hoach 2012 theo doi (giai ngan 30.6.12)" xfId="399"/>
    <cellStyle name="1_Bao cao giai ngan von dau tu nam 2009 (theo doi)_Ke hoach 2012 (theo doi)" xfId="400"/>
    <cellStyle name="1_Bao cao giai ngan von dau tu nam 2009 (theo doi)_Ke hoach 2012 theo doi (giai ngan 30.6.12)" xfId="401"/>
    <cellStyle name="1_Bao cao giai ngan von dau tu nam 2009 (theo doi)_Ke hoach nam 2013 nguon MT(theo doi) den 31-5-13" xfId="402"/>
    <cellStyle name="1_Bao cao giai ngan von dau tu nam 2009 (theo doi)_Tong hop theo doi von TPCP (BC)" xfId="403"/>
    <cellStyle name="1_Bao cao giai ngan von dau tu nam 2009 (theo doi)_Tong hop theo doi von TPCP (BC)_BC von DTPT 6 thang 2012" xfId="404"/>
    <cellStyle name="1_Bao cao giai ngan von dau tu nam 2009 (theo doi)_Tong hop theo doi von TPCP (BC)_Bieu du thao QD von ho tro co MT" xfId="405"/>
    <cellStyle name="1_Bao cao giai ngan von dau tu nam 2009 (theo doi)_Tong hop theo doi von TPCP (BC)_Ke hoach 2012 (theo doi)" xfId="406"/>
    <cellStyle name="1_Bao cao giai ngan von dau tu nam 2009 (theo doi)_Tong hop theo doi von TPCP (BC)_Ke hoach 2012 theo doi (giai ngan 30.6.12)" xfId="407"/>
    <cellStyle name="1_Bao cao giai ngan von dau tu nam 2009 (theo doi)_Worksheet in D: My Documents Ke Hoach KH cac nam Nam 2014 Bao cao ve Ke hoach nam 2014 ( Hoan chinh sau TL voi Bo KH)" xfId="408"/>
    <cellStyle name="1_Bao cao KP tu chu" xfId="409"/>
    <cellStyle name="1_Bao cao KP tu chu_Bao cao tinh hinh thuc hien KH 2009 den 31-01-10" xfId="410"/>
    <cellStyle name="1_Bao cao tinh hinh thuc hien KH 2009 den 31-01-10" xfId="411"/>
    <cellStyle name="1_Bao cao tinh hinh thuc hien KH 2009 den 31-01-10_BC von DTPT 6 thang 2012" xfId="412"/>
    <cellStyle name="1_Bao cao tinh hinh thuc hien KH 2009 den 31-01-10_Bieu du thao QD von ho tro co MT" xfId="413"/>
    <cellStyle name="1_Bao cao tinh hinh thuc hien KH 2009 den 31-01-10_Ke hoach 2012 (theo doi)" xfId="414"/>
    <cellStyle name="1_Bao cao tinh hinh thuc hien KH 2009 den 31-01-10_Ke hoach 2012 theo doi (giai ngan 30.6.12)" xfId="415"/>
    <cellStyle name="1_BC 2010 ve CT trong diem (5nam)" xfId="416"/>
    <cellStyle name="1_BC 2010 ve CT trong diem (5nam)_BC von DTPT 6 thang 2012" xfId="417"/>
    <cellStyle name="1_BC 2010 ve CT trong diem (5nam)_Bieu du thao QD von ho tro co MT" xfId="418"/>
    <cellStyle name="1_BC 2010 ve CT trong diem (5nam)_Ke hoach 2012 (theo doi)" xfId="419"/>
    <cellStyle name="1_BC 2010 ve CT trong diem (5nam)_Ke hoach 2012 theo doi (giai ngan 30.6.12)" xfId="420"/>
    <cellStyle name="1_BC 8 thang 2009 ve CT trong diem 5nam" xfId="421"/>
    <cellStyle name="1_BC 8 thang 2009 ve CT trong diem 5nam_1 Bieu 6 thang nam 2011" xfId="422"/>
    <cellStyle name="1_BC 8 thang 2009 ve CT trong diem 5nam_1 Bieu 6 thang nam 2011_BC von DTPT 6 thang 2012" xfId="423"/>
    <cellStyle name="1_BC 8 thang 2009 ve CT trong diem 5nam_1 Bieu 6 thang nam 2011_Bieu du thao QD von ho tro co MT" xfId="424"/>
    <cellStyle name="1_BC 8 thang 2009 ve CT trong diem 5nam_1 Bieu 6 thang nam 2011_Ke hoach 2012 (theo doi)" xfId="425"/>
    <cellStyle name="1_BC 8 thang 2009 ve CT trong diem 5nam_1 Bieu 6 thang nam 2011_Ke hoach 2012 theo doi (giai ngan 30.6.12)" xfId="426"/>
    <cellStyle name="1_BC 8 thang 2009 ve CT trong diem 5nam_Bao cao doan cong tac cua Bo thang 4-2010" xfId="427"/>
    <cellStyle name="1_BC 8 thang 2009 ve CT trong diem 5nam_Bao cao doan cong tac cua Bo thang 4-2010_BC von DTPT 6 thang 2012" xfId="428"/>
    <cellStyle name="1_BC 8 thang 2009 ve CT trong diem 5nam_Bao cao doan cong tac cua Bo thang 4-2010_Bieu du thao QD von ho tro co MT" xfId="429"/>
    <cellStyle name="1_BC 8 thang 2009 ve CT trong diem 5nam_Bao cao doan cong tac cua Bo thang 4-2010_Dang ky phan khai von ODA (gui Bo)" xfId="430"/>
    <cellStyle name="1_BC 8 thang 2009 ve CT trong diem 5nam_Bao cao doan cong tac cua Bo thang 4-2010_Dang ky phan khai von ODA (gui Bo)_BC von DTPT 6 thang 2012" xfId="431"/>
    <cellStyle name="1_BC 8 thang 2009 ve CT trong diem 5nam_Bao cao doan cong tac cua Bo thang 4-2010_Dang ky phan khai von ODA (gui Bo)_Bieu du thao QD von ho tro co MT" xfId="432"/>
    <cellStyle name="1_BC 8 thang 2009 ve CT trong diem 5nam_Bao cao doan cong tac cua Bo thang 4-2010_Dang ky phan khai von ODA (gui Bo)_Ke hoach 2012 theo doi (giai ngan 30.6.12)" xfId="433"/>
    <cellStyle name="1_BC 8 thang 2009 ve CT trong diem 5nam_Bao cao doan cong tac cua Bo thang 4-2010_Ke hoach 2012 (theo doi)" xfId="434"/>
    <cellStyle name="1_BC 8 thang 2009 ve CT trong diem 5nam_Bao cao doan cong tac cua Bo thang 4-2010_Ke hoach 2012 theo doi (giai ngan 30.6.12)" xfId="435"/>
    <cellStyle name="1_BC 8 thang 2009 ve CT trong diem 5nam_BC cong trinh trong diem" xfId="436"/>
    <cellStyle name="1_BC 8 thang 2009 ve CT trong diem 5nam_BC cong trinh trong diem_BC von DTPT 6 thang 2012" xfId="437"/>
    <cellStyle name="1_BC 8 thang 2009 ve CT trong diem 5nam_BC cong trinh trong diem_Bieu du thao QD von ho tro co MT" xfId="438"/>
    <cellStyle name="1_BC 8 thang 2009 ve CT trong diem 5nam_BC cong trinh trong diem_Ke hoach 2012 (theo doi)" xfId="439"/>
    <cellStyle name="1_BC 8 thang 2009 ve CT trong diem 5nam_BC cong trinh trong diem_Ke hoach 2012 theo doi (giai ngan 30.6.12)" xfId="440"/>
    <cellStyle name="1_BC 8 thang 2009 ve CT trong diem 5nam_BC von DTPT 6 thang 2012" xfId="441"/>
    <cellStyle name="1_BC 8 thang 2009 ve CT trong diem 5nam_bieu 01" xfId="442"/>
    <cellStyle name="1_BC 8 thang 2009 ve CT trong diem 5nam_Bieu 01 UB(hung)" xfId="443"/>
    <cellStyle name="1_BC 8 thang 2009 ve CT trong diem 5nam_bieu 01_Bao cao doan cong tac cua Bo thang 4-2010" xfId="444"/>
    <cellStyle name="1_BC 8 thang 2009 ve CT trong diem 5nam_bieu 01_Bao cao doan cong tac cua Bo thang 4-2010_BC von DTPT 6 thang 2012" xfId="445"/>
    <cellStyle name="1_BC 8 thang 2009 ve CT trong diem 5nam_bieu 01_Bao cao doan cong tac cua Bo thang 4-2010_Bieu du thao QD von ho tro co MT" xfId="446"/>
    <cellStyle name="1_BC 8 thang 2009 ve CT trong diem 5nam_bieu 01_Bao cao doan cong tac cua Bo thang 4-2010_Dang ky phan khai von ODA (gui Bo)" xfId="447"/>
    <cellStyle name="1_BC 8 thang 2009 ve CT trong diem 5nam_bieu 01_Bao cao doan cong tac cua Bo thang 4-2010_Dang ky phan khai von ODA (gui Bo)_BC von DTPT 6 thang 2012" xfId="448"/>
    <cellStyle name="1_BC 8 thang 2009 ve CT trong diem 5nam_bieu 01_Bao cao doan cong tac cua Bo thang 4-2010_Dang ky phan khai von ODA (gui Bo)_Bieu du thao QD von ho tro co MT" xfId="449"/>
    <cellStyle name="1_BC 8 thang 2009 ve CT trong diem 5nam_bieu 01_Bao cao doan cong tac cua Bo thang 4-2010_Dang ky phan khai von ODA (gui Bo)_Ke hoach 2012 theo doi (giai ngan 30.6.12)" xfId="450"/>
    <cellStyle name="1_BC 8 thang 2009 ve CT trong diem 5nam_bieu 01_Bao cao doan cong tac cua Bo thang 4-2010_Ke hoach 2012 (theo doi)" xfId="451"/>
    <cellStyle name="1_BC 8 thang 2009 ve CT trong diem 5nam_bieu 01_Bao cao doan cong tac cua Bo thang 4-2010_Ke hoach 2012 theo doi (giai ngan 30.6.12)" xfId="452"/>
    <cellStyle name="1_BC 8 thang 2009 ve CT trong diem 5nam_bieu 01_BC von DTPT 6 thang 2012" xfId="453"/>
    <cellStyle name="1_BC 8 thang 2009 ve CT trong diem 5nam_bieu 01_Bieu du thao QD von ho tro co MT" xfId="454"/>
    <cellStyle name="1_BC 8 thang 2009 ve CT trong diem 5nam_bieu 01_Book1" xfId="455"/>
    <cellStyle name="1_BC 8 thang 2009 ve CT trong diem 5nam_bieu 01_Book1_BC von DTPT 6 thang 2012" xfId="456"/>
    <cellStyle name="1_BC 8 thang 2009 ve CT trong diem 5nam_bieu 01_Book1_Bieu du thao QD von ho tro co MT" xfId="457"/>
    <cellStyle name="1_BC 8 thang 2009 ve CT trong diem 5nam_bieu 01_Book1_Hoan chinh KH 2012 (o nha)" xfId="458"/>
    <cellStyle name="1_BC 8 thang 2009 ve CT trong diem 5nam_bieu 01_Book1_Hoan chinh KH 2012 (o nha)_Bao cao giai ngan quy I" xfId="459"/>
    <cellStyle name="1_BC 8 thang 2009 ve CT trong diem 5nam_bieu 01_Book1_Hoan chinh KH 2012 (o nha)_BC von DTPT 6 thang 2012" xfId="460"/>
    <cellStyle name="1_BC 8 thang 2009 ve CT trong diem 5nam_bieu 01_Book1_Hoan chinh KH 2012 (o nha)_Bieu du thao QD von ho tro co MT" xfId="461"/>
    <cellStyle name="1_BC 8 thang 2009 ve CT trong diem 5nam_bieu 01_Book1_Hoan chinh KH 2012 (o nha)_Ke hoach 2012 theo doi (giai ngan 30.6.12)" xfId="462"/>
    <cellStyle name="1_BC 8 thang 2009 ve CT trong diem 5nam_bieu 01_Book1_Hoan chinh KH 2012 Von ho tro co MT" xfId="463"/>
    <cellStyle name="1_BC 8 thang 2009 ve CT trong diem 5nam_bieu 01_Book1_Hoan chinh KH 2012 Von ho tro co MT (chi tiet)" xfId="464"/>
    <cellStyle name="1_BC 8 thang 2009 ve CT trong diem 5nam_bieu 01_Book1_Hoan chinh KH 2012 Von ho tro co MT_Bao cao giai ngan quy I" xfId="465"/>
    <cellStyle name="1_BC 8 thang 2009 ve CT trong diem 5nam_bieu 01_Book1_Hoan chinh KH 2012 Von ho tro co MT_BC von DTPT 6 thang 2012" xfId="466"/>
    <cellStyle name="1_BC 8 thang 2009 ve CT trong diem 5nam_bieu 01_Book1_Hoan chinh KH 2012 Von ho tro co MT_Bieu du thao QD von ho tro co MT" xfId="467"/>
    <cellStyle name="1_BC 8 thang 2009 ve CT trong diem 5nam_bieu 01_Book1_Hoan chinh KH 2012 Von ho tro co MT_Ke hoach 2012 theo doi (giai ngan 30.6.12)" xfId="468"/>
    <cellStyle name="1_BC 8 thang 2009 ve CT trong diem 5nam_bieu 01_Book1_Ke hoach 2012 (theo doi)" xfId="469"/>
    <cellStyle name="1_BC 8 thang 2009 ve CT trong diem 5nam_bieu 01_Book1_Ke hoach 2012 theo doi (giai ngan 30.6.12)" xfId="470"/>
    <cellStyle name="1_BC 8 thang 2009 ve CT trong diem 5nam_bieu 01_Dang ky phan khai von ODA (gui Bo)" xfId="471"/>
    <cellStyle name="1_BC 8 thang 2009 ve CT trong diem 5nam_bieu 01_Dang ky phan khai von ODA (gui Bo)_BC von DTPT 6 thang 2012" xfId="472"/>
    <cellStyle name="1_BC 8 thang 2009 ve CT trong diem 5nam_bieu 01_Dang ky phan khai von ODA (gui Bo)_Bieu du thao QD von ho tro co MT" xfId="473"/>
    <cellStyle name="1_BC 8 thang 2009 ve CT trong diem 5nam_bieu 01_Dang ky phan khai von ODA (gui Bo)_Ke hoach 2012 theo doi (giai ngan 30.6.12)" xfId="474"/>
    <cellStyle name="1_BC 8 thang 2009 ve CT trong diem 5nam_bieu 01_Ke hoach 2010 (theo doi)" xfId="475"/>
    <cellStyle name="1_BC 8 thang 2009 ve CT trong diem 5nam_bieu 01_Ke hoach 2010 (theo doi)_BC von DTPT 6 thang 2012" xfId="476"/>
    <cellStyle name="1_BC 8 thang 2009 ve CT trong diem 5nam_bieu 01_Ke hoach 2010 (theo doi)_Bieu du thao QD von ho tro co MT" xfId="477"/>
    <cellStyle name="1_BC 8 thang 2009 ve CT trong diem 5nam_bieu 01_Ke hoach 2010 (theo doi)_Ke hoach 2012 (theo doi)" xfId="478"/>
    <cellStyle name="1_BC 8 thang 2009 ve CT trong diem 5nam_bieu 01_Ke hoach 2010 (theo doi)_Ke hoach 2012 theo doi (giai ngan 30.6.12)" xfId="479"/>
    <cellStyle name="1_BC 8 thang 2009 ve CT trong diem 5nam_bieu 01_Ke hoach 2012 (theo doi)" xfId="480"/>
    <cellStyle name="1_BC 8 thang 2009 ve CT trong diem 5nam_bieu 01_Ke hoach 2012 theo doi (giai ngan 30.6.12)" xfId="481"/>
    <cellStyle name="1_BC 8 thang 2009 ve CT trong diem 5nam_bieu 01_Ke hoach nam 2013 nguon MT(theo doi) den 31-5-13" xfId="482"/>
    <cellStyle name="1_BC 8 thang 2009 ve CT trong diem 5nam_bieu 01_Worksheet in D: My Documents Ke Hoach KH cac nam Nam 2014 Bao cao ve Ke hoach nam 2014 ( Hoan chinh sau TL voi Bo KH)" xfId="483"/>
    <cellStyle name="1_BC 8 thang 2009 ve CT trong diem 5nam_Bieu du thao QD von ho tro co MT" xfId="484"/>
    <cellStyle name="1_BC 8 thang 2009 ve CT trong diem 5nam_Book1" xfId="485"/>
    <cellStyle name="1_BC 8 thang 2009 ve CT trong diem 5nam_Book1_BC von DTPT 6 thang 2012" xfId="486"/>
    <cellStyle name="1_BC 8 thang 2009 ve CT trong diem 5nam_Book1_Bieu du thao QD von ho tro co MT" xfId="487"/>
    <cellStyle name="1_BC 8 thang 2009 ve CT trong diem 5nam_Book1_Hoan chinh KH 2012 (o nha)" xfId="488"/>
    <cellStyle name="1_BC 8 thang 2009 ve CT trong diem 5nam_Book1_Hoan chinh KH 2012 (o nha)_Bao cao giai ngan quy I" xfId="489"/>
    <cellStyle name="1_BC 8 thang 2009 ve CT trong diem 5nam_Book1_Hoan chinh KH 2012 (o nha)_BC von DTPT 6 thang 2012" xfId="490"/>
    <cellStyle name="1_BC 8 thang 2009 ve CT trong diem 5nam_Book1_Hoan chinh KH 2012 (o nha)_Bieu du thao QD von ho tro co MT" xfId="491"/>
    <cellStyle name="1_BC 8 thang 2009 ve CT trong diem 5nam_Book1_Hoan chinh KH 2012 (o nha)_Ke hoach 2012 theo doi (giai ngan 30.6.12)" xfId="492"/>
    <cellStyle name="1_BC 8 thang 2009 ve CT trong diem 5nam_Book1_Hoan chinh KH 2012 Von ho tro co MT" xfId="493"/>
    <cellStyle name="1_BC 8 thang 2009 ve CT trong diem 5nam_Book1_Hoan chinh KH 2012 Von ho tro co MT (chi tiet)" xfId="494"/>
    <cellStyle name="1_BC 8 thang 2009 ve CT trong diem 5nam_Book1_Hoan chinh KH 2012 Von ho tro co MT_Bao cao giai ngan quy I" xfId="495"/>
    <cellStyle name="1_BC 8 thang 2009 ve CT trong diem 5nam_Book1_Hoan chinh KH 2012 Von ho tro co MT_BC von DTPT 6 thang 2012" xfId="496"/>
    <cellStyle name="1_BC 8 thang 2009 ve CT trong diem 5nam_Book1_Hoan chinh KH 2012 Von ho tro co MT_Bieu du thao QD von ho tro co MT" xfId="497"/>
    <cellStyle name="1_BC 8 thang 2009 ve CT trong diem 5nam_Book1_Hoan chinh KH 2012 Von ho tro co MT_Ke hoach 2012 theo doi (giai ngan 30.6.12)" xfId="498"/>
    <cellStyle name="1_BC 8 thang 2009 ve CT trong diem 5nam_Book1_Ke hoach 2012 (theo doi)" xfId="499"/>
    <cellStyle name="1_BC 8 thang 2009 ve CT trong diem 5nam_Book1_Ke hoach 2012 theo doi (giai ngan 30.6.12)" xfId="500"/>
    <cellStyle name="1_BC 8 thang 2009 ve CT trong diem 5nam_Dang ky phan khai von ODA (gui Bo)" xfId="501"/>
    <cellStyle name="1_BC 8 thang 2009 ve CT trong diem 5nam_Dang ky phan khai von ODA (gui Bo)_BC von DTPT 6 thang 2012" xfId="502"/>
    <cellStyle name="1_BC 8 thang 2009 ve CT trong diem 5nam_Dang ky phan khai von ODA (gui Bo)_Bieu du thao QD von ho tro co MT" xfId="503"/>
    <cellStyle name="1_BC 8 thang 2009 ve CT trong diem 5nam_Dang ky phan khai von ODA (gui Bo)_Ke hoach 2012 theo doi (giai ngan 30.6.12)" xfId="504"/>
    <cellStyle name="1_BC 8 thang 2009 ve CT trong diem 5nam_Ke hoach 2010 (theo doi)" xfId="505"/>
    <cellStyle name="1_BC 8 thang 2009 ve CT trong diem 5nam_Ke hoach 2010 (theo doi)_BC von DTPT 6 thang 2012" xfId="506"/>
    <cellStyle name="1_BC 8 thang 2009 ve CT trong diem 5nam_Ke hoach 2010 (theo doi)_Bieu du thao QD von ho tro co MT" xfId="507"/>
    <cellStyle name="1_BC 8 thang 2009 ve CT trong diem 5nam_Ke hoach 2010 (theo doi)_Ke hoach 2012 (theo doi)" xfId="508"/>
    <cellStyle name="1_BC 8 thang 2009 ve CT trong diem 5nam_Ke hoach 2010 (theo doi)_Ke hoach 2012 theo doi (giai ngan 30.6.12)" xfId="509"/>
    <cellStyle name="1_BC 8 thang 2009 ve CT trong diem 5nam_Ke hoach 2012 (theo doi)" xfId="510"/>
    <cellStyle name="1_BC 8 thang 2009 ve CT trong diem 5nam_Ke hoach 2012 theo doi (giai ngan 30.6.12)" xfId="511"/>
    <cellStyle name="1_BC 8 thang 2009 ve CT trong diem 5nam_Ke hoach nam 2013 nguon MT(theo doi) den 31-5-13" xfId="512"/>
    <cellStyle name="1_BC 8 thang 2009 ve CT trong diem 5nam_Phu vuc LV bo" xfId="513"/>
    <cellStyle name="1_BC 8 thang 2009 ve CT trong diem 5nam_Phu vuc LV bo_BC cong trinh trong diem" xfId="514"/>
    <cellStyle name="1_BC 8 thang 2009 ve CT trong diem 5nam_Phu vuc LV bo_BC cong trinh trong diem_BC von DTPT 6 thang 2012" xfId="515"/>
    <cellStyle name="1_BC 8 thang 2009 ve CT trong diem 5nam_Phu vuc LV bo_BC cong trinh trong diem_Bieu du thao QD von ho tro co MT" xfId="516"/>
    <cellStyle name="1_BC 8 thang 2009 ve CT trong diem 5nam_Phu vuc LV bo_BC cong trinh trong diem_Ke hoach 2012 (theo doi)" xfId="517"/>
    <cellStyle name="1_BC 8 thang 2009 ve CT trong diem 5nam_Phu vuc LV bo_BC cong trinh trong diem_Ke hoach 2012 theo doi (giai ngan 30.6.12)" xfId="518"/>
    <cellStyle name="1_BC 8 thang 2009 ve CT trong diem 5nam_Phu vuc LV bo_BC von DTPT 6 thang 2012" xfId="519"/>
    <cellStyle name="1_BC 8 thang 2009 ve CT trong diem 5nam_Phu vuc LV bo_Bieu du thao QD von ho tro co MT" xfId="520"/>
    <cellStyle name="1_BC 8 thang 2009 ve CT trong diem 5nam_Phu vuc LV bo_Ke hoach 2012 (theo doi)" xfId="521"/>
    <cellStyle name="1_BC 8 thang 2009 ve CT trong diem 5nam_Phu vuc LV bo_Ke hoach 2012 theo doi (giai ngan 30.6.12)" xfId="522"/>
    <cellStyle name="1_BC 8 thang 2009 ve CT trong diem 5nam_Phu vuc LV bo_pvhung.skhdt 20117113152041 Danh muc cong trinh trong diem" xfId="523"/>
    <cellStyle name="1_BC 8 thang 2009 ve CT trong diem 5nam_Phu vuc LV bo_pvhung.skhdt 20117113152041 Danh muc cong trinh trong diem_BC von DTPT 6 thang 2012" xfId="524"/>
    <cellStyle name="1_BC 8 thang 2009 ve CT trong diem 5nam_Phu vuc LV bo_pvhung.skhdt 20117113152041 Danh muc cong trinh trong diem_Bieu du thao QD von ho tro co MT" xfId="525"/>
    <cellStyle name="1_BC 8 thang 2009 ve CT trong diem 5nam_Phu vuc LV bo_pvhung.skhdt 20117113152041 Danh muc cong trinh trong diem_Ke hoach 2012 (theo doi)" xfId="526"/>
    <cellStyle name="1_BC 8 thang 2009 ve CT trong diem 5nam_Phu vuc LV bo_pvhung.skhdt 20117113152041 Danh muc cong trinh trong diem_Ke hoach 2012 theo doi (giai ngan 30.6.12)" xfId="527"/>
    <cellStyle name="1_BC 8 thang 2009 ve CT trong diem 5nam_pvhung.skhdt 20117113152041 Danh muc cong trinh trong diem" xfId="528"/>
    <cellStyle name="1_BC 8 thang 2009 ve CT trong diem 5nam_pvhung.skhdt 20117113152041 Danh muc cong trinh trong diem_BC von DTPT 6 thang 2012" xfId="529"/>
    <cellStyle name="1_BC 8 thang 2009 ve CT trong diem 5nam_pvhung.skhdt 20117113152041 Danh muc cong trinh trong diem_Bieu du thao QD von ho tro co MT" xfId="530"/>
    <cellStyle name="1_BC 8 thang 2009 ve CT trong diem 5nam_pvhung.skhdt 20117113152041 Danh muc cong trinh trong diem_Ke hoach 2012 (theo doi)" xfId="531"/>
    <cellStyle name="1_BC 8 thang 2009 ve CT trong diem 5nam_pvhung.skhdt 20117113152041 Danh muc cong trinh trong diem_Ke hoach 2012 theo doi (giai ngan 30.6.12)" xfId="532"/>
    <cellStyle name="1_BC 8 thang 2009 ve CT trong diem 5nam_Tong hop so lieu" xfId="533"/>
    <cellStyle name="1_BC 8 thang 2009 ve CT trong diem 5nam_Tong hop so lieu_BC cong trinh trong diem" xfId="534"/>
    <cellStyle name="1_BC 8 thang 2009 ve CT trong diem 5nam_Tong hop so lieu_BC cong trinh trong diem_BC von DTPT 6 thang 2012" xfId="535"/>
    <cellStyle name="1_BC 8 thang 2009 ve CT trong diem 5nam_Tong hop so lieu_BC cong trinh trong diem_Bieu du thao QD von ho tro co MT" xfId="536"/>
    <cellStyle name="1_BC 8 thang 2009 ve CT trong diem 5nam_Tong hop so lieu_BC cong trinh trong diem_Ke hoach 2012 (theo doi)" xfId="537"/>
    <cellStyle name="1_BC 8 thang 2009 ve CT trong diem 5nam_Tong hop so lieu_BC cong trinh trong diem_Ke hoach 2012 theo doi (giai ngan 30.6.12)" xfId="538"/>
    <cellStyle name="1_BC 8 thang 2009 ve CT trong diem 5nam_Tong hop so lieu_BC von DTPT 6 thang 2012" xfId="539"/>
    <cellStyle name="1_BC 8 thang 2009 ve CT trong diem 5nam_Tong hop so lieu_Bieu du thao QD von ho tro co MT" xfId="540"/>
    <cellStyle name="1_BC 8 thang 2009 ve CT trong diem 5nam_Tong hop so lieu_Ke hoach 2012 (theo doi)" xfId="541"/>
    <cellStyle name="1_BC 8 thang 2009 ve CT trong diem 5nam_Tong hop so lieu_Ke hoach 2012 theo doi (giai ngan 30.6.12)" xfId="542"/>
    <cellStyle name="1_BC 8 thang 2009 ve CT trong diem 5nam_Tong hop so lieu_pvhung.skhdt 20117113152041 Danh muc cong trinh trong diem" xfId="543"/>
    <cellStyle name="1_BC 8 thang 2009 ve CT trong diem 5nam_Tong hop so lieu_pvhung.skhdt 20117113152041 Danh muc cong trinh trong diem_BC von DTPT 6 thang 2012" xfId="544"/>
    <cellStyle name="1_BC 8 thang 2009 ve CT trong diem 5nam_Tong hop so lieu_pvhung.skhdt 20117113152041 Danh muc cong trinh trong diem_Bieu du thao QD von ho tro co MT" xfId="545"/>
    <cellStyle name="1_BC 8 thang 2009 ve CT trong diem 5nam_Tong hop so lieu_pvhung.skhdt 20117113152041 Danh muc cong trinh trong diem_Ke hoach 2012 (theo doi)" xfId="546"/>
    <cellStyle name="1_BC 8 thang 2009 ve CT trong diem 5nam_Tong hop so lieu_pvhung.skhdt 20117113152041 Danh muc cong trinh trong diem_Ke hoach 2012 theo doi (giai ngan 30.6.12)" xfId="547"/>
    <cellStyle name="1_BC 8 thang 2009 ve CT trong diem 5nam_Worksheet in D: My Documents Ke Hoach KH cac nam Nam 2014 Bao cao ve Ke hoach nam 2014 ( Hoan chinh sau TL voi Bo KH)" xfId="548"/>
    <cellStyle name="1_BC cong trinh trong diem" xfId="549"/>
    <cellStyle name="1_BC cong trinh trong diem_BC von DTPT 6 thang 2012" xfId="550"/>
    <cellStyle name="1_BC cong trinh trong diem_Bieu du thao QD von ho tro co MT" xfId="551"/>
    <cellStyle name="1_BC cong trinh trong diem_Ke hoach 2012 (theo doi)" xfId="552"/>
    <cellStyle name="1_BC cong trinh trong diem_Ke hoach 2012 theo doi (giai ngan 30.6.12)" xfId="553"/>
    <cellStyle name="1_BC nam 2007 (UB)" xfId="554"/>
    <cellStyle name="1_BC nam 2007 (UB)_1 Bieu 6 thang nam 2011" xfId="555"/>
    <cellStyle name="1_BC nam 2007 (UB)_1 Bieu 6 thang nam 2011_BC von DTPT 6 thang 2012" xfId="556"/>
    <cellStyle name="1_BC nam 2007 (UB)_1 Bieu 6 thang nam 2011_Bieu du thao QD von ho tro co MT" xfId="557"/>
    <cellStyle name="1_BC nam 2007 (UB)_1 Bieu 6 thang nam 2011_Ke hoach 2012 (theo doi)" xfId="558"/>
    <cellStyle name="1_BC nam 2007 (UB)_1 Bieu 6 thang nam 2011_Ke hoach 2012 theo doi (giai ngan 30.6.12)" xfId="559"/>
    <cellStyle name="1_BC nam 2007 (UB)_Bao cao doan cong tac cua Bo thang 4-2010" xfId="560"/>
    <cellStyle name="1_BC nam 2007 (UB)_Bao cao doan cong tac cua Bo thang 4-2010_BC von DTPT 6 thang 2012" xfId="561"/>
    <cellStyle name="1_BC nam 2007 (UB)_Bao cao doan cong tac cua Bo thang 4-2010_Bieu du thao QD von ho tro co MT" xfId="562"/>
    <cellStyle name="1_BC nam 2007 (UB)_Bao cao doan cong tac cua Bo thang 4-2010_Dang ky phan khai von ODA (gui Bo)" xfId="563"/>
    <cellStyle name="1_BC nam 2007 (UB)_Bao cao doan cong tac cua Bo thang 4-2010_Dang ky phan khai von ODA (gui Bo)_BC von DTPT 6 thang 2012" xfId="564"/>
    <cellStyle name="1_BC nam 2007 (UB)_Bao cao doan cong tac cua Bo thang 4-2010_Dang ky phan khai von ODA (gui Bo)_Bieu du thao QD von ho tro co MT" xfId="565"/>
    <cellStyle name="1_BC nam 2007 (UB)_Bao cao doan cong tac cua Bo thang 4-2010_Dang ky phan khai von ODA (gui Bo)_Ke hoach 2012 theo doi (giai ngan 30.6.12)" xfId="566"/>
    <cellStyle name="1_BC nam 2007 (UB)_Bao cao doan cong tac cua Bo thang 4-2010_Ke hoach 2012 (theo doi)" xfId="567"/>
    <cellStyle name="1_BC nam 2007 (UB)_Bao cao doan cong tac cua Bo thang 4-2010_Ke hoach 2012 theo doi (giai ngan 30.6.12)" xfId="568"/>
    <cellStyle name="1_BC nam 2007 (UB)_Bao cao tinh hinh thuc hien KH 2009 den 31-01-10" xfId="569"/>
    <cellStyle name="1_BC nam 2007 (UB)_Bao cao tinh hinh thuc hien KH 2009 den 31-01-10_BC von DTPT 6 thang 2012" xfId="570"/>
    <cellStyle name="1_BC nam 2007 (UB)_Bao cao tinh hinh thuc hien KH 2009 den 31-01-10_Bieu du thao QD von ho tro co MT" xfId="571"/>
    <cellStyle name="1_BC nam 2007 (UB)_Bao cao tinh hinh thuc hien KH 2009 den 31-01-10_Ke hoach 2012 (theo doi)" xfId="572"/>
    <cellStyle name="1_BC nam 2007 (UB)_Bao cao tinh hinh thuc hien KH 2009 den 31-01-10_Ke hoach 2012 theo doi (giai ngan 30.6.12)" xfId="573"/>
    <cellStyle name="1_BC nam 2007 (UB)_BC cong trinh trong diem" xfId="574"/>
    <cellStyle name="1_BC nam 2007 (UB)_BC cong trinh trong diem_BC von DTPT 6 thang 2012" xfId="575"/>
    <cellStyle name="1_BC nam 2007 (UB)_BC cong trinh trong diem_Bieu du thao QD von ho tro co MT" xfId="576"/>
    <cellStyle name="1_BC nam 2007 (UB)_BC cong trinh trong diem_Ke hoach 2012 (theo doi)" xfId="577"/>
    <cellStyle name="1_BC nam 2007 (UB)_BC cong trinh trong diem_Ke hoach 2012 theo doi (giai ngan 30.6.12)" xfId="578"/>
    <cellStyle name="1_BC nam 2007 (UB)_BC von DTPT 6 thang 2012" xfId="579"/>
    <cellStyle name="1_BC nam 2007 (UB)_Bieu 01 UB(hung)" xfId="580"/>
    <cellStyle name="1_BC nam 2007 (UB)_Bieu du thao QD von ho tro co MT" xfId="581"/>
    <cellStyle name="1_BC nam 2007 (UB)_Book1" xfId="582"/>
    <cellStyle name="1_BC nam 2007 (UB)_Book1_BC von DTPT 6 thang 2012" xfId="583"/>
    <cellStyle name="1_BC nam 2007 (UB)_Book1_Bieu du thao QD von ho tro co MT" xfId="584"/>
    <cellStyle name="1_BC nam 2007 (UB)_Book1_Hoan chinh KH 2012 (o nha)" xfId="585"/>
    <cellStyle name="1_BC nam 2007 (UB)_Book1_Hoan chinh KH 2012 (o nha)_Bao cao giai ngan quy I" xfId="586"/>
    <cellStyle name="1_BC nam 2007 (UB)_Book1_Hoan chinh KH 2012 (o nha)_BC von DTPT 6 thang 2012" xfId="587"/>
    <cellStyle name="1_BC nam 2007 (UB)_Book1_Hoan chinh KH 2012 (o nha)_Bieu du thao QD von ho tro co MT" xfId="588"/>
    <cellStyle name="1_BC nam 2007 (UB)_Book1_Hoan chinh KH 2012 (o nha)_Ke hoach 2012 theo doi (giai ngan 30.6.12)" xfId="589"/>
    <cellStyle name="1_BC nam 2007 (UB)_Book1_Hoan chinh KH 2012 Von ho tro co MT" xfId="590"/>
    <cellStyle name="1_BC nam 2007 (UB)_Book1_Hoan chinh KH 2012 Von ho tro co MT (chi tiet)" xfId="591"/>
    <cellStyle name="1_BC nam 2007 (UB)_Book1_Hoan chinh KH 2012 Von ho tro co MT_Bao cao giai ngan quy I" xfId="592"/>
    <cellStyle name="1_BC nam 2007 (UB)_Book1_Hoan chinh KH 2012 Von ho tro co MT_BC von DTPT 6 thang 2012" xfId="593"/>
    <cellStyle name="1_BC nam 2007 (UB)_Book1_Hoan chinh KH 2012 Von ho tro co MT_Bieu du thao QD von ho tro co MT" xfId="594"/>
    <cellStyle name="1_BC nam 2007 (UB)_Book1_Hoan chinh KH 2012 Von ho tro co MT_Ke hoach 2012 theo doi (giai ngan 30.6.12)" xfId="595"/>
    <cellStyle name="1_BC nam 2007 (UB)_Book1_Ke hoach 2012 (theo doi)" xfId="596"/>
    <cellStyle name="1_BC nam 2007 (UB)_Book1_Ke hoach 2012 theo doi (giai ngan 30.6.12)" xfId="597"/>
    <cellStyle name="1_BC nam 2007 (UB)_Chi tieu 5 nam" xfId="598"/>
    <cellStyle name="1_BC nam 2007 (UB)_Chi tieu 5 nam_BC cong trinh trong diem" xfId="599"/>
    <cellStyle name="1_BC nam 2007 (UB)_Chi tieu 5 nam_BC cong trinh trong diem_BC von DTPT 6 thang 2012" xfId="600"/>
    <cellStyle name="1_BC nam 2007 (UB)_Chi tieu 5 nam_BC cong trinh trong diem_Bieu du thao QD von ho tro co MT" xfId="601"/>
    <cellStyle name="1_BC nam 2007 (UB)_Chi tieu 5 nam_BC cong trinh trong diem_Ke hoach 2012 (theo doi)" xfId="602"/>
    <cellStyle name="1_BC nam 2007 (UB)_Chi tieu 5 nam_BC cong trinh trong diem_Ke hoach 2012 theo doi (giai ngan 30.6.12)" xfId="603"/>
    <cellStyle name="1_BC nam 2007 (UB)_Chi tieu 5 nam_BC von DTPT 6 thang 2012" xfId="604"/>
    <cellStyle name="1_BC nam 2007 (UB)_Chi tieu 5 nam_Bieu du thao QD von ho tro co MT" xfId="605"/>
    <cellStyle name="1_BC nam 2007 (UB)_Chi tieu 5 nam_Ke hoach 2012 (theo doi)" xfId="606"/>
    <cellStyle name="1_BC nam 2007 (UB)_Chi tieu 5 nam_Ke hoach 2012 theo doi (giai ngan 30.6.12)" xfId="607"/>
    <cellStyle name="1_BC nam 2007 (UB)_Chi tieu 5 nam_pvhung.skhdt 20117113152041 Danh muc cong trinh trong diem" xfId="608"/>
    <cellStyle name="1_BC nam 2007 (UB)_Chi tieu 5 nam_pvhung.skhdt 20117113152041 Danh muc cong trinh trong diem_BC von DTPT 6 thang 2012" xfId="609"/>
    <cellStyle name="1_BC nam 2007 (UB)_Chi tieu 5 nam_pvhung.skhdt 20117113152041 Danh muc cong trinh trong diem_Bieu du thao QD von ho tro co MT" xfId="610"/>
    <cellStyle name="1_BC nam 2007 (UB)_Chi tieu 5 nam_pvhung.skhdt 20117113152041 Danh muc cong trinh trong diem_Ke hoach 2012 (theo doi)" xfId="611"/>
    <cellStyle name="1_BC nam 2007 (UB)_Chi tieu 5 nam_pvhung.skhdt 20117113152041 Danh muc cong trinh trong diem_Ke hoach 2012 theo doi (giai ngan 30.6.12)" xfId="612"/>
    <cellStyle name="1_BC nam 2007 (UB)_Dang ky phan khai von ODA (gui Bo)" xfId="613"/>
    <cellStyle name="1_BC nam 2007 (UB)_Dang ky phan khai von ODA (gui Bo)_BC von DTPT 6 thang 2012" xfId="614"/>
    <cellStyle name="1_BC nam 2007 (UB)_Dang ky phan khai von ODA (gui Bo)_Bieu du thao QD von ho tro co MT" xfId="615"/>
    <cellStyle name="1_BC nam 2007 (UB)_Dang ky phan khai von ODA (gui Bo)_Ke hoach 2012 theo doi (giai ngan 30.6.12)" xfId="616"/>
    <cellStyle name="1_BC nam 2007 (UB)_DK bo tri lai (chinh thuc)" xfId="617"/>
    <cellStyle name="1_BC nam 2007 (UB)_DK bo tri lai (chinh thuc)_BC von DTPT 6 thang 2012" xfId="618"/>
    <cellStyle name="1_BC nam 2007 (UB)_DK bo tri lai (chinh thuc)_Bieu du thao QD von ho tro co MT" xfId="619"/>
    <cellStyle name="1_BC nam 2007 (UB)_DK bo tri lai (chinh thuc)_Hoan chinh KH 2012 (o nha)" xfId="620"/>
    <cellStyle name="1_BC nam 2007 (UB)_DK bo tri lai (chinh thuc)_Hoan chinh KH 2012 (o nha)_Bao cao giai ngan quy I" xfId="621"/>
    <cellStyle name="1_BC nam 2007 (UB)_DK bo tri lai (chinh thuc)_Hoan chinh KH 2012 (o nha)_BC von DTPT 6 thang 2012" xfId="622"/>
    <cellStyle name="1_BC nam 2007 (UB)_DK bo tri lai (chinh thuc)_Hoan chinh KH 2012 (o nha)_Bieu du thao QD von ho tro co MT" xfId="623"/>
    <cellStyle name="1_BC nam 2007 (UB)_DK bo tri lai (chinh thuc)_Hoan chinh KH 2012 (o nha)_Ke hoach 2012 theo doi (giai ngan 30.6.12)" xfId="624"/>
    <cellStyle name="1_BC nam 2007 (UB)_DK bo tri lai (chinh thuc)_Hoan chinh KH 2012 Von ho tro co MT" xfId="625"/>
    <cellStyle name="1_BC nam 2007 (UB)_DK bo tri lai (chinh thuc)_Hoan chinh KH 2012 Von ho tro co MT (chi tiet)" xfId="626"/>
    <cellStyle name="1_BC nam 2007 (UB)_DK bo tri lai (chinh thuc)_Hoan chinh KH 2012 Von ho tro co MT_Bao cao giai ngan quy I" xfId="627"/>
    <cellStyle name="1_BC nam 2007 (UB)_DK bo tri lai (chinh thuc)_Hoan chinh KH 2012 Von ho tro co MT_BC von DTPT 6 thang 2012" xfId="628"/>
    <cellStyle name="1_BC nam 2007 (UB)_DK bo tri lai (chinh thuc)_Hoan chinh KH 2012 Von ho tro co MT_Bieu du thao QD von ho tro co MT" xfId="629"/>
    <cellStyle name="1_BC nam 2007 (UB)_DK bo tri lai (chinh thuc)_Hoan chinh KH 2012 Von ho tro co MT_Ke hoach 2012 theo doi (giai ngan 30.6.12)" xfId="630"/>
    <cellStyle name="1_BC nam 2007 (UB)_DK bo tri lai (chinh thuc)_Ke hoach 2012 (theo doi)" xfId="631"/>
    <cellStyle name="1_BC nam 2007 (UB)_DK bo tri lai (chinh thuc)_Ke hoach 2012 theo doi (giai ngan 30.6.12)" xfId="632"/>
    <cellStyle name="1_BC nam 2007 (UB)_Ke hoach 2010 (theo doi)" xfId="633"/>
    <cellStyle name="1_BC nam 2007 (UB)_Ke hoach 2010 (theo doi)_BC von DTPT 6 thang 2012" xfId="634"/>
    <cellStyle name="1_BC nam 2007 (UB)_Ke hoach 2010 (theo doi)_Bieu du thao QD von ho tro co MT" xfId="635"/>
    <cellStyle name="1_BC nam 2007 (UB)_Ke hoach 2010 (theo doi)_Ke hoach 2012 (theo doi)" xfId="636"/>
    <cellStyle name="1_BC nam 2007 (UB)_Ke hoach 2010 (theo doi)_Ke hoach 2012 theo doi (giai ngan 30.6.12)" xfId="637"/>
    <cellStyle name="1_BC nam 2007 (UB)_Ke hoach 2012 (theo doi)" xfId="638"/>
    <cellStyle name="1_BC nam 2007 (UB)_Ke hoach 2012 theo doi (giai ngan 30.6.12)" xfId="639"/>
    <cellStyle name="1_BC nam 2007 (UB)_Ke hoach nam 2013 nguon MT(theo doi) den 31-5-13" xfId="640"/>
    <cellStyle name="1_BC nam 2007 (UB)_pvhung.skhdt 20117113152041 Danh muc cong trinh trong diem" xfId="641"/>
    <cellStyle name="1_BC nam 2007 (UB)_pvhung.skhdt 20117113152041 Danh muc cong trinh trong diem_BC von DTPT 6 thang 2012" xfId="642"/>
    <cellStyle name="1_BC nam 2007 (UB)_pvhung.skhdt 20117113152041 Danh muc cong trinh trong diem_Bieu du thao QD von ho tro co MT" xfId="643"/>
    <cellStyle name="1_BC nam 2007 (UB)_pvhung.skhdt 20117113152041 Danh muc cong trinh trong diem_Ke hoach 2012 (theo doi)" xfId="644"/>
    <cellStyle name="1_BC nam 2007 (UB)_pvhung.skhdt 20117113152041 Danh muc cong trinh trong diem_Ke hoach 2012 theo doi (giai ngan 30.6.12)" xfId="645"/>
    <cellStyle name="1_BC nam 2007 (UB)_Tong hop so lieu" xfId="646"/>
    <cellStyle name="1_BC nam 2007 (UB)_Tong hop so lieu_BC cong trinh trong diem" xfId="647"/>
    <cellStyle name="1_BC nam 2007 (UB)_Tong hop so lieu_BC cong trinh trong diem_BC von DTPT 6 thang 2012" xfId="648"/>
    <cellStyle name="1_BC nam 2007 (UB)_Tong hop so lieu_BC cong trinh trong diem_Bieu du thao QD von ho tro co MT" xfId="649"/>
    <cellStyle name="1_BC nam 2007 (UB)_Tong hop so lieu_BC cong trinh trong diem_Ke hoach 2012 (theo doi)" xfId="650"/>
    <cellStyle name="1_BC nam 2007 (UB)_Tong hop so lieu_BC cong trinh trong diem_Ke hoach 2012 theo doi (giai ngan 30.6.12)" xfId="651"/>
    <cellStyle name="1_BC nam 2007 (UB)_Tong hop so lieu_BC von DTPT 6 thang 2012" xfId="652"/>
    <cellStyle name="1_BC nam 2007 (UB)_Tong hop so lieu_Bieu du thao QD von ho tro co MT" xfId="653"/>
    <cellStyle name="1_BC nam 2007 (UB)_Tong hop so lieu_Ke hoach 2012 (theo doi)" xfId="654"/>
    <cellStyle name="1_BC nam 2007 (UB)_Tong hop so lieu_Ke hoach 2012 theo doi (giai ngan 30.6.12)" xfId="655"/>
    <cellStyle name="1_BC nam 2007 (UB)_Tong hop so lieu_pvhung.skhdt 20117113152041 Danh muc cong trinh trong diem" xfId="656"/>
    <cellStyle name="1_BC nam 2007 (UB)_Tong hop so lieu_pvhung.skhdt 20117113152041 Danh muc cong trinh trong diem_BC von DTPT 6 thang 2012" xfId="657"/>
    <cellStyle name="1_BC nam 2007 (UB)_Tong hop so lieu_pvhung.skhdt 20117113152041 Danh muc cong trinh trong diem_Bieu du thao QD von ho tro co MT" xfId="658"/>
    <cellStyle name="1_BC nam 2007 (UB)_Tong hop so lieu_pvhung.skhdt 20117113152041 Danh muc cong trinh trong diem_Ke hoach 2012 (theo doi)" xfId="659"/>
    <cellStyle name="1_BC nam 2007 (UB)_Tong hop so lieu_pvhung.skhdt 20117113152041 Danh muc cong trinh trong diem_Ke hoach 2012 theo doi (giai ngan 30.6.12)" xfId="660"/>
    <cellStyle name="1_BC nam 2007 (UB)_Tong hop theo doi von TPCP (BC)" xfId="661"/>
    <cellStyle name="1_BC nam 2007 (UB)_Tong hop theo doi von TPCP (BC)_BC von DTPT 6 thang 2012" xfId="662"/>
    <cellStyle name="1_BC nam 2007 (UB)_Tong hop theo doi von TPCP (BC)_Bieu du thao QD von ho tro co MT" xfId="663"/>
    <cellStyle name="1_BC nam 2007 (UB)_Tong hop theo doi von TPCP (BC)_Ke hoach 2012 (theo doi)" xfId="664"/>
    <cellStyle name="1_BC nam 2007 (UB)_Tong hop theo doi von TPCP (BC)_Ke hoach 2012 theo doi (giai ngan 30.6.12)" xfId="665"/>
    <cellStyle name="1_BC nam 2007 (UB)_Worksheet in D: My Documents Ke Hoach KH cac nam Nam 2014 Bao cao ve Ke hoach nam 2014 ( Hoan chinh sau TL voi Bo KH)" xfId="666"/>
    <cellStyle name="1_BC TAI CHINH" xfId="667"/>
    <cellStyle name="1_BC von DTPT 6 thang 2012" xfId="668"/>
    <cellStyle name="1_Bieu 01 UB(hung)" xfId="669"/>
    <cellStyle name="1_Bieu du thao QD von ho tro co MT" xfId="670"/>
    <cellStyle name="1_Bieu1" xfId="671"/>
    <cellStyle name="1_Book1" xfId="672"/>
    <cellStyle name="1_Book1_1" xfId="673"/>
    <cellStyle name="1_Book1_1 Bieu 6 thang nam 2011" xfId="674"/>
    <cellStyle name="1_Book1_1 Bieu 6 thang nam 2011_BC von DTPT 6 thang 2012" xfId="675"/>
    <cellStyle name="1_Book1_1 Bieu 6 thang nam 2011_Bieu du thao QD von ho tro co MT" xfId="676"/>
    <cellStyle name="1_Book1_1 Bieu 6 thang nam 2011_Ke hoach 2012 (theo doi)" xfId="677"/>
    <cellStyle name="1_Book1_1 Bieu 6 thang nam 2011_Ke hoach 2012 theo doi (giai ngan 30.6.12)" xfId="678"/>
    <cellStyle name="1_Book1_1_Bao cao tinh hinh thuc hien KH 2009 den 31-01-10" xfId="679"/>
    <cellStyle name="1_Book1_1_Bao cao tinh hinh thuc hien KH 2009 den 31-01-10_BC von DTPT 6 thang 2012" xfId="680"/>
    <cellStyle name="1_Book1_1_Bao cao tinh hinh thuc hien KH 2009 den 31-01-10_Bieu du thao QD von ho tro co MT" xfId="681"/>
    <cellStyle name="1_Book1_1_Bao cao tinh hinh thuc hien KH 2009 den 31-01-10_Ke hoach 2012 (theo doi)" xfId="682"/>
    <cellStyle name="1_Book1_1_Bao cao tinh hinh thuc hien KH 2009 den 31-01-10_Ke hoach 2012 theo doi (giai ngan 30.6.12)" xfId="683"/>
    <cellStyle name="1_Book1_1_BC von DTPT 6 thang 2012" xfId="684"/>
    <cellStyle name="1_Book1_1_Bieu du thao QD von ho tro co MT" xfId="685"/>
    <cellStyle name="1_Book1_1_Book1" xfId="686"/>
    <cellStyle name="1_Book1_1_Book1_BC von DTPT 6 thang 2012" xfId="687"/>
    <cellStyle name="1_Book1_1_Book1_Bieu du thao QD von ho tro co MT" xfId="688"/>
    <cellStyle name="1_Book1_1_Book1_Hoan chinh KH 2012 (o nha)" xfId="689"/>
    <cellStyle name="1_Book1_1_Book1_Hoan chinh KH 2012 (o nha)_Bao cao giai ngan quy I" xfId="690"/>
    <cellStyle name="1_Book1_1_Book1_Hoan chinh KH 2012 (o nha)_BC von DTPT 6 thang 2012" xfId="691"/>
    <cellStyle name="1_Book1_1_Book1_Hoan chinh KH 2012 (o nha)_Bieu du thao QD von ho tro co MT" xfId="692"/>
    <cellStyle name="1_Book1_1_Book1_Hoan chinh KH 2012 (o nha)_Ke hoach 2012 theo doi (giai ngan 30.6.12)" xfId="693"/>
    <cellStyle name="1_Book1_1_Book1_Hoan chinh KH 2012 Von ho tro co MT" xfId="694"/>
    <cellStyle name="1_Book1_1_Book1_Hoan chinh KH 2012 Von ho tro co MT (chi tiet)" xfId="695"/>
    <cellStyle name="1_Book1_1_Book1_Hoan chinh KH 2012 Von ho tro co MT_Bao cao giai ngan quy I" xfId="696"/>
    <cellStyle name="1_Book1_1_Book1_Hoan chinh KH 2012 Von ho tro co MT_BC von DTPT 6 thang 2012" xfId="697"/>
    <cellStyle name="1_Book1_1_Book1_Hoan chinh KH 2012 Von ho tro co MT_Bieu du thao QD von ho tro co MT" xfId="698"/>
    <cellStyle name="1_Book1_1_Book1_Hoan chinh KH 2012 Von ho tro co MT_Ke hoach 2012 theo doi (giai ngan 30.6.12)" xfId="699"/>
    <cellStyle name="1_Book1_1_Book1_Ke hoach 2012 (theo doi)" xfId="700"/>
    <cellStyle name="1_Book1_1_Book1_Ke hoach 2012 theo doi (giai ngan 30.6.12)" xfId="701"/>
    <cellStyle name="1_Book1_1_Dang ky phan khai von ODA (gui Bo)" xfId="702"/>
    <cellStyle name="1_Book1_1_Dang ky phan khai von ODA (gui Bo)_BC von DTPT 6 thang 2012" xfId="703"/>
    <cellStyle name="1_Book1_1_Dang ky phan khai von ODA (gui Bo)_Bieu du thao QD von ho tro co MT" xfId="704"/>
    <cellStyle name="1_Book1_1_Dang ky phan khai von ODA (gui Bo)_Ke hoach 2012 theo doi (giai ngan 30.6.12)" xfId="705"/>
    <cellStyle name="1_Book1_1_Ke hoach 2012 (theo doi)" xfId="706"/>
    <cellStyle name="1_Book1_1_Ke hoach 2012 theo doi (giai ngan 30.6.12)" xfId="707"/>
    <cellStyle name="1_Book1_1_Tong hop theo doi von TPCP (BC)" xfId="708"/>
    <cellStyle name="1_Book1_1_Tong hop theo doi von TPCP (BC)_BC von DTPT 6 thang 2012" xfId="709"/>
    <cellStyle name="1_Book1_1_Tong hop theo doi von TPCP (BC)_Bieu du thao QD von ho tro co MT" xfId="710"/>
    <cellStyle name="1_Book1_1_Tong hop theo doi von TPCP (BC)_Ke hoach 2012 (theo doi)" xfId="711"/>
    <cellStyle name="1_Book1_1_Tong hop theo doi von TPCP (BC)_Ke hoach 2012 theo doi (giai ngan 30.6.12)" xfId="712"/>
    <cellStyle name="1_Book1_2" xfId="713"/>
    <cellStyle name="1_Book1_2_BC von DTPT 6 thang 2012" xfId="714"/>
    <cellStyle name="1_Book1_2_Bieu du thao QD von ho tro co MT" xfId="715"/>
    <cellStyle name="1_Book1_2_Hoan chinh KH 2012 (o nha)" xfId="716"/>
    <cellStyle name="1_Book1_2_Hoan chinh KH 2012 (o nha)_Bao cao giai ngan quy I" xfId="717"/>
    <cellStyle name="1_Book1_2_Hoan chinh KH 2012 (o nha)_BC von DTPT 6 thang 2012" xfId="718"/>
    <cellStyle name="1_Book1_2_Hoan chinh KH 2012 (o nha)_Bieu du thao QD von ho tro co MT" xfId="719"/>
    <cellStyle name="1_Book1_2_Hoan chinh KH 2012 (o nha)_Ke hoach 2012 theo doi (giai ngan 30.6.12)" xfId="720"/>
    <cellStyle name="1_Book1_2_Hoan chinh KH 2012 Von ho tro co MT" xfId="721"/>
    <cellStyle name="1_Book1_2_Hoan chinh KH 2012 Von ho tro co MT (chi tiet)" xfId="722"/>
    <cellStyle name="1_Book1_2_Hoan chinh KH 2012 Von ho tro co MT_Bao cao giai ngan quy I" xfId="723"/>
    <cellStyle name="1_Book1_2_Hoan chinh KH 2012 Von ho tro co MT_BC von DTPT 6 thang 2012" xfId="724"/>
    <cellStyle name="1_Book1_2_Hoan chinh KH 2012 Von ho tro co MT_Bieu du thao QD von ho tro co MT" xfId="725"/>
    <cellStyle name="1_Book1_2_Hoan chinh KH 2012 Von ho tro co MT_Ke hoach 2012 theo doi (giai ngan 30.6.12)" xfId="726"/>
    <cellStyle name="1_Book1_2_Ke hoach 2012 (theo doi)" xfId="727"/>
    <cellStyle name="1_Book1_2_Ke hoach 2012 theo doi (giai ngan 30.6.12)" xfId="728"/>
    <cellStyle name="1_Book1_Bao cao doan cong tac cua Bo thang 4-2010" xfId="729"/>
    <cellStyle name="1_Book1_Bao cao doan cong tac cua Bo thang 4-2010_BC von DTPT 6 thang 2012" xfId="730"/>
    <cellStyle name="1_Book1_Bao cao doan cong tac cua Bo thang 4-2010_Bieu du thao QD von ho tro co MT" xfId="731"/>
    <cellStyle name="1_Book1_Bao cao doan cong tac cua Bo thang 4-2010_Dang ky phan khai von ODA (gui Bo)" xfId="732"/>
    <cellStyle name="1_Book1_Bao cao doan cong tac cua Bo thang 4-2010_Dang ky phan khai von ODA (gui Bo)_BC von DTPT 6 thang 2012" xfId="733"/>
    <cellStyle name="1_Book1_Bao cao doan cong tac cua Bo thang 4-2010_Dang ky phan khai von ODA (gui Bo)_Bieu du thao QD von ho tro co MT" xfId="734"/>
    <cellStyle name="1_Book1_Bao cao doan cong tac cua Bo thang 4-2010_Dang ky phan khai von ODA (gui Bo)_Ke hoach 2012 theo doi (giai ngan 30.6.12)" xfId="735"/>
    <cellStyle name="1_Book1_Bao cao doan cong tac cua Bo thang 4-2010_Ke hoach 2012 (theo doi)" xfId="736"/>
    <cellStyle name="1_Book1_Bao cao doan cong tac cua Bo thang 4-2010_Ke hoach 2012 theo doi (giai ngan 30.6.12)" xfId="737"/>
    <cellStyle name="1_Book1_Bao cao tinh hinh thuc hien KH 2009 den 31-01-10" xfId="738"/>
    <cellStyle name="1_Book1_Bao cao tinh hinh thuc hien KH 2009 den 31-01-10_BC von DTPT 6 thang 2012" xfId="739"/>
    <cellStyle name="1_Book1_Bao cao tinh hinh thuc hien KH 2009 den 31-01-10_Bieu du thao QD von ho tro co MT" xfId="740"/>
    <cellStyle name="1_Book1_Bao cao tinh hinh thuc hien KH 2009 den 31-01-10_Ke hoach 2012 (theo doi)" xfId="741"/>
    <cellStyle name="1_Book1_Bao cao tinh hinh thuc hien KH 2009 den 31-01-10_Ke hoach 2012 theo doi (giai ngan 30.6.12)" xfId="742"/>
    <cellStyle name="1_Book1_BC cong trinh trong diem" xfId="743"/>
    <cellStyle name="1_Book1_BC cong trinh trong diem_BC von DTPT 6 thang 2012" xfId="744"/>
    <cellStyle name="1_Book1_BC cong trinh trong diem_Bieu du thao QD von ho tro co MT" xfId="745"/>
    <cellStyle name="1_Book1_BC cong trinh trong diem_Ke hoach 2012 (theo doi)" xfId="746"/>
    <cellStyle name="1_Book1_BC cong trinh trong diem_Ke hoach 2012 theo doi (giai ngan 30.6.12)" xfId="747"/>
    <cellStyle name="1_Book1_BC von DTPT 6 thang 2012" xfId="748"/>
    <cellStyle name="1_Book1_Bieu 01 UB(hung)" xfId="749"/>
    <cellStyle name="1_Book1_Bieu du thao QD von ho tro co MT" xfId="750"/>
    <cellStyle name="1_Book1_BL vu" xfId="751"/>
    <cellStyle name="1_Book1_BL vu_Bao cao tinh hinh thuc hien KH 2009 den 31-01-10" xfId="752"/>
    <cellStyle name="1_Book1_Book1" xfId="753"/>
    <cellStyle name="1_Book1_Book1_1" xfId="754"/>
    <cellStyle name="1_Book1_Book1_1_BC von DTPT 6 thang 2012" xfId="755"/>
    <cellStyle name="1_Book1_Book1_1_Bieu du thao QD von ho tro co MT" xfId="756"/>
    <cellStyle name="1_Book1_Book1_1_Hoan chinh KH 2012 (o nha)" xfId="757"/>
    <cellStyle name="1_Book1_Book1_1_Hoan chinh KH 2012 (o nha)_Bao cao giai ngan quy I" xfId="758"/>
    <cellStyle name="1_Book1_Book1_1_Hoan chinh KH 2012 (o nha)_BC von DTPT 6 thang 2012" xfId="759"/>
    <cellStyle name="1_Book1_Book1_1_Hoan chinh KH 2012 (o nha)_Bieu du thao QD von ho tro co MT" xfId="760"/>
    <cellStyle name="1_Book1_Book1_1_Hoan chinh KH 2012 (o nha)_Ke hoach 2012 theo doi (giai ngan 30.6.12)" xfId="761"/>
    <cellStyle name="1_Book1_Book1_1_Hoan chinh KH 2012 Von ho tro co MT" xfId="762"/>
    <cellStyle name="1_Book1_Book1_1_Hoan chinh KH 2012 Von ho tro co MT (chi tiet)" xfId="763"/>
    <cellStyle name="1_Book1_Book1_1_Hoan chinh KH 2012 Von ho tro co MT_Bao cao giai ngan quy I" xfId="764"/>
    <cellStyle name="1_Book1_Book1_1_Hoan chinh KH 2012 Von ho tro co MT_BC von DTPT 6 thang 2012" xfId="765"/>
    <cellStyle name="1_Book1_Book1_1_Hoan chinh KH 2012 Von ho tro co MT_Bieu du thao QD von ho tro co MT" xfId="766"/>
    <cellStyle name="1_Book1_Book1_1_Hoan chinh KH 2012 Von ho tro co MT_Ke hoach 2012 theo doi (giai ngan 30.6.12)" xfId="767"/>
    <cellStyle name="1_Book1_Book1_1_Ke hoach 2012 (theo doi)" xfId="768"/>
    <cellStyle name="1_Book1_Book1_1_Ke hoach 2012 theo doi (giai ngan 30.6.12)" xfId="769"/>
    <cellStyle name="1_Book1_Book1_Bao cao tinh hinh thuc hien KH 2009 den 31-01-10" xfId="770"/>
    <cellStyle name="1_Book1_Book1_Bao cao tinh hinh thuc hien KH 2009 den 31-01-10_BC von DTPT 6 thang 2012" xfId="771"/>
    <cellStyle name="1_Book1_Book1_Bao cao tinh hinh thuc hien KH 2009 den 31-01-10_Bieu du thao QD von ho tro co MT" xfId="772"/>
    <cellStyle name="1_Book1_Book1_Bao cao tinh hinh thuc hien KH 2009 den 31-01-10_Ke hoach 2012 (theo doi)" xfId="773"/>
    <cellStyle name="1_Book1_Book1_Bao cao tinh hinh thuc hien KH 2009 den 31-01-10_Ke hoach 2012 theo doi (giai ngan 30.6.12)" xfId="774"/>
    <cellStyle name="1_Book1_Book1_BC von DTPT 6 thang 2012" xfId="775"/>
    <cellStyle name="1_Book1_Book1_Bieu du thao QD von ho tro co MT" xfId="776"/>
    <cellStyle name="1_Book1_Book1_Book1" xfId="777"/>
    <cellStyle name="1_Book1_Book1_Book1_BC von DTPT 6 thang 2012" xfId="778"/>
    <cellStyle name="1_Book1_Book1_Book1_Bieu du thao QD von ho tro co MT" xfId="779"/>
    <cellStyle name="1_Book1_Book1_Book1_Hoan chinh KH 2012 (o nha)" xfId="780"/>
    <cellStyle name="1_Book1_Book1_Book1_Hoan chinh KH 2012 (o nha)_Bao cao giai ngan quy I" xfId="781"/>
    <cellStyle name="1_Book1_Book1_Book1_Hoan chinh KH 2012 (o nha)_BC von DTPT 6 thang 2012" xfId="782"/>
    <cellStyle name="1_Book1_Book1_Book1_Hoan chinh KH 2012 (o nha)_Bieu du thao QD von ho tro co MT" xfId="783"/>
    <cellStyle name="1_Book1_Book1_Book1_Hoan chinh KH 2012 (o nha)_Ke hoach 2012 theo doi (giai ngan 30.6.12)" xfId="784"/>
    <cellStyle name="1_Book1_Book1_Book1_Hoan chinh KH 2012 Von ho tro co MT" xfId="785"/>
    <cellStyle name="1_Book1_Book1_Book1_Hoan chinh KH 2012 Von ho tro co MT (chi tiet)" xfId="786"/>
    <cellStyle name="1_Book1_Book1_Book1_Hoan chinh KH 2012 Von ho tro co MT_Bao cao giai ngan quy I" xfId="787"/>
    <cellStyle name="1_Book1_Book1_Book1_Hoan chinh KH 2012 Von ho tro co MT_BC von DTPT 6 thang 2012" xfId="788"/>
    <cellStyle name="1_Book1_Book1_Book1_Hoan chinh KH 2012 Von ho tro co MT_Bieu du thao QD von ho tro co MT" xfId="789"/>
    <cellStyle name="1_Book1_Book1_Book1_Hoan chinh KH 2012 Von ho tro co MT_Ke hoach 2012 theo doi (giai ngan 30.6.12)" xfId="790"/>
    <cellStyle name="1_Book1_Book1_Book1_Ke hoach 2012 (theo doi)" xfId="791"/>
    <cellStyle name="1_Book1_Book1_Book1_Ke hoach 2012 theo doi (giai ngan 30.6.12)" xfId="792"/>
    <cellStyle name="1_Book1_Book1_Dang ky phan khai von ODA (gui Bo)" xfId="793"/>
    <cellStyle name="1_Book1_Book1_Dang ky phan khai von ODA (gui Bo)_BC von DTPT 6 thang 2012" xfId="794"/>
    <cellStyle name="1_Book1_Book1_Dang ky phan khai von ODA (gui Bo)_Bieu du thao QD von ho tro co MT" xfId="795"/>
    <cellStyle name="1_Book1_Book1_Dang ky phan khai von ODA (gui Bo)_Ke hoach 2012 theo doi (giai ngan 30.6.12)" xfId="796"/>
    <cellStyle name="1_Book1_Book1_Ke hoach 2012 (theo doi)" xfId="797"/>
    <cellStyle name="1_Book1_Book1_Ke hoach 2012 theo doi (giai ngan 30.6.12)" xfId="798"/>
    <cellStyle name="1_Book1_Book1_Tong hop theo doi von TPCP (BC)" xfId="799"/>
    <cellStyle name="1_Book1_Book1_Tong hop theo doi von TPCP (BC)_BC von DTPT 6 thang 2012" xfId="800"/>
    <cellStyle name="1_Book1_Book1_Tong hop theo doi von TPCP (BC)_Bieu du thao QD von ho tro co MT" xfId="801"/>
    <cellStyle name="1_Book1_Book1_Tong hop theo doi von TPCP (BC)_Ke hoach 2012 (theo doi)" xfId="802"/>
    <cellStyle name="1_Book1_Book1_Tong hop theo doi von TPCP (BC)_Ke hoach 2012 theo doi (giai ngan 30.6.12)" xfId="803"/>
    <cellStyle name="1_Book1_Chi tieu 5 nam" xfId="804"/>
    <cellStyle name="1_Book1_Chi tieu 5 nam_BC cong trinh trong diem" xfId="805"/>
    <cellStyle name="1_Book1_Chi tieu 5 nam_BC cong trinh trong diem_BC von DTPT 6 thang 2012" xfId="806"/>
    <cellStyle name="1_Book1_Chi tieu 5 nam_BC cong trinh trong diem_Bieu du thao QD von ho tro co MT" xfId="807"/>
    <cellStyle name="1_Book1_Chi tieu 5 nam_BC cong trinh trong diem_Ke hoach 2012 (theo doi)" xfId="808"/>
    <cellStyle name="1_Book1_Chi tieu 5 nam_BC cong trinh trong diem_Ke hoach 2012 theo doi (giai ngan 30.6.12)" xfId="809"/>
    <cellStyle name="1_Book1_Chi tieu 5 nam_BC von DTPT 6 thang 2012" xfId="810"/>
    <cellStyle name="1_Book1_Chi tieu 5 nam_Bieu du thao QD von ho tro co MT" xfId="811"/>
    <cellStyle name="1_Book1_Chi tieu 5 nam_Ke hoach 2012 (theo doi)" xfId="812"/>
    <cellStyle name="1_Book1_Chi tieu 5 nam_Ke hoach 2012 theo doi (giai ngan 30.6.12)" xfId="813"/>
    <cellStyle name="1_Book1_Chi tieu 5 nam_pvhung.skhdt 20117113152041 Danh muc cong trinh trong diem" xfId="814"/>
    <cellStyle name="1_Book1_Chi tieu 5 nam_pvhung.skhdt 20117113152041 Danh muc cong trinh trong diem_BC von DTPT 6 thang 2012" xfId="815"/>
    <cellStyle name="1_Book1_Chi tieu 5 nam_pvhung.skhdt 20117113152041 Danh muc cong trinh trong diem_Bieu du thao QD von ho tro co MT" xfId="816"/>
    <cellStyle name="1_Book1_Chi tieu 5 nam_pvhung.skhdt 20117113152041 Danh muc cong trinh trong diem_Ke hoach 2012 (theo doi)" xfId="817"/>
    <cellStyle name="1_Book1_Chi tieu 5 nam_pvhung.skhdt 20117113152041 Danh muc cong trinh trong diem_Ke hoach 2012 theo doi (giai ngan 30.6.12)" xfId="818"/>
    <cellStyle name="1_Book1_Dang ky phan khai von ODA (gui Bo)" xfId="819"/>
    <cellStyle name="1_Book1_Dang ky phan khai von ODA (gui Bo)_BC von DTPT 6 thang 2012" xfId="820"/>
    <cellStyle name="1_Book1_Dang ky phan khai von ODA (gui Bo)_Bieu du thao QD von ho tro co MT" xfId="821"/>
    <cellStyle name="1_Book1_Dang ky phan khai von ODA (gui Bo)_Ke hoach 2012 theo doi (giai ngan 30.6.12)" xfId="822"/>
    <cellStyle name="1_Book1_DK bo tri lai (chinh thuc)" xfId="823"/>
    <cellStyle name="1_Book1_DK bo tri lai (chinh thuc)_BC von DTPT 6 thang 2012" xfId="824"/>
    <cellStyle name="1_Book1_DK bo tri lai (chinh thuc)_Bieu du thao QD von ho tro co MT" xfId="825"/>
    <cellStyle name="1_Book1_DK bo tri lai (chinh thuc)_Hoan chinh KH 2012 (o nha)" xfId="826"/>
    <cellStyle name="1_Book1_DK bo tri lai (chinh thuc)_Hoan chinh KH 2012 (o nha)_Bao cao giai ngan quy I" xfId="827"/>
    <cellStyle name="1_Book1_DK bo tri lai (chinh thuc)_Hoan chinh KH 2012 (o nha)_BC von DTPT 6 thang 2012" xfId="828"/>
    <cellStyle name="1_Book1_DK bo tri lai (chinh thuc)_Hoan chinh KH 2012 (o nha)_Bieu du thao QD von ho tro co MT" xfId="829"/>
    <cellStyle name="1_Book1_DK bo tri lai (chinh thuc)_Hoan chinh KH 2012 (o nha)_Ke hoach 2012 theo doi (giai ngan 30.6.12)" xfId="830"/>
    <cellStyle name="1_Book1_DK bo tri lai (chinh thuc)_Hoan chinh KH 2012 Von ho tro co MT" xfId="831"/>
    <cellStyle name="1_Book1_DK bo tri lai (chinh thuc)_Hoan chinh KH 2012 Von ho tro co MT (chi tiet)" xfId="832"/>
    <cellStyle name="1_Book1_DK bo tri lai (chinh thuc)_Hoan chinh KH 2012 Von ho tro co MT_Bao cao giai ngan quy I" xfId="833"/>
    <cellStyle name="1_Book1_DK bo tri lai (chinh thuc)_Hoan chinh KH 2012 Von ho tro co MT_BC von DTPT 6 thang 2012" xfId="834"/>
    <cellStyle name="1_Book1_DK bo tri lai (chinh thuc)_Hoan chinh KH 2012 Von ho tro co MT_Bieu du thao QD von ho tro co MT" xfId="835"/>
    <cellStyle name="1_Book1_DK bo tri lai (chinh thuc)_Hoan chinh KH 2012 Von ho tro co MT_Ke hoach 2012 theo doi (giai ngan 30.6.12)" xfId="836"/>
    <cellStyle name="1_Book1_DK bo tri lai (chinh thuc)_Ke hoach 2012 (theo doi)" xfId="837"/>
    <cellStyle name="1_Book1_DK bo tri lai (chinh thuc)_Ke hoach 2012 theo doi (giai ngan 30.6.12)" xfId="838"/>
    <cellStyle name="1_Book1_Ke hoach 2010 (theo doi)" xfId="839"/>
    <cellStyle name="1_Book1_Ke hoach 2010 (theo doi)_BC von DTPT 6 thang 2012" xfId="840"/>
    <cellStyle name="1_Book1_Ke hoach 2010 (theo doi)_Bieu du thao QD von ho tro co MT" xfId="841"/>
    <cellStyle name="1_Book1_Ke hoach 2010 (theo doi)_Ke hoach 2012 (theo doi)" xfId="842"/>
    <cellStyle name="1_Book1_Ke hoach 2010 (theo doi)_Ke hoach 2012 theo doi (giai ngan 30.6.12)" xfId="843"/>
    <cellStyle name="1_Book1_Ke hoach 2012 (theo doi)" xfId="844"/>
    <cellStyle name="1_Book1_Ke hoach 2012 theo doi (giai ngan 30.6.12)" xfId="845"/>
    <cellStyle name="1_Book1_Ke hoach nam 2013 nguon MT(theo doi) den 31-5-13" xfId="846"/>
    <cellStyle name="1_Book1_pvhung.skhdt 20117113152041 Danh muc cong trinh trong diem" xfId="847"/>
    <cellStyle name="1_Book1_pvhung.skhdt 20117113152041 Danh muc cong trinh trong diem_BC von DTPT 6 thang 2012" xfId="848"/>
    <cellStyle name="1_Book1_pvhung.skhdt 20117113152041 Danh muc cong trinh trong diem_Bieu du thao QD von ho tro co MT" xfId="849"/>
    <cellStyle name="1_Book1_pvhung.skhdt 20117113152041 Danh muc cong trinh trong diem_Ke hoach 2012 (theo doi)" xfId="850"/>
    <cellStyle name="1_Book1_pvhung.skhdt 20117113152041 Danh muc cong trinh trong diem_Ke hoach 2012 theo doi (giai ngan 30.6.12)" xfId="851"/>
    <cellStyle name="1_Book1_Tong hop so lieu" xfId="852"/>
    <cellStyle name="1_Book1_Tong hop so lieu_BC cong trinh trong diem" xfId="853"/>
    <cellStyle name="1_Book1_Tong hop so lieu_BC cong trinh trong diem_BC von DTPT 6 thang 2012" xfId="854"/>
    <cellStyle name="1_Book1_Tong hop so lieu_BC cong trinh trong diem_Bieu du thao QD von ho tro co MT" xfId="855"/>
    <cellStyle name="1_Book1_Tong hop so lieu_BC cong trinh trong diem_Ke hoach 2012 (theo doi)" xfId="856"/>
    <cellStyle name="1_Book1_Tong hop so lieu_BC cong trinh trong diem_Ke hoach 2012 theo doi (giai ngan 30.6.12)" xfId="857"/>
    <cellStyle name="1_Book1_Tong hop so lieu_BC von DTPT 6 thang 2012" xfId="858"/>
    <cellStyle name="1_Book1_Tong hop so lieu_Bieu du thao QD von ho tro co MT" xfId="859"/>
    <cellStyle name="1_Book1_Tong hop so lieu_Ke hoach 2012 (theo doi)" xfId="860"/>
    <cellStyle name="1_Book1_Tong hop so lieu_Ke hoach 2012 theo doi (giai ngan 30.6.12)" xfId="861"/>
    <cellStyle name="1_Book1_Tong hop so lieu_pvhung.skhdt 20117113152041 Danh muc cong trinh trong diem" xfId="862"/>
    <cellStyle name="1_Book1_Tong hop so lieu_pvhung.skhdt 20117113152041 Danh muc cong trinh trong diem_BC von DTPT 6 thang 2012" xfId="863"/>
    <cellStyle name="1_Book1_Tong hop so lieu_pvhung.skhdt 20117113152041 Danh muc cong trinh trong diem_Bieu du thao QD von ho tro co MT" xfId="864"/>
    <cellStyle name="1_Book1_Tong hop so lieu_pvhung.skhdt 20117113152041 Danh muc cong trinh trong diem_Ke hoach 2012 (theo doi)" xfId="865"/>
    <cellStyle name="1_Book1_Tong hop so lieu_pvhung.skhdt 20117113152041 Danh muc cong trinh trong diem_Ke hoach 2012 theo doi (giai ngan 30.6.12)" xfId="866"/>
    <cellStyle name="1_Book1_Tong hop theo doi von TPCP (BC)" xfId="867"/>
    <cellStyle name="1_Book1_Tong hop theo doi von TPCP (BC)_BC von DTPT 6 thang 2012" xfId="868"/>
    <cellStyle name="1_Book1_Tong hop theo doi von TPCP (BC)_Bieu du thao QD von ho tro co MT" xfId="869"/>
    <cellStyle name="1_Book1_Tong hop theo doi von TPCP (BC)_Ke hoach 2012 (theo doi)" xfId="870"/>
    <cellStyle name="1_Book1_Tong hop theo doi von TPCP (BC)_Ke hoach 2012 theo doi (giai ngan 30.6.12)" xfId="871"/>
    <cellStyle name="1_Book1_Tumorong" xfId="872"/>
    <cellStyle name="1_Book1_Worksheet in D: My Documents Ke Hoach KH cac nam Nam 2014 Bao cao ve Ke hoach nam 2014 ( Hoan chinh sau TL voi Bo KH)" xfId="873"/>
    <cellStyle name="1_Book2" xfId="874"/>
    <cellStyle name="1_Book2_1 Bieu 6 thang nam 2011" xfId="875"/>
    <cellStyle name="1_Book2_1 Bieu 6 thang nam 2011_BC von DTPT 6 thang 2012" xfId="876"/>
    <cellStyle name="1_Book2_1 Bieu 6 thang nam 2011_Bieu du thao QD von ho tro co MT" xfId="877"/>
    <cellStyle name="1_Book2_1 Bieu 6 thang nam 2011_Ke hoach 2012 (theo doi)" xfId="878"/>
    <cellStyle name="1_Book2_1 Bieu 6 thang nam 2011_Ke hoach 2012 theo doi (giai ngan 30.6.12)" xfId="879"/>
    <cellStyle name="1_Book2_Bao cao doan cong tac cua Bo thang 4-2010" xfId="880"/>
    <cellStyle name="1_Book2_Bao cao doan cong tac cua Bo thang 4-2010_BC von DTPT 6 thang 2012" xfId="881"/>
    <cellStyle name="1_Book2_Bao cao doan cong tac cua Bo thang 4-2010_Bieu du thao QD von ho tro co MT" xfId="882"/>
    <cellStyle name="1_Book2_Bao cao doan cong tac cua Bo thang 4-2010_Dang ky phan khai von ODA (gui Bo)" xfId="883"/>
    <cellStyle name="1_Book2_Bao cao doan cong tac cua Bo thang 4-2010_Dang ky phan khai von ODA (gui Bo)_BC von DTPT 6 thang 2012" xfId="884"/>
    <cellStyle name="1_Book2_Bao cao doan cong tac cua Bo thang 4-2010_Dang ky phan khai von ODA (gui Bo)_Bieu du thao QD von ho tro co MT" xfId="885"/>
    <cellStyle name="1_Book2_Bao cao doan cong tac cua Bo thang 4-2010_Dang ky phan khai von ODA (gui Bo)_Ke hoach 2012 theo doi (giai ngan 30.6.12)" xfId="886"/>
    <cellStyle name="1_Book2_Bao cao doan cong tac cua Bo thang 4-2010_Ke hoach 2012 (theo doi)" xfId="887"/>
    <cellStyle name="1_Book2_Bao cao doan cong tac cua Bo thang 4-2010_Ke hoach 2012 theo doi (giai ngan 30.6.12)" xfId="888"/>
    <cellStyle name="1_Book2_Bao cao tinh hinh thuc hien KH 2009 den 31-01-10" xfId="889"/>
    <cellStyle name="1_Book2_Bao cao tinh hinh thuc hien KH 2009 den 31-01-10_BC von DTPT 6 thang 2012" xfId="890"/>
    <cellStyle name="1_Book2_Bao cao tinh hinh thuc hien KH 2009 den 31-01-10_Bieu du thao QD von ho tro co MT" xfId="891"/>
    <cellStyle name="1_Book2_Bao cao tinh hinh thuc hien KH 2009 den 31-01-10_Ke hoach 2012 (theo doi)" xfId="892"/>
    <cellStyle name="1_Book2_Bao cao tinh hinh thuc hien KH 2009 den 31-01-10_Ke hoach 2012 theo doi (giai ngan 30.6.12)" xfId="893"/>
    <cellStyle name="1_Book2_BC cong trinh trong diem" xfId="894"/>
    <cellStyle name="1_Book2_BC cong trinh trong diem_BC von DTPT 6 thang 2012" xfId="895"/>
    <cellStyle name="1_Book2_BC cong trinh trong diem_Bieu du thao QD von ho tro co MT" xfId="896"/>
    <cellStyle name="1_Book2_BC cong trinh trong diem_Ke hoach 2012 (theo doi)" xfId="897"/>
    <cellStyle name="1_Book2_BC cong trinh trong diem_Ke hoach 2012 theo doi (giai ngan 30.6.12)" xfId="898"/>
    <cellStyle name="1_Book2_BC von DTPT 6 thang 2012" xfId="899"/>
    <cellStyle name="1_Book2_Bieu 01 UB(hung)" xfId="900"/>
    <cellStyle name="1_Book2_Bieu du thao QD von ho tro co MT" xfId="901"/>
    <cellStyle name="1_Book2_Book1" xfId="902"/>
    <cellStyle name="1_Book2_Book1_BC von DTPT 6 thang 2012" xfId="903"/>
    <cellStyle name="1_Book2_Book1_Bieu du thao QD von ho tro co MT" xfId="904"/>
    <cellStyle name="1_Book2_Book1_Hoan chinh KH 2012 (o nha)" xfId="905"/>
    <cellStyle name="1_Book2_Book1_Hoan chinh KH 2012 (o nha)_Bao cao giai ngan quy I" xfId="906"/>
    <cellStyle name="1_Book2_Book1_Hoan chinh KH 2012 (o nha)_BC von DTPT 6 thang 2012" xfId="907"/>
    <cellStyle name="1_Book2_Book1_Hoan chinh KH 2012 (o nha)_Bieu du thao QD von ho tro co MT" xfId="908"/>
    <cellStyle name="1_Book2_Book1_Hoan chinh KH 2012 (o nha)_Ke hoach 2012 theo doi (giai ngan 30.6.12)" xfId="909"/>
    <cellStyle name="1_Book2_Book1_Hoan chinh KH 2012 Von ho tro co MT" xfId="910"/>
    <cellStyle name="1_Book2_Book1_Hoan chinh KH 2012 Von ho tro co MT (chi tiet)" xfId="911"/>
    <cellStyle name="1_Book2_Book1_Hoan chinh KH 2012 Von ho tro co MT_Bao cao giai ngan quy I" xfId="912"/>
    <cellStyle name="1_Book2_Book1_Hoan chinh KH 2012 Von ho tro co MT_BC von DTPT 6 thang 2012" xfId="913"/>
    <cellStyle name="1_Book2_Book1_Hoan chinh KH 2012 Von ho tro co MT_Bieu du thao QD von ho tro co MT" xfId="914"/>
    <cellStyle name="1_Book2_Book1_Hoan chinh KH 2012 Von ho tro co MT_Ke hoach 2012 theo doi (giai ngan 30.6.12)" xfId="915"/>
    <cellStyle name="1_Book2_Book1_Ke hoach 2012 (theo doi)" xfId="916"/>
    <cellStyle name="1_Book2_Book1_Ke hoach 2012 theo doi (giai ngan 30.6.12)" xfId="917"/>
    <cellStyle name="1_Book2_Chi tieu 5 nam" xfId="918"/>
    <cellStyle name="1_Book2_Chi tieu 5 nam_BC cong trinh trong diem" xfId="919"/>
    <cellStyle name="1_Book2_Chi tieu 5 nam_BC cong trinh trong diem_BC von DTPT 6 thang 2012" xfId="920"/>
    <cellStyle name="1_Book2_Chi tieu 5 nam_BC cong trinh trong diem_Bieu du thao QD von ho tro co MT" xfId="921"/>
    <cellStyle name="1_Book2_Chi tieu 5 nam_BC cong trinh trong diem_Ke hoach 2012 (theo doi)" xfId="922"/>
    <cellStyle name="1_Book2_Chi tieu 5 nam_BC cong trinh trong diem_Ke hoach 2012 theo doi (giai ngan 30.6.12)" xfId="923"/>
    <cellStyle name="1_Book2_Chi tieu 5 nam_BC von DTPT 6 thang 2012" xfId="924"/>
    <cellStyle name="1_Book2_Chi tieu 5 nam_Bieu du thao QD von ho tro co MT" xfId="925"/>
    <cellStyle name="1_Book2_Chi tieu 5 nam_Ke hoach 2012 (theo doi)" xfId="926"/>
    <cellStyle name="1_Book2_Chi tieu 5 nam_Ke hoach 2012 theo doi (giai ngan 30.6.12)" xfId="927"/>
    <cellStyle name="1_Book2_Chi tieu 5 nam_pvhung.skhdt 20117113152041 Danh muc cong trinh trong diem" xfId="928"/>
    <cellStyle name="1_Book2_Chi tieu 5 nam_pvhung.skhdt 20117113152041 Danh muc cong trinh trong diem_BC von DTPT 6 thang 2012" xfId="929"/>
    <cellStyle name="1_Book2_Chi tieu 5 nam_pvhung.skhdt 20117113152041 Danh muc cong trinh trong diem_Bieu du thao QD von ho tro co MT" xfId="930"/>
    <cellStyle name="1_Book2_Chi tieu 5 nam_pvhung.skhdt 20117113152041 Danh muc cong trinh trong diem_Ke hoach 2012 (theo doi)" xfId="931"/>
    <cellStyle name="1_Book2_Chi tieu 5 nam_pvhung.skhdt 20117113152041 Danh muc cong trinh trong diem_Ke hoach 2012 theo doi (giai ngan 30.6.12)" xfId="932"/>
    <cellStyle name="1_Book2_Dang ky phan khai von ODA (gui Bo)" xfId="933"/>
    <cellStyle name="1_Book2_Dang ky phan khai von ODA (gui Bo)_BC von DTPT 6 thang 2012" xfId="934"/>
    <cellStyle name="1_Book2_Dang ky phan khai von ODA (gui Bo)_Bieu du thao QD von ho tro co MT" xfId="935"/>
    <cellStyle name="1_Book2_Dang ky phan khai von ODA (gui Bo)_Ke hoach 2012 theo doi (giai ngan 30.6.12)" xfId="936"/>
    <cellStyle name="1_Book2_DK bo tri lai (chinh thuc)" xfId="937"/>
    <cellStyle name="1_Book2_DK bo tri lai (chinh thuc)_BC von DTPT 6 thang 2012" xfId="938"/>
    <cellStyle name="1_Book2_DK bo tri lai (chinh thuc)_Bieu du thao QD von ho tro co MT" xfId="939"/>
    <cellStyle name="1_Book2_DK bo tri lai (chinh thuc)_Hoan chinh KH 2012 (o nha)" xfId="940"/>
    <cellStyle name="1_Book2_DK bo tri lai (chinh thuc)_Hoan chinh KH 2012 (o nha)_Bao cao giai ngan quy I" xfId="941"/>
    <cellStyle name="1_Book2_DK bo tri lai (chinh thuc)_Hoan chinh KH 2012 (o nha)_BC von DTPT 6 thang 2012" xfId="942"/>
    <cellStyle name="1_Book2_DK bo tri lai (chinh thuc)_Hoan chinh KH 2012 (o nha)_Bieu du thao QD von ho tro co MT" xfId="943"/>
    <cellStyle name="1_Book2_DK bo tri lai (chinh thuc)_Hoan chinh KH 2012 (o nha)_Ke hoach 2012 theo doi (giai ngan 30.6.12)" xfId="944"/>
    <cellStyle name="1_Book2_DK bo tri lai (chinh thuc)_Hoan chinh KH 2012 Von ho tro co MT" xfId="945"/>
    <cellStyle name="1_Book2_DK bo tri lai (chinh thuc)_Hoan chinh KH 2012 Von ho tro co MT (chi tiet)" xfId="946"/>
    <cellStyle name="1_Book2_DK bo tri lai (chinh thuc)_Hoan chinh KH 2012 Von ho tro co MT_Bao cao giai ngan quy I" xfId="947"/>
    <cellStyle name="1_Book2_DK bo tri lai (chinh thuc)_Hoan chinh KH 2012 Von ho tro co MT_BC von DTPT 6 thang 2012" xfId="948"/>
    <cellStyle name="1_Book2_DK bo tri lai (chinh thuc)_Hoan chinh KH 2012 Von ho tro co MT_Bieu du thao QD von ho tro co MT" xfId="949"/>
    <cellStyle name="1_Book2_DK bo tri lai (chinh thuc)_Hoan chinh KH 2012 Von ho tro co MT_Ke hoach 2012 theo doi (giai ngan 30.6.12)" xfId="950"/>
    <cellStyle name="1_Book2_DK bo tri lai (chinh thuc)_Ke hoach 2012 (theo doi)" xfId="951"/>
    <cellStyle name="1_Book2_DK bo tri lai (chinh thuc)_Ke hoach 2012 theo doi (giai ngan 30.6.12)" xfId="952"/>
    <cellStyle name="1_Book2_Ke hoach 2010 (theo doi)" xfId="953"/>
    <cellStyle name="1_Book2_Ke hoach 2010 (theo doi)_BC von DTPT 6 thang 2012" xfId="954"/>
    <cellStyle name="1_Book2_Ke hoach 2010 (theo doi)_Bieu du thao QD von ho tro co MT" xfId="955"/>
    <cellStyle name="1_Book2_Ke hoach 2010 (theo doi)_Ke hoach 2012 (theo doi)" xfId="956"/>
    <cellStyle name="1_Book2_Ke hoach 2010 (theo doi)_Ke hoach 2012 theo doi (giai ngan 30.6.12)" xfId="957"/>
    <cellStyle name="1_Book2_Ke hoach 2012 (theo doi)" xfId="958"/>
    <cellStyle name="1_Book2_Ke hoach 2012 theo doi (giai ngan 30.6.12)" xfId="959"/>
    <cellStyle name="1_Book2_Ke hoach nam 2013 nguon MT(theo doi) den 31-5-13" xfId="960"/>
    <cellStyle name="1_Book2_pvhung.skhdt 20117113152041 Danh muc cong trinh trong diem" xfId="961"/>
    <cellStyle name="1_Book2_pvhung.skhdt 20117113152041 Danh muc cong trinh trong diem_BC von DTPT 6 thang 2012" xfId="962"/>
    <cellStyle name="1_Book2_pvhung.skhdt 20117113152041 Danh muc cong trinh trong diem_Bieu du thao QD von ho tro co MT" xfId="963"/>
    <cellStyle name="1_Book2_pvhung.skhdt 20117113152041 Danh muc cong trinh trong diem_Ke hoach 2012 (theo doi)" xfId="964"/>
    <cellStyle name="1_Book2_pvhung.skhdt 20117113152041 Danh muc cong trinh trong diem_Ke hoach 2012 theo doi (giai ngan 30.6.12)" xfId="965"/>
    <cellStyle name="1_Book2_Tong hop so lieu" xfId="966"/>
    <cellStyle name="1_Book2_Tong hop so lieu_BC cong trinh trong diem" xfId="967"/>
    <cellStyle name="1_Book2_Tong hop so lieu_BC cong trinh trong diem_BC von DTPT 6 thang 2012" xfId="968"/>
    <cellStyle name="1_Book2_Tong hop so lieu_BC cong trinh trong diem_Bieu du thao QD von ho tro co MT" xfId="969"/>
    <cellStyle name="1_Book2_Tong hop so lieu_BC cong trinh trong diem_Ke hoach 2012 (theo doi)" xfId="970"/>
    <cellStyle name="1_Book2_Tong hop so lieu_BC cong trinh trong diem_Ke hoach 2012 theo doi (giai ngan 30.6.12)" xfId="971"/>
    <cellStyle name="1_Book2_Tong hop so lieu_BC von DTPT 6 thang 2012" xfId="972"/>
    <cellStyle name="1_Book2_Tong hop so lieu_Bieu du thao QD von ho tro co MT" xfId="973"/>
    <cellStyle name="1_Book2_Tong hop so lieu_Ke hoach 2012 (theo doi)" xfId="974"/>
    <cellStyle name="1_Book2_Tong hop so lieu_Ke hoach 2012 theo doi (giai ngan 30.6.12)" xfId="975"/>
    <cellStyle name="1_Book2_Tong hop so lieu_pvhung.skhdt 20117113152041 Danh muc cong trinh trong diem" xfId="976"/>
    <cellStyle name="1_Book2_Tong hop so lieu_pvhung.skhdt 20117113152041 Danh muc cong trinh trong diem_BC von DTPT 6 thang 2012" xfId="977"/>
    <cellStyle name="1_Book2_Tong hop so lieu_pvhung.skhdt 20117113152041 Danh muc cong trinh trong diem_Bieu du thao QD von ho tro co MT" xfId="978"/>
    <cellStyle name="1_Book2_Tong hop so lieu_pvhung.skhdt 20117113152041 Danh muc cong trinh trong diem_Ke hoach 2012 (theo doi)" xfId="979"/>
    <cellStyle name="1_Book2_Tong hop so lieu_pvhung.skhdt 20117113152041 Danh muc cong trinh trong diem_Ke hoach 2012 theo doi (giai ngan 30.6.12)" xfId="980"/>
    <cellStyle name="1_Book2_Tong hop theo doi von TPCP (BC)" xfId="981"/>
    <cellStyle name="1_Book2_Tong hop theo doi von TPCP (BC)_BC von DTPT 6 thang 2012" xfId="982"/>
    <cellStyle name="1_Book2_Tong hop theo doi von TPCP (BC)_Bieu du thao QD von ho tro co MT" xfId="983"/>
    <cellStyle name="1_Book2_Tong hop theo doi von TPCP (BC)_Ke hoach 2012 (theo doi)" xfId="984"/>
    <cellStyle name="1_Book2_Tong hop theo doi von TPCP (BC)_Ke hoach 2012 theo doi (giai ngan 30.6.12)" xfId="985"/>
    <cellStyle name="1_Book2_Worksheet in D: My Documents Ke Hoach KH cac nam Nam 2014 Bao cao ve Ke hoach nam 2014 ( Hoan chinh sau TL voi Bo KH)" xfId="986"/>
    <cellStyle name="1_Chi tieu 5 nam" xfId="987"/>
    <cellStyle name="1_Chi tieu 5 nam_BC cong trinh trong diem" xfId="988"/>
    <cellStyle name="1_Chi tieu 5 nam_BC cong trinh trong diem_BC von DTPT 6 thang 2012" xfId="989"/>
    <cellStyle name="1_Chi tieu 5 nam_BC cong trinh trong diem_Bieu du thao QD von ho tro co MT" xfId="990"/>
    <cellStyle name="1_Chi tieu 5 nam_BC cong trinh trong diem_Ke hoach 2012 (theo doi)" xfId="991"/>
    <cellStyle name="1_Chi tieu 5 nam_BC cong trinh trong diem_Ke hoach 2012 theo doi (giai ngan 30.6.12)" xfId="992"/>
    <cellStyle name="1_Chi tieu 5 nam_BC von DTPT 6 thang 2012" xfId="993"/>
    <cellStyle name="1_Chi tieu 5 nam_Bieu du thao QD von ho tro co MT" xfId="994"/>
    <cellStyle name="1_Chi tieu 5 nam_Ke hoach 2012 (theo doi)" xfId="995"/>
    <cellStyle name="1_Chi tieu 5 nam_Ke hoach 2012 theo doi (giai ngan 30.6.12)" xfId="996"/>
    <cellStyle name="1_Chi tieu 5 nam_pvhung.skhdt 20117113152041 Danh muc cong trinh trong diem" xfId="997"/>
    <cellStyle name="1_Chi tieu 5 nam_pvhung.skhdt 20117113152041 Danh muc cong trinh trong diem_BC von DTPT 6 thang 2012" xfId="998"/>
    <cellStyle name="1_Chi tieu 5 nam_pvhung.skhdt 20117113152041 Danh muc cong trinh trong diem_Bieu du thao QD von ho tro co MT" xfId="999"/>
    <cellStyle name="1_Chi tieu 5 nam_pvhung.skhdt 20117113152041 Danh muc cong trinh trong diem_Ke hoach 2012 (theo doi)" xfId="1000"/>
    <cellStyle name="1_Chi tieu 5 nam_pvhung.skhdt 20117113152041 Danh muc cong trinh trong diem_Ke hoach 2012 theo doi (giai ngan 30.6.12)" xfId="1001"/>
    <cellStyle name="1_Co TC 2008" xfId="1002"/>
    <cellStyle name="1_Dang ky phan khai von ODA (gui Bo)" xfId="1003"/>
    <cellStyle name="1_Dang ky phan khai von ODA (gui Bo)_BC von DTPT 6 thang 2012" xfId="1004"/>
    <cellStyle name="1_Dang ky phan khai von ODA (gui Bo)_Bieu du thao QD von ho tro co MT" xfId="1005"/>
    <cellStyle name="1_Dang ky phan khai von ODA (gui Bo)_Ke hoach 2012 theo doi (giai ngan 30.6.12)" xfId="1006"/>
    <cellStyle name="1_Danh sach gui BC thuc hien KH2009" xfId="1007"/>
    <cellStyle name="1_Danh sach gui BC thuc hien KH2009_Bao cao doan cong tac cua Bo thang 4-2010" xfId="1008"/>
    <cellStyle name="1_Danh sach gui BC thuc hien KH2009_Bao cao doan cong tac cua Bo thang 4-2010_BC von DTPT 6 thang 2012" xfId="1009"/>
    <cellStyle name="1_Danh sach gui BC thuc hien KH2009_Bao cao doan cong tac cua Bo thang 4-2010_Bieu du thao QD von ho tro co MT" xfId="1010"/>
    <cellStyle name="1_Danh sach gui BC thuc hien KH2009_Bao cao doan cong tac cua Bo thang 4-2010_Dang ky phan khai von ODA (gui Bo)" xfId="1011"/>
    <cellStyle name="1_Danh sach gui BC thuc hien KH2009_Bao cao doan cong tac cua Bo thang 4-2010_Dang ky phan khai von ODA (gui Bo)_BC von DTPT 6 thang 2012" xfId="1012"/>
    <cellStyle name="1_Danh sach gui BC thuc hien KH2009_Bao cao doan cong tac cua Bo thang 4-2010_Dang ky phan khai von ODA (gui Bo)_Bieu du thao QD von ho tro co MT" xfId="1013"/>
    <cellStyle name="1_Danh sach gui BC thuc hien KH2009_Bao cao doan cong tac cua Bo thang 4-2010_Dang ky phan khai von ODA (gui Bo)_Ke hoach 2012 theo doi (giai ngan 30.6.12)" xfId="1014"/>
    <cellStyle name="1_Danh sach gui BC thuc hien KH2009_Bao cao doan cong tac cua Bo thang 4-2010_Ke hoach 2012 (theo doi)" xfId="1015"/>
    <cellStyle name="1_Danh sach gui BC thuc hien KH2009_Bao cao doan cong tac cua Bo thang 4-2010_Ke hoach 2012 theo doi (giai ngan 30.6.12)" xfId="1016"/>
    <cellStyle name="1_Danh sach gui BC thuc hien KH2009_Bao cao tinh hinh thuc hien KH 2009 den 31-01-10" xfId="1017"/>
    <cellStyle name="1_Danh sach gui BC thuc hien KH2009_Bao cao tinh hinh thuc hien KH 2009 den 31-01-10_BC von DTPT 6 thang 2012" xfId="1018"/>
    <cellStyle name="1_Danh sach gui BC thuc hien KH2009_Bao cao tinh hinh thuc hien KH 2009 den 31-01-10_Bieu du thao QD von ho tro co MT" xfId="1019"/>
    <cellStyle name="1_Danh sach gui BC thuc hien KH2009_Bao cao tinh hinh thuc hien KH 2009 den 31-01-10_Ke hoach 2012 (theo doi)" xfId="1020"/>
    <cellStyle name="1_Danh sach gui BC thuc hien KH2009_Bao cao tinh hinh thuc hien KH 2009 den 31-01-10_Ke hoach 2012 theo doi (giai ngan 30.6.12)" xfId="1021"/>
    <cellStyle name="1_Danh sach gui BC thuc hien KH2009_BC von DTPT 6 thang 2012" xfId="1022"/>
    <cellStyle name="1_Danh sach gui BC thuc hien KH2009_Bieu du thao QD von ho tro co MT" xfId="1023"/>
    <cellStyle name="1_Danh sach gui BC thuc hien KH2009_Book1" xfId="1024"/>
    <cellStyle name="1_Danh sach gui BC thuc hien KH2009_Book1_BC von DTPT 6 thang 2012" xfId="1025"/>
    <cellStyle name="1_Danh sach gui BC thuc hien KH2009_Book1_Bieu du thao QD von ho tro co MT" xfId="1026"/>
    <cellStyle name="1_Danh sach gui BC thuc hien KH2009_Book1_Hoan chinh KH 2012 (o nha)" xfId="1027"/>
    <cellStyle name="1_Danh sach gui BC thuc hien KH2009_Book1_Hoan chinh KH 2012 (o nha)_Bao cao giai ngan quy I" xfId="1028"/>
    <cellStyle name="1_Danh sach gui BC thuc hien KH2009_Book1_Hoan chinh KH 2012 (o nha)_BC von DTPT 6 thang 2012" xfId="1029"/>
    <cellStyle name="1_Danh sach gui BC thuc hien KH2009_Book1_Hoan chinh KH 2012 (o nha)_Bieu du thao QD von ho tro co MT" xfId="1030"/>
    <cellStyle name="1_Danh sach gui BC thuc hien KH2009_Book1_Hoan chinh KH 2012 (o nha)_Ke hoach 2012 theo doi (giai ngan 30.6.12)" xfId="1031"/>
    <cellStyle name="1_Danh sach gui BC thuc hien KH2009_Book1_Hoan chinh KH 2012 Von ho tro co MT" xfId="1032"/>
    <cellStyle name="1_Danh sach gui BC thuc hien KH2009_Book1_Hoan chinh KH 2012 Von ho tro co MT (chi tiet)" xfId="1033"/>
    <cellStyle name="1_Danh sach gui BC thuc hien KH2009_Book1_Hoan chinh KH 2012 Von ho tro co MT_Bao cao giai ngan quy I" xfId="1034"/>
    <cellStyle name="1_Danh sach gui BC thuc hien KH2009_Book1_Hoan chinh KH 2012 Von ho tro co MT_BC von DTPT 6 thang 2012" xfId="1035"/>
    <cellStyle name="1_Danh sach gui BC thuc hien KH2009_Book1_Hoan chinh KH 2012 Von ho tro co MT_Bieu du thao QD von ho tro co MT" xfId="1036"/>
    <cellStyle name="1_Danh sach gui BC thuc hien KH2009_Book1_Hoan chinh KH 2012 Von ho tro co MT_Ke hoach 2012 theo doi (giai ngan 30.6.12)" xfId="1037"/>
    <cellStyle name="1_Danh sach gui BC thuc hien KH2009_Book1_Ke hoach 2012 (theo doi)" xfId="1038"/>
    <cellStyle name="1_Danh sach gui BC thuc hien KH2009_Book1_Ke hoach 2012 theo doi (giai ngan 30.6.12)" xfId="1039"/>
    <cellStyle name="1_Danh sach gui BC thuc hien KH2009_Dang ky phan khai von ODA (gui Bo)" xfId="1040"/>
    <cellStyle name="1_Danh sach gui BC thuc hien KH2009_Dang ky phan khai von ODA (gui Bo)_BC von DTPT 6 thang 2012" xfId="1041"/>
    <cellStyle name="1_Danh sach gui BC thuc hien KH2009_Dang ky phan khai von ODA (gui Bo)_Bieu du thao QD von ho tro co MT" xfId="1042"/>
    <cellStyle name="1_Danh sach gui BC thuc hien KH2009_Dang ky phan khai von ODA (gui Bo)_Ke hoach 2012 theo doi (giai ngan 30.6.12)" xfId="1043"/>
    <cellStyle name="1_Danh sach gui BC thuc hien KH2009_DK bo tri lai (chinh thuc)" xfId="1044"/>
    <cellStyle name="1_Danh sach gui BC thuc hien KH2009_DK bo tri lai (chinh thuc)_BC von DTPT 6 thang 2012" xfId="1045"/>
    <cellStyle name="1_Danh sach gui BC thuc hien KH2009_DK bo tri lai (chinh thuc)_Bieu du thao QD von ho tro co MT" xfId="1046"/>
    <cellStyle name="1_Danh sach gui BC thuc hien KH2009_DK bo tri lai (chinh thuc)_Hoan chinh KH 2012 (o nha)" xfId="1047"/>
    <cellStyle name="1_Danh sach gui BC thuc hien KH2009_DK bo tri lai (chinh thuc)_Hoan chinh KH 2012 (o nha)_Bao cao giai ngan quy I" xfId="1048"/>
    <cellStyle name="1_Danh sach gui BC thuc hien KH2009_DK bo tri lai (chinh thuc)_Hoan chinh KH 2012 (o nha)_BC von DTPT 6 thang 2012" xfId="1049"/>
    <cellStyle name="1_Danh sach gui BC thuc hien KH2009_DK bo tri lai (chinh thuc)_Hoan chinh KH 2012 (o nha)_Bieu du thao QD von ho tro co MT" xfId="1050"/>
    <cellStyle name="1_Danh sach gui BC thuc hien KH2009_DK bo tri lai (chinh thuc)_Hoan chinh KH 2012 (o nha)_Ke hoach 2012 theo doi (giai ngan 30.6.12)" xfId="1051"/>
    <cellStyle name="1_Danh sach gui BC thuc hien KH2009_DK bo tri lai (chinh thuc)_Hoan chinh KH 2012 Von ho tro co MT" xfId="1052"/>
    <cellStyle name="1_Danh sach gui BC thuc hien KH2009_DK bo tri lai (chinh thuc)_Hoan chinh KH 2012 Von ho tro co MT (chi tiet)" xfId="1053"/>
    <cellStyle name="1_Danh sach gui BC thuc hien KH2009_DK bo tri lai (chinh thuc)_Hoan chinh KH 2012 Von ho tro co MT_Bao cao giai ngan quy I" xfId="1054"/>
    <cellStyle name="1_Danh sach gui BC thuc hien KH2009_DK bo tri lai (chinh thuc)_Hoan chinh KH 2012 Von ho tro co MT_BC von DTPT 6 thang 2012" xfId="1055"/>
    <cellStyle name="1_Danh sach gui BC thuc hien KH2009_DK bo tri lai (chinh thuc)_Hoan chinh KH 2012 Von ho tro co MT_Bieu du thao QD von ho tro co MT" xfId="1056"/>
    <cellStyle name="1_Danh sach gui BC thuc hien KH2009_DK bo tri lai (chinh thuc)_Hoan chinh KH 2012 Von ho tro co MT_Ke hoach 2012 theo doi (giai ngan 30.6.12)" xfId="1057"/>
    <cellStyle name="1_Danh sach gui BC thuc hien KH2009_DK bo tri lai (chinh thuc)_Ke hoach 2012 (theo doi)" xfId="1058"/>
    <cellStyle name="1_Danh sach gui BC thuc hien KH2009_DK bo tri lai (chinh thuc)_Ke hoach 2012 theo doi (giai ngan 30.6.12)" xfId="1059"/>
    <cellStyle name="1_Danh sach gui BC thuc hien KH2009_Ke hoach 2009 (theo doi) -1" xfId="1060"/>
    <cellStyle name="1_Danh sach gui BC thuc hien KH2009_Ke hoach 2009 (theo doi) -1_Bao cao tinh hinh thuc hien KH 2009 den 31-01-10" xfId="1061"/>
    <cellStyle name="1_Danh sach gui BC thuc hien KH2009_Ke hoach 2009 (theo doi) -1_Bao cao tinh hinh thuc hien KH 2009 den 31-01-10_BC von DTPT 6 thang 2012" xfId="1062"/>
    <cellStyle name="1_Danh sach gui BC thuc hien KH2009_Ke hoach 2009 (theo doi) -1_Bao cao tinh hinh thuc hien KH 2009 den 31-01-10_Bieu du thao QD von ho tro co MT" xfId="1063"/>
    <cellStyle name="1_Danh sach gui BC thuc hien KH2009_Ke hoach 2009 (theo doi) -1_Bao cao tinh hinh thuc hien KH 2009 den 31-01-10_Ke hoach 2012 (theo doi)" xfId="1064"/>
    <cellStyle name="1_Danh sach gui BC thuc hien KH2009_Ke hoach 2009 (theo doi) -1_Bao cao tinh hinh thuc hien KH 2009 den 31-01-10_Ke hoach 2012 theo doi (giai ngan 30.6.12)" xfId="1065"/>
    <cellStyle name="1_Danh sach gui BC thuc hien KH2009_Ke hoach 2009 (theo doi) -1_BC von DTPT 6 thang 2012" xfId="1066"/>
    <cellStyle name="1_Danh sach gui BC thuc hien KH2009_Ke hoach 2009 (theo doi) -1_Bieu du thao QD von ho tro co MT" xfId="1067"/>
    <cellStyle name="1_Danh sach gui BC thuc hien KH2009_Ke hoach 2009 (theo doi) -1_Book1" xfId="1068"/>
    <cellStyle name="1_Danh sach gui BC thuc hien KH2009_Ke hoach 2009 (theo doi) -1_Book1_BC von DTPT 6 thang 2012" xfId="1069"/>
    <cellStyle name="1_Danh sach gui BC thuc hien KH2009_Ke hoach 2009 (theo doi) -1_Book1_Bieu du thao QD von ho tro co MT" xfId="1070"/>
    <cellStyle name="1_Danh sach gui BC thuc hien KH2009_Ke hoach 2009 (theo doi) -1_Book1_Hoan chinh KH 2012 (o nha)" xfId="1071"/>
    <cellStyle name="1_Danh sach gui BC thuc hien KH2009_Ke hoach 2009 (theo doi) -1_Book1_Hoan chinh KH 2012 (o nha)_Bao cao giai ngan quy I" xfId="1072"/>
    <cellStyle name="1_Danh sach gui BC thuc hien KH2009_Ke hoach 2009 (theo doi) -1_Book1_Hoan chinh KH 2012 (o nha)_BC von DTPT 6 thang 2012" xfId="1073"/>
    <cellStyle name="1_Danh sach gui BC thuc hien KH2009_Ke hoach 2009 (theo doi) -1_Book1_Hoan chinh KH 2012 (o nha)_Bieu du thao QD von ho tro co MT" xfId="1074"/>
    <cellStyle name="1_Danh sach gui BC thuc hien KH2009_Ke hoach 2009 (theo doi) -1_Book1_Hoan chinh KH 2012 (o nha)_Ke hoach 2012 theo doi (giai ngan 30.6.12)" xfId="1075"/>
    <cellStyle name="1_Danh sach gui BC thuc hien KH2009_Ke hoach 2009 (theo doi) -1_Book1_Hoan chinh KH 2012 Von ho tro co MT" xfId="1076"/>
    <cellStyle name="1_Danh sach gui BC thuc hien KH2009_Ke hoach 2009 (theo doi) -1_Book1_Hoan chinh KH 2012 Von ho tro co MT (chi tiet)" xfId="1077"/>
    <cellStyle name="1_Danh sach gui BC thuc hien KH2009_Ke hoach 2009 (theo doi) -1_Book1_Hoan chinh KH 2012 Von ho tro co MT_Bao cao giai ngan quy I" xfId="1078"/>
    <cellStyle name="1_Danh sach gui BC thuc hien KH2009_Ke hoach 2009 (theo doi) -1_Book1_Hoan chinh KH 2012 Von ho tro co MT_BC von DTPT 6 thang 2012" xfId="1079"/>
    <cellStyle name="1_Danh sach gui BC thuc hien KH2009_Ke hoach 2009 (theo doi) -1_Book1_Hoan chinh KH 2012 Von ho tro co MT_Bieu du thao QD von ho tro co MT" xfId="1080"/>
    <cellStyle name="1_Danh sach gui BC thuc hien KH2009_Ke hoach 2009 (theo doi) -1_Book1_Hoan chinh KH 2012 Von ho tro co MT_Ke hoach 2012 theo doi (giai ngan 30.6.12)" xfId="1081"/>
    <cellStyle name="1_Danh sach gui BC thuc hien KH2009_Ke hoach 2009 (theo doi) -1_Book1_Ke hoach 2012 (theo doi)" xfId="1082"/>
    <cellStyle name="1_Danh sach gui BC thuc hien KH2009_Ke hoach 2009 (theo doi) -1_Book1_Ke hoach 2012 theo doi (giai ngan 30.6.12)" xfId="1083"/>
    <cellStyle name="1_Danh sach gui BC thuc hien KH2009_Ke hoach 2009 (theo doi) -1_Dang ky phan khai von ODA (gui Bo)" xfId="1084"/>
    <cellStyle name="1_Danh sach gui BC thuc hien KH2009_Ke hoach 2009 (theo doi) -1_Dang ky phan khai von ODA (gui Bo)_BC von DTPT 6 thang 2012" xfId="1085"/>
    <cellStyle name="1_Danh sach gui BC thuc hien KH2009_Ke hoach 2009 (theo doi) -1_Dang ky phan khai von ODA (gui Bo)_Bieu du thao QD von ho tro co MT" xfId="1086"/>
    <cellStyle name="1_Danh sach gui BC thuc hien KH2009_Ke hoach 2009 (theo doi) -1_Dang ky phan khai von ODA (gui Bo)_Ke hoach 2012 theo doi (giai ngan 30.6.12)" xfId="1087"/>
    <cellStyle name="1_Danh sach gui BC thuc hien KH2009_Ke hoach 2009 (theo doi) -1_Ke hoach 2012 (theo doi)" xfId="1088"/>
    <cellStyle name="1_Danh sach gui BC thuc hien KH2009_Ke hoach 2009 (theo doi) -1_Ke hoach 2012 theo doi (giai ngan 30.6.12)" xfId="1089"/>
    <cellStyle name="1_Danh sach gui BC thuc hien KH2009_Ke hoach 2009 (theo doi) -1_Tong hop theo doi von TPCP (BC)" xfId="1090"/>
    <cellStyle name="1_Danh sach gui BC thuc hien KH2009_Ke hoach 2009 (theo doi) -1_Tong hop theo doi von TPCP (BC)_BC von DTPT 6 thang 2012" xfId="1091"/>
    <cellStyle name="1_Danh sach gui BC thuc hien KH2009_Ke hoach 2009 (theo doi) -1_Tong hop theo doi von TPCP (BC)_Bieu du thao QD von ho tro co MT" xfId="1092"/>
    <cellStyle name="1_Danh sach gui BC thuc hien KH2009_Ke hoach 2009 (theo doi) -1_Tong hop theo doi von TPCP (BC)_Ke hoach 2012 (theo doi)" xfId="1093"/>
    <cellStyle name="1_Danh sach gui BC thuc hien KH2009_Ke hoach 2009 (theo doi) -1_Tong hop theo doi von TPCP (BC)_Ke hoach 2012 theo doi (giai ngan 30.6.12)" xfId="1094"/>
    <cellStyle name="1_Danh sach gui BC thuc hien KH2009_Ke hoach 2010 (theo doi)" xfId="1095"/>
    <cellStyle name="1_Danh sach gui BC thuc hien KH2009_Ke hoach 2010 (theo doi)_BC von DTPT 6 thang 2012" xfId="1096"/>
    <cellStyle name="1_Danh sach gui BC thuc hien KH2009_Ke hoach 2010 (theo doi)_Bieu du thao QD von ho tro co MT" xfId="1097"/>
    <cellStyle name="1_Danh sach gui BC thuc hien KH2009_Ke hoach 2010 (theo doi)_Ke hoach 2012 (theo doi)" xfId="1098"/>
    <cellStyle name="1_Danh sach gui BC thuc hien KH2009_Ke hoach 2010 (theo doi)_Ke hoach 2012 theo doi (giai ngan 30.6.12)" xfId="1099"/>
    <cellStyle name="1_Danh sach gui BC thuc hien KH2009_Ke hoach 2012 (theo doi)" xfId="1100"/>
    <cellStyle name="1_Danh sach gui BC thuc hien KH2009_Ke hoach 2012 theo doi (giai ngan 30.6.12)" xfId="1101"/>
    <cellStyle name="1_Danh sach gui BC thuc hien KH2009_Ke hoach nam 2013 nguon MT(theo doi) den 31-5-13" xfId="1102"/>
    <cellStyle name="1_Danh sach gui BC thuc hien KH2009_Tong hop theo doi von TPCP (BC)" xfId="1103"/>
    <cellStyle name="1_Danh sach gui BC thuc hien KH2009_Tong hop theo doi von TPCP (BC)_BC von DTPT 6 thang 2012" xfId="1104"/>
    <cellStyle name="1_Danh sach gui BC thuc hien KH2009_Tong hop theo doi von TPCP (BC)_Bieu du thao QD von ho tro co MT" xfId="1105"/>
    <cellStyle name="1_Danh sach gui BC thuc hien KH2009_Tong hop theo doi von TPCP (BC)_Ke hoach 2012 (theo doi)" xfId="1106"/>
    <cellStyle name="1_Danh sach gui BC thuc hien KH2009_Tong hop theo doi von TPCP (BC)_Ke hoach 2012 theo doi (giai ngan 30.6.12)" xfId="1107"/>
    <cellStyle name="1_Danh sach gui BC thuc hien KH2009_Worksheet in D: My Documents Ke Hoach KH cac nam Nam 2014 Bao cao ve Ke hoach nam 2014 ( Hoan chinh sau TL voi Bo KH)" xfId="1108"/>
    <cellStyle name="1_DK bo tri lai (chinh thuc)" xfId="1109"/>
    <cellStyle name="1_DK bo tri lai (chinh thuc)_BC von DTPT 6 thang 2012" xfId="1110"/>
    <cellStyle name="1_DK bo tri lai (chinh thuc)_Bieu du thao QD von ho tro co MT" xfId="1111"/>
    <cellStyle name="1_DK bo tri lai (chinh thuc)_Hoan chinh KH 2012 (o nha)" xfId="1112"/>
    <cellStyle name="1_DK bo tri lai (chinh thuc)_Hoan chinh KH 2012 (o nha)_Bao cao giai ngan quy I" xfId="1113"/>
    <cellStyle name="1_DK bo tri lai (chinh thuc)_Hoan chinh KH 2012 (o nha)_BC von DTPT 6 thang 2012" xfId="1114"/>
    <cellStyle name="1_DK bo tri lai (chinh thuc)_Hoan chinh KH 2012 (o nha)_Bieu du thao QD von ho tro co MT" xfId="1115"/>
    <cellStyle name="1_DK bo tri lai (chinh thuc)_Hoan chinh KH 2012 (o nha)_Ke hoach 2012 theo doi (giai ngan 30.6.12)" xfId="1116"/>
    <cellStyle name="1_DK bo tri lai (chinh thuc)_Hoan chinh KH 2012 Von ho tro co MT" xfId="1117"/>
    <cellStyle name="1_DK bo tri lai (chinh thuc)_Hoan chinh KH 2012 Von ho tro co MT (chi tiet)" xfId="1118"/>
    <cellStyle name="1_DK bo tri lai (chinh thuc)_Hoan chinh KH 2012 Von ho tro co MT_Bao cao giai ngan quy I" xfId="1119"/>
    <cellStyle name="1_DK bo tri lai (chinh thuc)_Hoan chinh KH 2012 Von ho tro co MT_BC von DTPT 6 thang 2012" xfId="1120"/>
    <cellStyle name="1_DK bo tri lai (chinh thuc)_Hoan chinh KH 2012 Von ho tro co MT_Bieu du thao QD von ho tro co MT" xfId="1121"/>
    <cellStyle name="1_DK bo tri lai (chinh thuc)_Hoan chinh KH 2012 Von ho tro co MT_Ke hoach 2012 theo doi (giai ngan 30.6.12)" xfId="1122"/>
    <cellStyle name="1_DK bo tri lai (chinh thuc)_Ke hoach 2012 (theo doi)" xfId="1123"/>
    <cellStyle name="1_DK bo tri lai (chinh thuc)_Ke hoach 2012 theo doi (giai ngan 30.6.12)" xfId="1124"/>
    <cellStyle name="1_Don gia Du thau ( XL19)" xfId="1125"/>
    <cellStyle name="1_Don gia Du thau ( XL19)_Bao cao tinh hinh thuc hien KH 2009 den 31-01-10" xfId="1126"/>
    <cellStyle name="1_Don gia Du thau ( XL19)_Bao cao tinh hinh thuc hien KH 2009 den 31-01-10_BC von DTPT 6 thang 2012" xfId="1127"/>
    <cellStyle name="1_Don gia Du thau ( XL19)_Bao cao tinh hinh thuc hien KH 2009 den 31-01-10_Bieu du thao QD von ho tro co MT" xfId="1128"/>
    <cellStyle name="1_Don gia Du thau ( XL19)_Bao cao tinh hinh thuc hien KH 2009 den 31-01-10_Ke hoach 2012 (theo doi)" xfId="1129"/>
    <cellStyle name="1_Don gia Du thau ( XL19)_Bao cao tinh hinh thuc hien KH 2009 den 31-01-10_Ke hoach 2012 theo doi (giai ngan 30.6.12)" xfId="1130"/>
    <cellStyle name="1_Don gia Du thau ( XL19)_BC von DTPT 6 thang 2012" xfId="1131"/>
    <cellStyle name="1_Don gia Du thau ( XL19)_Bieu du thao QD von ho tro co MT" xfId="1132"/>
    <cellStyle name="1_Don gia Du thau ( XL19)_Book1" xfId="1133"/>
    <cellStyle name="1_Don gia Du thau ( XL19)_Book1_BC von DTPT 6 thang 2012" xfId="1134"/>
    <cellStyle name="1_Don gia Du thau ( XL19)_Book1_Bieu du thao QD von ho tro co MT" xfId="1135"/>
    <cellStyle name="1_Don gia Du thau ( XL19)_Book1_Hoan chinh KH 2012 (o nha)" xfId="1136"/>
    <cellStyle name="1_Don gia Du thau ( XL19)_Book1_Hoan chinh KH 2012 (o nha)_Bao cao giai ngan quy I" xfId="1137"/>
    <cellStyle name="1_Don gia Du thau ( XL19)_Book1_Hoan chinh KH 2012 (o nha)_BC von DTPT 6 thang 2012" xfId="1138"/>
    <cellStyle name="1_Don gia Du thau ( XL19)_Book1_Hoan chinh KH 2012 (o nha)_Bieu du thao QD von ho tro co MT" xfId="1139"/>
    <cellStyle name="1_Don gia Du thau ( XL19)_Book1_Hoan chinh KH 2012 (o nha)_Ke hoach 2012 theo doi (giai ngan 30.6.12)" xfId="1140"/>
    <cellStyle name="1_Don gia Du thau ( XL19)_Book1_Hoan chinh KH 2012 Von ho tro co MT" xfId="1141"/>
    <cellStyle name="1_Don gia Du thau ( XL19)_Book1_Hoan chinh KH 2012 Von ho tro co MT (chi tiet)" xfId="1142"/>
    <cellStyle name="1_Don gia Du thau ( XL19)_Book1_Hoan chinh KH 2012 Von ho tro co MT_Bao cao giai ngan quy I" xfId="1143"/>
    <cellStyle name="1_Don gia Du thau ( XL19)_Book1_Hoan chinh KH 2012 Von ho tro co MT_BC von DTPT 6 thang 2012" xfId="1144"/>
    <cellStyle name="1_Don gia Du thau ( XL19)_Book1_Hoan chinh KH 2012 Von ho tro co MT_Bieu du thao QD von ho tro co MT" xfId="1145"/>
    <cellStyle name="1_Don gia Du thau ( XL19)_Book1_Hoan chinh KH 2012 Von ho tro co MT_Ke hoach 2012 theo doi (giai ngan 30.6.12)" xfId="1146"/>
    <cellStyle name="1_Don gia Du thau ( XL19)_Book1_Ke hoach 2012 (theo doi)" xfId="1147"/>
    <cellStyle name="1_Don gia Du thau ( XL19)_Book1_Ke hoach 2012 theo doi (giai ngan 30.6.12)" xfId="1148"/>
    <cellStyle name="1_Don gia Du thau ( XL19)_Dang ky phan khai von ODA (gui Bo)" xfId="1149"/>
    <cellStyle name="1_Don gia Du thau ( XL19)_Dang ky phan khai von ODA (gui Bo)_BC von DTPT 6 thang 2012" xfId="1150"/>
    <cellStyle name="1_Don gia Du thau ( XL19)_Dang ky phan khai von ODA (gui Bo)_Bieu du thao QD von ho tro co MT" xfId="1151"/>
    <cellStyle name="1_Don gia Du thau ( XL19)_Dang ky phan khai von ODA (gui Bo)_Ke hoach 2012 theo doi (giai ngan 30.6.12)" xfId="1152"/>
    <cellStyle name="1_Don gia Du thau ( XL19)_Ke hoach 2012 (theo doi)" xfId="1153"/>
    <cellStyle name="1_Don gia Du thau ( XL19)_Ke hoach 2012 theo doi (giai ngan 30.6.12)" xfId="1154"/>
    <cellStyle name="1_Don gia Du thau ( XL19)_Tong hop theo doi von TPCP (BC)" xfId="1155"/>
    <cellStyle name="1_Don gia Du thau ( XL19)_Tong hop theo doi von TPCP (BC)_BC von DTPT 6 thang 2012" xfId="1156"/>
    <cellStyle name="1_Don gia Du thau ( XL19)_Tong hop theo doi von TPCP (BC)_Bieu du thao QD von ho tro co MT" xfId="1157"/>
    <cellStyle name="1_Don gia Du thau ( XL19)_Tong hop theo doi von TPCP (BC)_Ke hoach 2012 (theo doi)" xfId="1158"/>
    <cellStyle name="1_Don gia Du thau ( XL19)_Tong hop theo doi von TPCP (BC)_Ke hoach 2012 theo doi (giai ngan 30.6.12)" xfId="1159"/>
    <cellStyle name="1_Dtdchinh2397" xfId="1160"/>
    <cellStyle name="1_Dtdchinh2397_Nhu cau von dau tu 2013-2015 (LD Vụ sua)" xfId="1161"/>
    <cellStyle name="1_Ke hoach 2010 (theo doi)" xfId="1162"/>
    <cellStyle name="1_Ke hoach 2010 (theo doi)_BC von DTPT 6 thang 2012" xfId="1163"/>
    <cellStyle name="1_Ke hoach 2010 (theo doi)_Bieu du thao QD von ho tro co MT" xfId="1164"/>
    <cellStyle name="1_Ke hoach 2010 (theo doi)_Ke hoach 2012 (theo doi)" xfId="1165"/>
    <cellStyle name="1_Ke hoach 2010 (theo doi)_Ke hoach 2012 theo doi (giai ngan 30.6.12)" xfId="1166"/>
    <cellStyle name="1_Ke hoach 2012 (theo doi)" xfId="1167"/>
    <cellStyle name="1_Ke hoach 2012 theo doi (giai ngan 30.6.12)" xfId="1168"/>
    <cellStyle name="1_Ke hoach nam 2013 nguon MT(theo doi) den 31-5-13" xfId="1169"/>
    <cellStyle name="1_KH 2007 (theo doi)" xfId="1170"/>
    <cellStyle name="1_KH 2007 (theo doi)_1 Bieu 6 thang nam 2011" xfId="1171"/>
    <cellStyle name="1_KH 2007 (theo doi)_1 Bieu 6 thang nam 2011_BC von DTPT 6 thang 2012" xfId="1172"/>
    <cellStyle name="1_KH 2007 (theo doi)_1 Bieu 6 thang nam 2011_Bieu du thao QD von ho tro co MT" xfId="1173"/>
    <cellStyle name="1_KH 2007 (theo doi)_1 Bieu 6 thang nam 2011_Ke hoach 2012 (theo doi)" xfId="1174"/>
    <cellStyle name="1_KH 2007 (theo doi)_1 Bieu 6 thang nam 2011_Ke hoach 2012 theo doi (giai ngan 30.6.12)" xfId="1175"/>
    <cellStyle name="1_KH 2007 (theo doi)_Bao cao doan cong tac cua Bo thang 4-2010" xfId="1176"/>
    <cellStyle name="1_KH 2007 (theo doi)_Bao cao doan cong tac cua Bo thang 4-2010_BC von DTPT 6 thang 2012" xfId="1177"/>
    <cellStyle name="1_KH 2007 (theo doi)_Bao cao doan cong tac cua Bo thang 4-2010_Bieu du thao QD von ho tro co MT" xfId="1178"/>
    <cellStyle name="1_KH 2007 (theo doi)_Bao cao doan cong tac cua Bo thang 4-2010_Dang ky phan khai von ODA (gui Bo)" xfId="1179"/>
    <cellStyle name="1_KH 2007 (theo doi)_Bao cao doan cong tac cua Bo thang 4-2010_Dang ky phan khai von ODA (gui Bo)_BC von DTPT 6 thang 2012" xfId="1180"/>
    <cellStyle name="1_KH 2007 (theo doi)_Bao cao doan cong tac cua Bo thang 4-2010_Dang ky phan khai von ODA (gui Bo)_Bieu du thao QD von ho tro co MT" xfId="1181"/>
    <cellStyle name="1_KH 2007 (theo doi)_Bao cao doan cong tac cua Bo thang 4-2010_Dang ky phan khai von ODA (gui Bo)_Ke hoach 2012 theo doi (giai ngan 30.6.12)" xfId="1182"/>
    <cellStyle name="1_KH 2007 (theo doi)_Bao cao doan cong tac cua Bo thang 4-2010_Ke hoach 2012 (theo doi)" xfId="1183"/>
    <cellStyle name="1_KH 2007 (theo doi)_Bao cao doan cong tac cua Bo thang 4-2010_Ke hoach 2012 theo doi (giai ngan 30.6.12)" xfId="1184"/>
    <cellStyle name="1_KH 2007 (theo doi)_Bao cao tinh hinh thuc hien KH 2009 den 31-01-10" xfId="1185"/>
    <cellStyle name="1_KH 2007 (theo doi)_Bao cao tinh hinh thuc hien KH 2009 den 31-01-10_BC von DTPT 6 thang 2012" xfId="1186"/>
    <cellStyle name="1_KH 2007 (theo doi)_Bao cao tinh hinh thuc hien KH 2009 den 31-01-10_Bieu du thao QD von ho tro co MT" xfId="1187"/>
    <cellStyle name="1_KH 2007 (theo doi)_Bao cao tinh hinh thuc hien KH 2009 den 31-01-10_Ke hoach 2012 (theo doi)" xfId="1188"/>
    <cellStyle name="1_KH 2007 (theo doi)_Bao cao tinh hinh thuc hien KH 2009 den 31-01-10_Ke hoach 2012 theo doi (giai ngan 30.6.12)" xfId="1189"/>
    <cellStyle name="1_KH 2007 (theo doi)_BC cong trinh trong diem" xfId="1190"/>
    <cellStyle name="1_KH 2007 (theo doi)_BC cong trinh trong diem_BC von DTPT 6 thang 2012" xfId="1191"/>
    <cellStyle name="1_KH 2007 (theo doi)_BC cong trinh trong diem_Bieu du thao QD von ho tro co MT" xfId="1192"/>
    <cellStyle name="1_KH 2007 (theo doi)_BC cong trinh trong diem_Ke hoach 2012 (theo doi)" xfId="1193"/>
    <cellStyle name="1_KH 2007 (theo doi)_BC cong trinh trong diem_Ke hoach 2012 theo doi (giai ngan 30.6.12)" xfId="1194"/>
    <cellStyle name="1_KH 2007 (theo doi)_BC von DTPT 6 thang 2012" xfId="1195"/>
    <cellStyle name="1_KH 2007 (theo doi)_Bieu 01 UB(hung)" xfId="1196"/>
    <cellStyle name="1_KH 2007 (theo doi)_Bieu du thao QD von ho tro co MT" xfId="1197"/>
    <cellStyle name="1_KH 2007 (theo doi)_Book1" xfId="1198"/>
    <cellStyle name="1_KH 2007 (theo doi)_Book1_BC von DTPT 6 thang 2012" xfId="1199"/>
    <cellStyle name="1_KH 2007 (theo doi)_Book1_Bieu du thao QD von ho tro co MT" xfId="1200"/>
    <cellStyle name="1_KH 2007 (theo doi)_Book1_Hoan chinh KH 2012 (o nha)" xfId="1201"/>
    <cellStyle name="1_KH 2007 (theo doi)_Book1_Hoan chinh KH 2012 (o nha)_Bao cao giai ngan quy I" xfId="1202"/>
    <cellStyle name="1_KH 2007 (theo doi)_Book1_Hoan chinh KH 2012 (o nha)_BC von DTPT 6 thang 2012" xfId="1203"/>
    <cellStyle name="1_KH 2007 (theo doi)_Book1_Hoan chinh KH 2012 (o nha)_Bieu du thao QD von ho tro co MT" xfId="1204"/>
    <cellStyle name="1_KH 2007 (theo doi)_Book1_Hoan chinh KH 2012 (o nha)_Ke hoach 2012 theo doi (giai ngan 30.6.12)" xfId="1205"/>
    <cellStyle name="1_KH 2007 (theo doi)_Book1_Hoan chinh KH 2012 Von ho tro co MT" xfId="1206"/>
    <cellStyle name="1_KH 2007 (theo doi)_Book1_Hoan chinh KH 2012 Von ho tro co MT (chi tiet)" xfId="1207"/>
    <cellStyle name="1_KH 2007 (theo doi)_Book1_Hoan chinh KH 2012 Von ho tro co MT_Bao cao giai ngan quy I" xfId="1208"/>
    <cellStyle name="1_KH 2007 (theo doi)_Book1_Hoan chinh KH 2012 Von ho tro co MT_BC von DTPT 6 thang 2012" xfId="1209"/>
    <cellStyle name="1_KH 2007 (theo doi)_Book1_Hoan chinh KH 2012 Von ho tro co MT_Bieu du thao QD von ho tro co MT" xfId="1210"/>
    <cellStyle name="1_KH 2007 (theo doi)_Book1_Hoan chinh KH 2012 Von ho tro co MT_Ke hoach 2012 theo doi (giai ngan 30.6.12)" xfId="1211"/>
    <cellStyle name="1_KH 2007 (theo doi)_Book1_Ke hoach 2012 (theo doi)" xfId="1212"/>
    <cellStyle name="1_KH 2007 (theo doi)_Book1_Ke hoach 2012 theo doi (giai ngan 30.6.12)" xfId="1213"/>
    <cellStyle name="1_KH 2007 (theo doi)_Chi tieu 5 nam" xfId="1214"/>
    <cellStyle name="1_KH 2007 (theo doi)_Chi tieu 5 nam_BC cong trinh trong diem" xfId="1215"/>
    <cellStyle name="1_KH 2007 (theo doi)_Chi tieu 5 nam_BC cong trinh trong diem_BC von DTPT 6 thang 2012" xfId="1216"/>
    <cellStyle name="1_KH 2007 (theo doi)_Chi tieu 5 nam_BC cong trinh trong diem_Bieu du thao QD von ho tro co MT" xfId="1217"/>
    <cellStyle name="1_KH 2007 (theo doi)_Chi tieu 5 nam_BC cong trinh trong diem_Ke hoach 2012 (theo doi)" xfId="1218"/>
    <cellStyle name="1_KH 2007 (theo doi)_Chi tieu 5 nam_BC cong trinh trong diem_Ke hoach 2012 theo doi (giai ngan 30.6.12)" xfId="1219"/>
    <cellStyle name="1_KH 2007 (theo doi)_Chi tieu 5 nam_BC von DTPT 6 thang 2012" xfId="1220"/>
    <cellStyle name="1_KH 2007 (theo doi)_Chi tieu 5 nam_Bieu du thao QD von ho tro co MT" xfId="1221"/>
    <cellStyle name="1_KH 2007 (theo doi)_Chi tieu 5 nam_Ke hoach 2012 (theo doi)" xfId="1222"/>
    <cellStyle name="1_KH 2007 (theo doi)_Chi tieu 5 nam_Ke hoach 2012 theo doi (giai ngan 30.6.12)" xfId="1223"/>
    <cellStyle name="1_KH 2007 (theo doi)_Chi tieu 5 nam_pvhung.skhdt 20117113152041 Danh muc cong trinh trong diem" xfId="1224"/>
    <cellStyle name="1_KH 2007 (theo doi)_Chi tieu 5 nam_pvhung.skhdt 20117113152041 Danh muc cong trinh trong diem_BC von DTPT 6 thang 2012" xfId="1225"/>
    <cellStyle name="1_KH 2007 (theo doi)_Chi tieu 5 nam_pvhung.skhdt 20117113152041 Danh muc cong trinh trong diem_Bieu du thao QD von ho tro co MT" xfId="1226"/>
    <cellStyle name="1_KH 2007 (theo doi)_Chi tieu 5 nam_pvhung.skhdt 20117113152041 Danh muc cong trinh trong diem_Ke hoach 2012 (theo doi)" xfId="1227"/>
    <cellStyle name="1_KH 2007 (theo doi)_Chi tieu 5 nam_pvhung.skhdt 20117113152041 Danh muc cong trinh trong diem_Ke hoach 2012 theo doi (giai ngan 30.6.12)" xfId="1228"/>
    <cellStyle name="1_KH 2007 (theo doi)_Dang ky phan khai von ODA (gui Bo)" xfId="1229"/>
    <cellStyle name="1_KH 2007 (theo doi)_Dang ky phan khai von ODA (gui Bo)_BC von DTPT 6 thang 2012" xfId="1230"/>
    <cellStyle name="1_KH 2007 (theo doi)_Dang ky phan khai von ODA (gui Bo)_Bieu du thao QD von ho tro co MT" xfId="1231"/>
    <cellStyle name="1_KH 2007 (theo doi)_Dang ky phan khai von ODA (gui Bo)_Ke hoach 2012 theo doi (giai ngan 30.6.12)" xfId="1232"/>
    <cellStyle name="1_KH 2007 (theo doi)_DK bo tri lai (chinh thuc)" xfId="1233"/>
    <cellStyle name="1_KH 2007 (theo doi)_DK bo tri lai (chinh thuc)_BC von DTPT 6 thang 2012" xfId="1234"/>
    <cellStyle name="1_KH 2007 (theo doi)_DK bo tri lai (chinh thuc)_Bieu du thao QD von ho tro co MT" xfId="1235"/>
    <cellStyle name="1_KH 2007 (theo doi)_DK bo tri lai (chinh thuc)_Hoan chinh KH 2012 (o nha)" xfId="1236"/>
    <cellStyle name="1_KH 2007 (theo doi)_DK bo tri lai (chinh thuc)_Hoan chinh KH 2012 (o nha)_Bao cao giai ngan quy I" xfId="1237"/>
    <cellStyle name="1_KH 2007 (theo doi)_DK bo tri lai (chinh thuc)_Hoan chinh KH 2012 (o nha)_BC von DTPT 6 thang 2012" xfId="1238"/>
    <cellStyle name="1_KH 2007 (theo doi)_DK bo tri lai (chinh thuc)_Hoan chinh KH 2012 (o nha)_Bieu du thao QD von ho tro co MT" xfId="1239"/>
    <cellStyle name="1_KH 2007 (theo doi)_DK bo tri lai (chinh thuc)_Hoan chinh KH 2012 (o nha)_Ke hoach 2012 theo doi (giai ngan 30.6.12)" xfId="1240"/>
    <cellStyle name="1_KH 2007 (theo doi)_DK bo tri lai (chinh thuc)_Hoan chinh KH 2012 Von ho tro co MT" xfId="1241"/>
    <cellStyle name="1_KH 2007 (theo doi)_DK bo tri lai (chinh thuc)_Hoan chinh KH 2012 Von ho tro co MT (chi tiet)" xfId="1242"/>
    <cellStyle name="1_KH 2007 (theo doi)_DK bo tri lai (chinh thuc)_Hoan chinh KH 2012 Von ho tro co MT_Bao cao giai ngan quy I" xfId="1243"/>
    <cellStyle name="1_KH 2007 (theo doi)_DK bo tri lai (chinh thuc)_Hoan chinh KH 2012 Von ho tro co MT_BC von DTPT 6 thang 2012" xfId="1244"/>
    <cellStyle name="1_KH 2007 (theo doi)_DK bo tri lai (chinh thuc)_Hoan chinh KH 2012 Von ho tro co MT_Bieu du thao QD von ho tro co MT" xfId="1245"/>
    <cellStyle name="1_KH 2007 (theo doi)_DK bo tri lai (chinh thuc)_Hoan chinh KH 2012 Von ho tro co MT_Ke hoach 2012 theo doi (giai ngan 30.6.12)" xfId="1246"/>
    <cellStyle name="1_KH 2007 (theo doi)_DK bo tri lai (chinh thuc)_Ke hoach 2012 (theo doi)" xfId="1247"/>
    <cellStyle name="1_KH 2007 (theo doi)_DK bo tri lai (chinh thuc)_Ke hoach 2012 theo doi (giai ngan 30.6.12)" xfId="1248"/>
    <cellStyle name="1_KH 2007 (theo doi)_Ke hoach 2010 (theo doi)" xfId="1249"/>
    <cellStyle name="1_KH 2007 (theo doi)_Ke hoach 2010 (theo doi)_BC von DTPT 6 thang 2012" xfId="1250"/>
    <cellStyle name="1_KH 2007 (theo doi)_Ke hoach 2010 (theo doi)_Bieu du thao QD von ho tro co MT" xfId="1251"/>
    <cellStyle name="1_KH 2007 (theo doi)_Ke hoach 2010 (theo doi)_Ke hoach 2012 (theo doi)" xfId="1252"/>
    <cellStyle name="1_KH 2007 (theo doi)_Ke hoach 2010 (theo doi)_Ke hoach 2012 theo doi (giai ngan 30.6.12)" xfId="1253"/>
    <cellStyle name="1_KH 2007 (theo doi)_Ke hoach 2012 (theo doi)" xfId="1254"/>
    <cellStyle name="1_KH 2007 (theo doi)_Ke hoach 2012 theo doi (giai ngan 30.6.12)" xfId="1255"/>
    <cellStyle name="1_KH 2007 (theo doi)_Ke hoach nam 2013 nguon MT(theo doi) den 31-5-13" xfId="1256"/>
    <cellStyle name="1_KH 2007 (theo doi)_pvhung.skhdt 20117113152041 Danh muc cong trinh trong diem" xfId="1257"/>
    <cellStyle name="1_KH 2007 (theo doi)_pvhung.skhdt 20117113152041 Danh muc cong trinh trong diem_BC von DTPT 6 thang 2012" xfId="1258"/>
    <cellStyle name="1_KH 2007 (theo doi)_pvhung.skhdt 20117113152041 Danh muc cong trinh trong diem_Bieu du thao QD von ho tro co MT" xfId="1259"/>
    <cellStyle name="1_KH 2007 (theo doi)_pvhung.skhdt 20117113152041 Danh muc cong trinh trong diem_Ke hoach 2012 (theo doi)" xfId="1260"/>
    <cellStyle name="1_KH 2007 (theo doi)_pvhung.skhdt 20117113152041 Danh muc cong trinh trong diem_Ke hoach 2012 theo doi (giai ngan 30.6.12)" xfId="1261"/>
    <cellStyle name="1_KH 2007 (theo doi)_Tong hop so lieu" xfId="1262"/>
    <cellStyle name="1_KH 2007 (theo doi)_Tong hop so lieu_BC cong trinh trong diem" xfId="1263"/>
    <cellStyle name="1_KH 2007 (theo doi)_Tong hop so lieu_BC cong trinh trong diem_BC von DTPT 6 thang 2012" xfId="1264"/>
    <cellStyle name="1_KH 2007 (theo doi)_Tong hop so lieu_BC cong trinh trong diem_Bieu du thao QD von ho tro co MT" xfId="1265"/>
    <cellStyle name="1_KH 2007 (theo doi)_Tong hop so lieu_BC cong trinh trong diem_Ke hoach 2012 (theo doi)" xfId="1266"/>
    <cellStyle name="1_KH 2007 (theo doi)_Tong hop so lieu_BC cong trinh trong diem_Ke hoach 2012 theo doi (giai ngan 30.6.12)" xfId="1267"/>
    <cellStyle name="1_KH 2007 (theo doi)_Tong hop so lieu_BC von DTPT 6 thang 2012" xfId="1268"/>
    <cellStyle name="1_KH 2007 (theo doi)_Tong hop so lieu_Bieu du thao QD von ho tro co MT" xfId="1269"/>
    <cellStyle name="1_KH 2007 (theo doi)_Tong hop so lieu_Ke hoach 2012 (theo doi)" xfId="1270"/>
    <cellStyle name="1_KH 2007 (theo doi)_Tong hop so lieu_Ke hoach 2012 theo doi (giai ngan 30.6.12)" xfId="1271"/>
    <cellStyle name="1_KH 2007 (theo doi)_Tong hop so lieu_pvhung.skhdt 20117113152041 Danh muc cong trinh trong diem" xfId="1272"/>
    <cellStyle name="1_KH 2007 (theo doi)_Tong hop so lieu_pvhung.skhdt 20117113152041 Danh muc cong trinh trong diem_BC von DTPT 6 thang 2012" xfId="1273"/>
    <cellStyle name="1_KH 2007 (theo doi)_Tong hop so lieu_pvhung.skhdt 20117113152041 Danh muc cong trinh trong diem_Bieu du thao QD von ho tro co MT" xfId="1274"/>
    <cellStyle name="1_KH 2007 (theo doi)_Tong hop so lieu_pvhung.skhdt 20117113152041 Danh muc cong trinh trong diem_Ke hoach 2012 (theo doi)" xfId="1275"/>
    <cellStyle name="1_KH 2007 (theo doi)_Tong hop so lieu_pvhung.skhdt 20117113152041 Danh muc cong trinh trong diem_Ke hoach 2012 theo doi (giai ngan 30.6.12)" xfId="1276"/>
    <cellStyle name="1_KH 2007 (theo doi)_Tong hop theo doi von TPCP (BC)" xfId="1277"/>
    <cellStyle name="1_KH 2007 (theo doi)_Tong hop theo doi von TPCP (BC)_BC von DTPT 6 thang 2012" xfId="1278"/>
    <cellStyle name="1_KH 2007 (theo doi)_Tong hop theo doi von TPCP (BC)_Bieu du thao QD von ho tro co MT" xfId="1279"/>
    <cellStyle name="1_KH 2007 (theo doi)_Tong hop theo doi von TPCP (BC)_Ke hoach 2012 (theo doi)" xfId="1280"/>
    <cellStyle name="1_KH 2007 (theo doi)_Tong hop theo doi von TPCP (BC)_Ke hoach 2012 theo doi (giai ngan 30.6.12)" xfId="1281"/>
    <cellStyle name="1_KH 2007 (theo doi)_Worksheet in D: My Documents Ke Hoach KH cac nam Nam 2014 Bao cao ve Ke hoach nam 2014 ( Hoan chinh sau TL voi Bo KH)" xfId="1282"/>
    <cellStyle name="1_NTHOC" xfId="1283"/>
    <cellStyle name="1_NTHOC_1 Bieu 6 thang nam 2011" xfId="1284"/>
    <cellStyle name="1_NTHOC_1 Bieu 6 thang nam 2011_BC von DTPT 6 thang 2012" xfId="1285"/>
    <cellStyle name="1_NTHOC_1 Bieu 6 thang nam 2011_Bieu du thao QD von ho tro co MT" xfId="1286"/>
    <cellStyle name="1_NTHOC_1 Bieu 6 thang nam 2011_Ke hoach 2012 (theo doi)" xfId="1287"/>
    <cellStyle name="1_NTHOC_1 Bieu 6 thang nam 2011_Ke hoach 2012 theo doi (giai ngan 30.6.12)" xfId="1288"/>
    <cellStyle name="1_NTHOC_Bao cao tinh hinh thuc hien KH 2009 den 31-01-10" xfId="1289"/>
    <cellStyle name="1_NTHOC_Bao cao tinh hinh thuc hien KH 2009 den 31-01-10_BC von DTPT 6 thang 2012" xfId="1290"/>
    <cellStyle name="1_NTHOC_Bao cao tinh hinh thuc hien KH 2009 den 31-01-10_Bieu du thao QD von ho tro co MT" xfId="1291"/>
    <cellStyle name="1_NTHOC_Bao cao tinh hinh thuc hien KH 2009 den 31-01-10_Ke hoach 2012 (theo doi)" xfId="1292"/>
    <cellStyle name="1_NTHOC_Bao cao tinh hinh thuc hien KH 2009 den 31-01-10_Ke hoach 2012 theo doi (giai ngan 30.6.12)" xfId="1293"/>
    <cellStyle name="1_NTHOC_BC cong trinh trong diem" xfId="1294"/>
    <cellStyle name="1_NTHOC_BC cong trinh trong diem_BC von DTPT 6 thang 2012" xfId="1295"/>
    <cellStyle name="1_NTHOC_BC cong trinh trong diem_Bieu du thao QD von ho tro co MT" xfId="1296"/>
    <cellStyle name="1_NTHOC_BC cong trinh trong diem_Ke hoach 2012 (theo doi)" xfId="1297"/>
    <cellStyle name="1_NTHOC_BC cong trinh trong diem_Ke hoach 2012 theo doi (giai ngan 30.6.12)" xfId="1298"/>
    <cellStyle name="1_NTHOC_BC von DTPT 6 thang 2012" xfId="1299"/>
    <cellStyle name="1_NTHOC_Bieu 01 UB(hung)" xfId="1300"/>
    <cellStyle name="1_NTHOC_Bieu du thao QD von ho tro co MT" xfId="1301"/>
    <cellStyle name="1_NTHOC_Chi tieu 5 nam" xfId="1302"/>
    <cellStyle name="1_NTHOC_Chi tieu 5 nam_BC cong trinh trong diem" xfId="1303"/>
    <cellStyle name="1_NTHOC_Chi tieu 5 nam_BC cong trinh trong diem_BC von DTPT 6 thang 2012" xfId="1304"/>
    <cellStyle name="1_NTHOC_Chi tieu 5 nam_BC cong trinh trong diem_Bieu du thao QD von ho tro co MT" xfId="1305"/>
    <cellStyle name="1_NTHOC_Chi tieu 5 nam_BC cong trinh trong diem_Ke hoach 2012 (theo doi)" xfId="1306"/>
    <cellStyle name="1_NTHOC_Chi tieu 5 nam_BC cong trinh trong diem_Ke hoach 2012 theo doi (giai ngan 30.6.12)" xfId="1307"/>
    <cellStyle name="1_NTHOC_Chi tieu 5 nam_BC von DTPT 6 thang 2012" xfId="1308"/>
    <cellStyle name="1_NTHOC_Chi tieu 5 nam_Bieu du thao QD von ho tro co MT" xfId="1309"/>
    <cellStyle name="1_NTHOC_Chi tieu 5 nam_Ke hoach 2012 (theo doi)" xfId="1310"/>
    <cellStyle name="1_NTHOC_Chi tieu 5 nam_Ke hoach 2012 theo doi (giai ngan 30.6.12)" xfId="1311"/>
    <cellStyle name="1_NTHOC_Chi tieu 5 nam_pvhung.skhdt 20117113152041 Danh muc cong trinh trong diem" xfId="1312"/>
    <cellStyle name="1_NTHOC_Chi tieu 5 nam_pvhung.skhdt 20117113152041 Danh muc cong trinh trong diem_BC von DTPT 6 thang 2012" xfId="1313"/>
    <cellStyle name="1_NTHOC_Chi tieu 5 nam_pvhung.skhdt 20117113152041 Danh muc cong trinh trong diem_Bieu du thao QD von ho tro co MT" xfId="1314"/>
    <cellStyle name="1_NTHOC_Chi tieu 5 nam_pvhung.skhdt 20117113152041 Danh muc cong trinh trong diem_Ke hoach 2012 (theo doi)" xfId="1315"/>
    <cellStyle name="1_NTHOC_Chi tieu 5 nam_pvhung.skhdt 20117113152041 Danh muc cong trinh trong diem_Ke hoach 2012 theo doi (giai ngan 30.6.12)" xfId="1316"/>
    <cellStyle name="1_NTHOC_Dang ky phan khai von ODA (gui Bo)" xfId="1317"/>
    <cellStyle name="1_NTHOC_Dang ky phan khai von ODA (gui Bo)_BC von DTPT 6 thang 2012" xfId="1318"/>
    <cellStyle name="1_NTHOC_Dang ky phan khai von ODA (gui Bo)_Bieu du thao QD von ho tro co MT" xfId="1319"/>
    <cellStyle name="1_NTHOC_Dang ky phan khai von ODA (gui Bo)_Ke hoach 2012 theo doi (giai ngan 30.6.12)" xfId="1320"/>
    <cellStyle name="1_NTHOC_DK bo tri lai (chinh thuc)" xfId="1321"/>
    <cellStyle name="1_NTHOC_DK bo tri lai (chinh thuc)_BC von DTPT 6 thang 2012" xfId="1322"/>
    <cellStyle name="1_NTHOC_DK bo tri lai (chinh thuc)_Bieu du thao QD von ho tro co MT" xfId="1323"/>
    <cellStyle name="1_NTHOC_DK bo tri lai (chinh thuc)_Ke hoach 2012 (theo doi)" xfId="1324"/>
    <cellStyle name="1_NTHOC_DK bo tri lai (chinh thuc)_Ke hoach 2012 theo doi (giai ngan 30.6.12)" xfId="1325"/>
    <cellStyle name="1_NTHOC_Ke hoach 2012 (theo doi)" xfId="1326"/>
    <cellStyle name="1_NTHOC_Ke hoach 2012 theo doi (giai ngan 30.6.12)" xfId="1327"/>
    <cellStyle name="1_NTHOC_Ke hoach nam 2013 nguon MT(theo doi) den 31-5-13" xfId="1328"/>
    <cellStyle name="1_NTHOC_pvhung.skhdt 20117113152041 Danh muc cong trinh trong diem" xfId="1329"/>
    <cellStyle name="1_NTHOC_pvhung.skhdt 20117113152041 Danh muc cong trinh trong diem_BC von DTPT 6 thang 2012" xfId="1330"/>
    <cellStyle name="1_NTHOC_pvhung.skhdt 20117113152041 Danh muc cong trinh trong diem_Bieu du thao QD von ho tro co MT" xfId="1331"/>
    <cellStyle name="1_NTHOC_pvhung.skhdt 20117113152041 Danh muc cong trinh trong diem_Ke hoach 2012 (theo doi)" xfId="1332"/>
    <cellStyle name="1_NTHOC_pvhung.skhdt 20117113152041 Danh muc cong trinh trong diem_Ke hoach 2012 theo doi (giai ngan 30.6.12)" xfId="1333"/>
    <cellStyle name="1_NTHOC_Ra soat KH 2009 (chinh thuc o nha)" xfId="1334"/>
    <cellStyle name="1_NTHOC_Ra soat KH 2009 (chinh thuc o nha)_BC von DTPT 6 thang 2012" xfId="1335"/>
    <cellStyle name="1_NTHOC_Ra soat KH 2009 (chinh thuc o nha)_Bieu du thao QD von ho tro co MT" xfId="1336"/>
    <cellStyle name="1_NTHOC_Ra soat KH 2009 (chinh thuc o nha)_Ke hoach 2012 (theo doi)" xfId="1337"/>
    <cellStyle name="1_NTHOC_Ra soat KH 2009 (chinh thuc o nha)_Ke hoach 2012 theo doi (giai ngan 30.6.12)" xfId="1338"/>
    <cellStyle name="1_NTHOC_Tong hop so lieu" xfId="1339"/>
    <cellStyle name="1_NTHOC_Tong hop so lieu_BC cong trinh trong diem" xfId="1340"/>
    <cellStyle name="1_NTHOC_Tong hop so lieu_BC cong trinh trong diem_BC von DTPT 6 thang 2012" xfId="1341"/>
    <cellStyle name="1_NTHOC_Tong hop so lieu_BC cong trinh trong diem_Bieu du thao QD von ho tro co MT" xfId="1342"/>
    <cellStyle name="1_NTHOC_Tong hop so lieu_BC cong trinh trong diem_Ke hoach 2012 (theo doi)" xfId="1343"/>
    <cellStyle name="1_NTHOC_Tong hop so lieu_BC cong trinh trong diem_Ke hoach 2012 theo doi (giai ngan 30.6.12)" xfId="1344"/>
    <cellStyle name="1_NTHOC_Tong hop so lieu_BC von DTPT 6 thang 2012" xfId="1345"/>
    <cellStyle name="1_NTHOC_Tong hop so lieu_Bieu du thao QD von ho tro co MT" xfId="1346"/>
    <cellStyle name="1_NTHOC_Tong hop so lieu_Ke hoach 2012 (theo doi)" xfId="1347"/>
    <cellStyle name="1_NTHOC_Tong hop so lieu_Ke hoach 2012 theo doi (giai ngan 30.6.12)" xfId="1348"/>
    <cellStyle name="1_NTHOC_Tong hop so lieu_pvhung.skhdt 20117113152041 Danh muc cong trinh trong diem" xfId="1349"/>
    <cellStyle name="1_NTHOC_Tong hop so lieu_pvhung.skhdt 20117113152041 Danh muc cong trinh trong diem_BC von DTPT 6 thang 2012" xfId="1350"/>
    <cellStyle name="1_NTHOC_Tong hop so lieu_pvhung.skhdt 20117113152041 Danh muc cong trinh trong diem_Bieu du thao QD von ho tro co MT" xfId="1351"/>
    <cellStyle name="1_NTHOC_Tong hop so lieu_pvhung.skhdt 20117113152041 Danh muc cong trinh trong diem_Ke hoach 2012 (theo doi)" xfId="1352"/>
    <cellStyle name="1_NTHOC_Tong hop so lieu_pvhung.skhdt 20117113152041 Danh muc cong trinh trong diem_Ke hoach 2012 theo doi (giai ngan 30.6.12)" xfId="1353"/>
    <cellStyle name="1_NTHOC_Tong hop theo doi von TPCP" xfId="1354"/>
    <cellStyle name="1_NTHOC_Tong hop theo doi von TPCP (BC)" xfId="1355"/>
    <cellStyle name="1_NTHOC_Tong hop theo doi von TPCP (BC)_BC von DTPT 6 thang 2012" xfId="1356"/>
    <cellStyle name="1_NTHOC_Tong hop theo doi von TPCP (BC)_Bieu du thao QD von ho tro co MT" xfId="1357"/>
    <cellStyle name="1_NTHOC_Tong hop theo doi von TPCP (BC)_Ke hoach 2012 (theo doi)" xfId="1358"/>
    <cellStyle name="1_NTHOC_Tong hop theo doi von TPCP (BC)_Ke hoach 2012 theo doi (giai ngan 30.6.12)" xfId="1359"/>
    <cellStyle name="1_NTHOC_Tong hop theo doi von TPCP_BC von DTPT 6 thang 2012" xfId="1360"/>
    <cellStyle name="1_NTHOC_Tong hop theo doi von TPCP_Bieu du thao QD von ho tro co MT" xfId="1361"/>
    <cellStyle name="1_NTHOC_Tong hop theo doi von TPCP_Dang ky phan khai von ODA (gui Bo)" xfId="1362"/>
    <cellStyle name="1_NTHOC_Tong hop theo doi von TPCP_Dang ky phan khai von ODA (gui Bo)_BC von DTPT 6 thang 2012" xfId="1363"/>
    <cellStyle name="1_NTHOC_Tong hop theo doi von TPCP_Dang ky phan khai von ODA (gui Bo)_Bieu du thao QD von ho tro co MT" xfId="1364"/>
    <cellStyle name="1_NTHOC_Tong hop theo doi von TPCP_Dang ky phan khai von ODA (gui Bo)_Ke hoach 2012 theo doi (giai ngan 30.6.12)" xfId="1365"/>
    <cellStyle name="1_NTHOC_Tong hop theo doi von TPCP_Ke hoach 2012 (theo doi)" xfId="1366"/>
    <cellStyle name="1_NTHOC_Tong hop theo doi von TPCP_Ke hoach 2012 theo doi (giai ngan 30.6.12)" xfId="1367"/>
    <cellStyle name="1_NTHOC_Worksheet in D: My Documents Ke Hoach KH cac nam Nam 2014 Bao cao ve Ke hoach nam 2014 ( Hoan chinh sau TL voi Bo KH)" xfId="1368"/>
    <cellStyle name="1_pvhung.skhdt 20117113152041 Danh muc cong trinh trong diem" xfId="1369"/>
    <cellStyle name="1_pvhung.skhdt 20117113152041 Danh muc cong trinh trong diem_BC von DTPT 6 thang 2012" xfId="1370"/>
    <cellStyle name="1_pvhung.skhdt 20117113152041 Danh muc cong trinh trong diem_Bieu du thao QD von ho tro co MT" xfId="1371"/>
    <cellStyle name="1_pvhung.skhdt 20117113152041 Danh muc cong trinh trong diem_Ke hoach 2012 (theo doi)" xfId="1372"/>
    <cellStyle name="1_pvhung.skhdt 20117113152041 Danh muc cong trinh trong diem_Ke hoach 2012 theo doi (giai ngan 30.6.12)" xfId="1373"/>
    <cellStyle name="1_Ra soat Giai ngan 2007 (dang lam)" xfId="1374"/>
    <cellStyle name="1_Ra soat Giai ngan 2007 (dang lam)_Bao cao tinh hinh thuc hien KH 2009 den 31-01-10" xfId="1375"/>
    <cellStyle name="1_Ra soat Giai ngan 2007 (dang lam)_Bao cao tinh hinh thuc hien KH 2009 den 31-01-10_BC von DTPT 6 thang 2012" xfId="1376"/>
    <cellStyle name="1_Ra soat Giai ngan 2007 (dang lam)_Bao cao tinh hinh thuc hien KH 2009 den 31-01-10_Bieu du thao QD von ho tro co MT" xfId="1377"/>
    <cellStyle name="1_Ra soat Giai ngan 2007 (dang lam)_Bao cao tinh hinh thuc hien KH 2009 den 31-01-10_Ke hoach 2012 (theo doi)" xfId="1378"/>
    <cellStyle name="1_Ra soat Giai ngan 2007 (dang lam)_Bao cao tinh hinh thuc hien KH 2009 den 31-01-10_Ke hoach 2012 theo doi (giai ngan 30.6.12)" xfId="1379"/>
    <cellStyle name="1_Ra soat Giai ngan 2007 (dang lam)_BC von DTPT 6 thang 2012" xfId="1380"/>
    <cellStyle name="1_Ra soat Giai ngan 2007 (dang lam)_Bieu du thao QD von ho tro co MT" xfId="1381"/>
    <cellStyle name="1_Ra soat Giai ngan 2007 (dang lam)_Book1" xfId="1382"/>
    <cellStyle name="1_Ra soat Giai ngan 2007 (dang lam)_Book1_BC von DTPT 6 thang 2012" xfId="1383"/>
    <cellStyle name="1_Ra soat Giai ngan 2007 (dang lam)_Book1_Bieu du thao QD von ho tro co MT" xfId="1384"/>
    <cellStyle name="1_Ra soat Giai ngan 2007 (dang lam)_Book1_Hoan chinh KH 2012 (o nha)" xfId="1385"/>
    <cellStyle name="1_Ra soat Giai ngan 2007 (dang lam)_Book1_Hoan chinh KH 2012 (o nha)_Bao cao giai ngan quy I" xfId="1386"/>
    <cellStyle name="1_Ra soat Giai ngan 2007 (dang lam)_Book1_Hoan chinh KH 2012 (o nha)_BC von DTPT 6 thang 2012" xfId="1387"/>
    <cellStyle name="1_Ra soat Giai ngan 2007 (dang lam)_Book1_Hoan chinh KH 2012 (o nha)_Bieu du thao QD von ho tro co MT" xfId="1388"/>
    <cellStyle name="1_Ra soat Giai ngan 2007 (dang lam)_Book1_Hoan chinh KH 2012 (o nha)_Ke hoach 2012 theo doi (giai ngan 30.6.12)" xfId="1389"/>
    <cellStyle name="1_Ra soat Giai ngan 2007 (dang lam)_Book1_Hoan chinh KH 2012 Von ho tro co MT" xfId="1390"/>
    <cellStyle name="1_Ra soat Giai ngan 2007 (dang lam)_Book1_Hoan chinh KH 2012 Von ho tro co MT (chi tiet)" xfId="1391"/>
    <cellStyle name="1_Ra soat Giai ngan 2007 (dang lam)_Book1_Hoan chinh KH 2012 Von ho tro co MT_Bao cao giai ngan quy I" xfId="1392"/>
    <cellStyle name="1_Ra soat Giai ngan 2007 (dang lam)_Book1_Hoan chinh KH 2012 Von ho tro co MT_BC von DTPT 6 thang 2012" xfId="1393"/>
    <cellStyle name="1_Ra soat Giai ngan 2007 (dang lam)_Book1_Hoan chinh KH 2012 Von ho tro co MT_Bieu du thao QD von ho tro co MT" xfId="1394"/>
    <cellStyle name="1_Ra soat Giai ngan 2007 (dang lam)_Book1_Hoan chinh KH 2012 Von ho tro co MT_Ke hoach 2012 theo doi (giai ngan 30.6.12)" xfId="1395"/>
    <cellStyle name="1_Ra soat Giai ngan 2007 (dang lam)_Book1_Ke hoach 2012 (theo doi)" xfId="1396"/>
    <cellStyle name="1_Ra soat Giai ngan 2007 (dang lam)_Book1_Ke hoach 2012 theo doi (giai ngan 30.6.12)" xfId="1397"/>
    <cellStyle name="1_Ra soat Giai ngan 2007 (dang lam)_Dang ky phan khai von ODA (gui Bo)" xfId="1398"/>
    <cellStyle name="1_Ra soat Giai ngan 2007 (dang lam)_Dang ky phan khai von ODA (gui Bo)_BC von DTPT 6 thang 2012" xfId="1399"/>
    <cellStyle name="1_Ra soat Giai ngan 2007 (dang lam)_Dang ky phan khai von ODA (gui Bo)_Bieu du thao QD von ho tro co MT" xfId="1400"/>
    <cellStyle name="1_Ra soat Giai ngan 2007 (dang lam)_Dang ky phan khai von ODA (gui Bo)_Ke hoach 2012 theo doi (giai ngan 30.6.12)" xfId="1401"/>
    <cellStyle name="1_Ra soat Giai ngan 2007 (dang lam)_Ke hoach 2012 (theo doi)" xfId="1402"/>
    <cellStyle name="1_Ra soat Giai ngan 2007 (dang lam)_Ke hoach 2012 theo doi (giai ngan 30.6.12)" xfId="1403"/>
    <cellStyle name="1_Ra soat Giai ngan 2007 (dang lam)_Tong hop theo doi von TPCP (BC)" xfId="1404"/>
    <cellStyle name="1_Ra soat Giai ngan 2007 (dang lam)_Tong hop theo doi von TPCP (BC)_BC von DTPT 6 thang 2012" xfId="1405"/>
    <cellStyle name="1_Ra soat Giai ngan 2007 (dang lam)_Tong hop theo doi von TPCP (BC)_Bieu du thao QD von ho tro co MT" xfId="1406"/>
    <cellStyle name="1_Ra soat Giai ngan 2007 (dang lam)_Tong hop theo doi von TPCP (BC)_Ke hoach 2012 (theo doi)" xfId="1407"/>
    <cellStyle name="1_Ra soat Giai ngan 2007 (dang lam)_Tong hop theo doi von TPCP (BC)_Ke hoach 2012 theo doi (giai ngan 30.6.12)" xfId="1408"/>
    <cellStyle name="1_Theo doi von TPCP (dang lam)" xfId="1409"/>
    <cellStyle name="1_Theo doi von TPCP (dang lam)_Bao cao tinh hinh thuc hien KH 2009 den 31-01-10" xfId="1410"/>
    <cellStyle name="1_Theo doi von TPCP (dang lam)_Bao cao tinh hinh thuc hien KH 2009 den 31-01-10_BC von DTPT 6 thang 2012" xfId="1411"/>
    <cellStyle name="1_Theo doi von TPCP (dang lam)_Bao cao tinh hinh thuc hien KH 2009 den 31-01-10_Bieu du thao QD von ho tro co MT" xfId="1412"/>
    <cellStyle name="1_Theo doi von TPCP (dang lam)_Bao cao tinh hinh thuc hien KH 2009 den 31-01-10_Ke hoach 2012 (theo doi)" xfId="1413"/>
    <cellStyle name="1_Theo doi von TPCP (dang lam)_Bao cao tinh hinh thuc hien KH 2009 den 31-01-10_Ke hoach 2012 theo doi (giai ngan 30.6.12)" xfId="1414"/>
    <cellStyle name="1_Theo doi von TPCP (dang lam)_BC von DTPT 6 thang 2012" xfId="1415"/>
    <cellStyle name="1_Theo doi von TPCP (dang lam)_Bieu du thao QD von ho tro co MT" xfId="1416"/>
    <cellStyle name="1_Theo doi von TPCP (dang lam)_Book1" xfId="1417"/>
    <cellStyle name="1_Theo doi von TPCP (dang lam)_Book1_BC von DTPT 6 thang 2012" xfId="1418"/>
    <cellStyle name="1_Theo doi von TPCP (dang lam)_Book1_Bieu du thao QD von ho tro co MT" xfId="1419"/>
    <cellStyle name="1_Theo doi von TPCP (dang lam)_Book1_Hoan chinh KH 2012 (o nha)" xfId="1420"/>
    <cellStyle name="1_Theo doi von TPCP (dang lam)_Book1_Hoan chinh KH 2012 (o nha)_Bao cao giai ngan quy I" xfId="1421"/>
    <cellStyle name="1_Theo doi von TPCP (dang lam)_Book1_Hoan chinh KH 2012 (o nha)_BC von DTPT 6 thang 2012" xfId="1422"/>
    <cellStyle name="1_Theo doi von TPCP (dang lam)_Book1_Hoan chinh KH 2012 (o nha)_Bieu du thao QD von ho tro co MT" xfId="1423"/>
    <cellStyle name="1_Theo doi von TPCP (dang lam)_Book1_Hoan chinh KH 2012 (o nha)_Ke hoach 2012 theo doi (giai ngan 30.6.12)" xfId="1424"/>
    <cellStyle name="1_Theo doi von TPCP (dang lam)_Book1_Hoan chinh KH 2012 Von ho tro co MT" xfId="1425"/>
    <cellStyle name="1_Theo doi von TPCP (dang lam)_Book1_Hoan chinh KH 2012 Von ho tro co MT (chi tiet)" xfId="1426"/>
    <cellStyle name="1_Theo doi von TPCP (dang lam)_Book1_Hoan chinh KH 2012 Von ho tro co MT_Bao cao giai ngan quy I" xfId="1427"/>
    <cellStyle name="1_Theo doi von TPCP (dang lam)_Book1_Hoan chinh KH 2012 Von ho tro co MT_BC von DTPT 6 thang 2012" xfId="1428"/>
    <cellStyle name="1_Theo doi von TPCP (dang lam)_Book1_Hoan chinh KH 2012 Von ho tro co MT_Bieu du thao QD von ho tro co MT" xfId="1429"/>
    <cellStyle name="1_Theo doi von TPCP (dang lam)_Book1_Hoan chinh KH 2012 Von ho tro co MT_Ke hoach 2012 theo doi (giai ngan 30.6.12)" xfId="1430"/>
    <cellStyle name="1_Theo doi von TPCP (dang lam)_Book1_Ke hoach 2012 (theo doi)" xfId="1431"/>
    <cellStyle name="1_Theo doi von TPCP (dang lam)_Book1_Ke hoach 2012 theo doi (giai ngan 30.6.12)" xfId="1432"/>
    <cellStyle name="1_Theo doi von TPCP (dang lam)_Dang ky phan khai von ODA (gui Bo)" xfId="1433"/>
    <cellStyle name="1_Theo doi von TPCP (dang lam)_Dang ky phan khai von ODA (gui Bo)_BC von DTPT 6 thang 2012" xfId="1434"/>
    <cellStyle name="1_Theo doi von TPCP (dang lam)_Dang ky phan khai von ODA (gui Bo)_Bieu du thao QD von ho tro co MT" xfId="1435"/>
    <cellStyle name="1_Theo doi von TPCP (dang lam)_Dang ky phan khai von ODA (gui Bo)_Ke hoach 2012 theo doi (giai ngan 30.6.12)" xfId="1436"/>
    <cellStyle name="1_Theo doi von TPCP (dang lam)_Ke hoach 2012 (theo doi)" xfId="1437"/>
    <cellStyle name="1_Theo doi von TPCP (dang lam)_Ke hoach 2012 theo doi (giai ngan 30.6.12)" xfId="1438"/>
    <cellStyle name="1_Theo doi von TPCP (dang lam)_Tong hop theo doi von TPCP (BC)" xfId="1439"/>
    <cellStyle name="1_Theo doi von TPCP (dang lam)_Tong hop theo doi von TPCP (BC)_BC von DTPT 6 thang 2012" xfId="1440"/>
    <cellStyle name="1_Theo doi von TPCP (dang lam)_Tong hop theo doi von TPCP (BC)_Bieu du thao QD von ho tro co MT" xfId="1441"/>
    <cellStyle name="1_Theo doi von TPCP (dang lam)_Tong hop theo doi von TPCP (BC)_Ke hoach 2012 (theo doi)" xfId="1442"/>
    <cellStyle name="1_Theo doi von TPCP (dang lam)_Tong hop theo doi von TPCP (BC)_Ke hoach 2012 theo doi (giai ngan 30.6.12)" xfId="1443"/>
    <cellStyle name="1_Tong hop so lieu" xfId="1444"/>
    <cellStyle name="1_Tong hop so lieu_BC cong trinh trong diem" xfId="1445"/>
    <cellStyle name="1_Tong hop so lieu_BC cong trinh trong diem_BC von DTPT 6 thang 2012" xfId="1446"/>
    <cellStyle name="1_Tong hop so lieu_BC cong trinh trong diem_Bieu du thao QD von ho tro co MT" xfId="1447"/>
    <cellStyle name="1_Tong hop so lieu_BC cong trinh trong diem_Ke hoach 2012 (theo doi)" xfId="1448"/>
    <cellStyle name="1_Tong hop so lieu_BC cong trinh trong diem_Ke hoach 2012 theo doi (giai ngan 30.6.12)" xfId="1449"/>
    <cellStyle name="1_Tong hop so lieu_BC von DTPT 6 thang 2012" xfId="1450"/>
    <cellStyle name="1_Tong hop so lieu_Bieu du thao QD von ho tro co MT" xfId="1451"/>
    <cellStyle name="1_Tong hop so lieu_Ke hoach 2012 (theo doi)" xfId="1452"/>
    <cellStyle name="1_Tong hop so lieu_Ke hoach 2012 theo doi (giai ngan 30.6.12)" xfId="1453"/>
    <cellStyle name="1_Tong hop so lieu_pvhung.skhdt 20117113152041 Danh muc cong trinh trong diem" xfId="1454"/>
    <cellStyle name="1_Tong hop so lieu_pvhung.skhdt 20117113152041 Danh muc cong trinh trong diem_BC von DTPT 6 thang 2012" xfId="1455"/>
    <cellStyle name="1_Tong hop so lieu_pvhung.skhdt 20117113152041 Danh muc cong trinh trong diem_Bieu du thao QD von ho tro co MT" xfId="1456"/>
    <cellStyle name="1_Tong hop so lieu_pvhung.skhdt 20117113152041 Danh muc cong trinh trong diem_Ke hoach 2012 (theo doi)" xfId="1457"/>
    <cellStyle name="1_Tong hop so lieu_pvhung.skhdt 20117113152041 Danh muc cong trinh trong diem_Ke hoach 2012 theo doi (giai ngan 30.6.12)" xfId="1458"/>
    <cellStyle name="1_Tong hop theo doi von TPCP (BC)" xfId="1459"/>
    <cellStyle name="1_Tong hop theo doi von TPCP (BC)_BC von DTPT 6 thang 2012" xfId="1460"/>
    <cellStyle name="1_Tong hop theo doi von TPCP (BC)_Bieu du thao QD von ho tro co MT" xfId="1461"/>
    <cellStyle name="1_Tong hop theo doi von TPCP (BC)_Ke hoach 2012 (theo doi)" xfId="1462"/>
    <cellStyle name="1_Tong hop theo doi von TPCP (BC)_Ke hoach 2012 theo doi (giai ngan 30.6.12)" xfId="1463"/>
    <cellStyle name="1_Tumorong" xfId="1464"/>
    <cellStyle name="1_Tumorong_BC von DTPT 6 thang 2012" xfId="1465"/>
    <cellStyle name="1_Tumorong_Bieu du thao QD von ho tro co MT" xfId="1466"/>
    <cellStyle name="1_Tumorong_Ke hoach 2012 theo doi (giai ngan 30.6.12)" xfId="1467"/>
    <cellStyle name="1_Worksheet in D: My Documents Ke Hoach KH cac nam Nam 2014 Bao cao ve Ke hoach nam 2014 ( Hoan chinh sau TL voi Bo KH)" xfId="1468"/>
    <cellStyle name="1_ÿÿÿÿÿ" xfId="1469"/>
    <cellStyle name="1_ÿÿÿÿÿ_Bao cao tinh hinh thuc hien KH 2009 den 31-01-10" xfId="1470"/>
    <cellStyle name="1_ÿÿÿÿÿ_Bao cao tinh hinh thuc hien KH 2009 den 31-01-10_BC von DTPT 6 thang 2012" xfId="1471"/>
    <cellStyle name="1_ÿÿÿÿÿ_Bao cao tinh hinh thuc hien KH 2009 den 31-01-10_Bieu du thao QD von ho tro co MT" xfId="1472"/>
    <cellStyle name="1_ÿÿÿÿÿ_Bao cao tinh hinh thuc hien KH 2009 den 31-01-10_Ke hoach 2012 (theo doi)" xfId="1473"/>
    <cellStyle name="1_ÿÿÿÿÿ_Bao cao tinh hinh thuc hien KH 2009 den 31-01-10_Ke hoach 2012 theo doi (giai ngan 30.6.12)" xfId="1474"/>
    <cellStyle name="1_ÿÿÿÿÿ_BC von DTPT 6 thang 2012" xfId="1475"/>
    <cellStyle name="1_ÿÿÿÿÿ_Bieu du thao QD von ho tro co MT" xfId="1476"/>
    <cellStyle name="1_ÿÿÿÿÿ_Book1" xfId="1477"/>
    <cellStyle name="1_ÿÿÿÿÿ_Book1_BC von DTPT 6 thang 2012" xfId="1478"/>
    <cellStyle name="1_ÿÿÿÿÿ_Book1_Bieu du thao QD von ho tro co MT" xfId="1479"/>
    <cellStyle name="1_ÿÿÿÿÿ_Book1_Hoan chinh KH 2012 (o nha)" xfId="1480"/>
    <cellStyle name="1_ÿÿÿÿÿ_Book1_Hoan chinh KH 2012 (o nha)_Bao cao giai ngan quy I" xfId="1481"/>
    <cellStyle name="1_ÿÿÿÿÿ_Book1_Hoan chinh KH 2012 (o nha)_BC von DTPT 6 thang 2012" xfId="1482"/>
    <cellStyle name="1_ÿÿÿÿÿ_Book1_Hoan chinh KH 2012 (o nha)_Bieu du thao QD von ho tro co MT" xfId="1483"/>
    <cellStyle name="1_ÿÿÿÿÿ_Book1_Hoan chinh KH 2012 (o nha)_Ke hoach 2012 theo doi (giai ngan 30.6.12)" xfId="1484"/>
    <cellStyle name="1_ÿÿÿÿÿ_Book1_Hoan chinh KH 2012 Von ho tro co MT" xfId="1485"/>
    <cellStyle name="1_ÿÿÿÿÿ_Book1_Hoan chinh KH 2012 Von ho tro co MT (chi tiet)" xfId="1486"/>
    <cellStyle name="1_ÿÿÿÿÿ_Book1_Hoan chinh KH 2012 Von ho tro co MT_Bao cao giai ngan quy I" xfId="1487"/>
    <cellStyle name="1_ÿÿÿÿÿ_Book1_Hoan chinh KH 2012 Von ho tro co MT_BC von DTPT 6 thang 2012" xfId="1488"/>
    <cellStyle name="1_ÿÿÿÿÿ_Book1_Hoan chinh KH 2012 Von ho tro co MT_Bieu du thao QD von ho tro co MT" xfId="1489"/>
    <cellStyle name="1_ÿÿÿÿÿ_Book1_Hoan chinh KH 2012 Von ho tro co MT_Ke hoach 2012 theo doi (giai ngan 30.6.12)" xfId="1490"/>
    <cellStyle name="1_ÿÿÿÿÿ_Book1_Ke hoach 2012 (theo doi)" xfId="1491"/>
    <cellStyle name="1_ÿÿÿÿÿ_Book1_Ke hoach 2012 theo doi (giai ngan 30.6.12)" xfId="1492"/>
    <cellStyle name="1_ÿÿÿÿÿ_Dang ky phan khai von ODA (gui Bo)" xfId="1493"/>
    <cellStyle name="1_ÿÿÿÿÿ_Dang ky phan khai von ODA (gui Bo)_BC von DTPT 6 thang 2012" xfId="1494"/>
    <cellStyle name="1_ÿÿÿÿÿ_Dang ky phan khai von ODA (gui Bo)_Bieu du thao QD von ho tro co MT" xfId="1495"/>
    <cellStyle name="1_ÿÿÿÿÿ_Dang ky phan khai von ODA (gui Bo)_Ke hoach 2012 theo doi (giai ngan 30.6.12)" xfId="1496"/>
    <cellStyle name="1_ÿÿÿÿÿ_Ke hoach 2012 (theo doi)" xfId="1497"/>
    <cellStyle name="1_ÿÿÿÿÿ_Ke hoach 2012 theo doi (giai ngan 30.6.12)" xfId="1498"/>
    <cellStyle name="1_ÿÿÿÿÿ_Tong hop theo doi von TPCP (BC)" xfId="1499"/>
    <cellStyle name="1_ÿÿÿÿÿ_Tong hop theo doi von TPCP (BC)_BC von DTPT 6 thang 2012" xfId="1500"/>
    <cellStyle name="1_ÿÿÿÿÿ_Tong hop theo doi von TPCP (BC)_Bieu du thao QD von ho tro co MT" xfId="1501"/>
    <cellStyle name="1_ÿÿÿÿÿ_Tong hop theo doi von TPCP (BC)_Ke hoach 2012 (theo doi)" xfId="1502"/>
    <cellStyle name="1_ÿÿÿÿÿ_Tong hop theo doi von TPCP (BC)_Ke hoach 2012 theo doi (giai ngan 30.6.12)" xfId="1503"/>
    <cellStyle name="_x0001_1¼„½(" xfId="1504"/>
    <cellStyle name="_x0001_1¼½(" xfId="1505"/>
    <cellStyle name="123" xfId="1506"/>
    <cellStyle name="15" xfId="1507"/>
    <cellStyle name="18" xfId="1508"/>
    <cellStyle name="¹éºÐÀ²_±âÅ¸" xfId="1509"/>
    <cellStyle name="2" xfId="1510"/>
    <cellStyle name="2_1 Bieu 6 thang nam 2011" xfId="1511"/>
    <cellStyle name="2_1 Bieu 6 thang nam 2011_BC von DTPT 6 thang 2012" xfId="1512"/>
    <cellStyle name="2_1 Bieu 6 thang nam 2011_Bieu du thao QD von ho tro co MT" xfId="1513"/>
    <cellStyle name="2_1 Bieu 6 thang nam 2011_Ke hoach 2012 (theo doi)" xfId="1514"/>
    <cellStyle name="2_1 Bieu 6 thang nam 2011_Ke hoach 2012 theo doi (giai ngan 30.6.12)" xfId="1515"/>
    <cellStyle name="2_Bao cao tinh hinh thuc hien KH 2009 den 31-01-10" xfId="1516"/>
    <cellStyle name="2_Bao cao tinh hinh thuc hien KH 2009 den 31-01-10_BC von DTPT 6 thang 2012" xfId="1517"/>
    <cellStyle name="2_Bao cao tinh hinh thuc hien KH 2009 den 31-01-10_Bieu du thao QD von ho tro co MT" xfId="1518"/>
    <cellStyle name="2_Bao cao tinh hinh thuc hien KH 2009 den 31-01-10_Ke hoach 2012 (theo doi)" xfId="1519"/>
    <cellStyle name="2_Bao cao tinh hinh thuc hien KH 2009 den 31-01-10_Ke hoach 2012 theo doi (giai ngan 30.6.12)" xfId="1520"/>
    <cellStyle name="2_BC cong trinh trong diem" xfId="1521"/>
    <cellStyle name="2_BC cong trinh trong diem_BC von DTPT 6 thang 2012" xfId="1522"/>
    <cellStyle name="2_BC cong trinh trong diem_Bieu du thao QD von ho tro co MT" xfId="1523"/>
    <cellStyle name="2_BC cong trinh trong diem_Ke hoach 2012 (theo doi)" xfId="1524"/>
    <cellStyle name="2_BC cong trinh trong diem_Ke hoach 2012 theo doi (giai ngan 30.6.12)" xfId="1525"/>
    <cellStyle name="2_BC von DTPT 6 thang 2012" xfId="1526"/>
    <cellStyle name="2_Bieu 01 UB(hung)" xfId="1527"/>
    <cellStyle name="2_Bieu du thao QD von ho tro co MT" xfId="1528"/>
    <cellStyle name="2_BL vu" xfId="1529"/>
    <cellStyle name="2_BL vu_Bao cao tinh hinh thuc hien KH 2009 den 31-01-10" xfId="1530"/>
    <cellStyle name="2_Book1" xfId="1531"/>
    <cellStyle name="2_Book1_1" xfId="1532"/>
    <cellStyle name="2_Book1_Bao cao tinh hinh thuc hien KH 2009 den 31-01-10" xfId="1533"/>
    <cellStyle name="2_Book1_Bao cao tinh hinh thuc hien KH 2009 den 31-01-10_BC von DTPT 6 thang 2012" xfId="1534"/>
    <cellStyle name="2_Book1_Bao cao tinh hinh thuc hien KH 2009 den 31-01-10_Bieu du thao QD von ho tro co MT" xfId="1535"/>
    <cellStyle name="2_Book1_Bao cao tinh hinh thuc hien KH 2009 den 31-01-10_Ke hoach 2012 (theo doi)" xfId="1536"/>
    <cellStyle name="2_Book1_Bao cao tinh hinh thuc hien KH 2009 den 31-01-10_Ke hoach 2012 theo doi (giai ngan 30.6.12)" xfId="1537"/>
    <cellStyle name="2_Book1_BC von DTPT 6 thang 2012" xfId="1538"/>
    <cellStyle name="2_Book1_Bieu du thao QD von ho tro co MT" xfId="1539"/>
    <cellStyle name="2_Book1_Book1" xfId="1540"/>
    <cellStyle name="2_Book1_Book1_BC von DTPT 6 thang 2012" xfId="1541"/>
    <cellStyle name="2_Book1_Book1_Bieu du thao QD von ho tro co MT" xfId="1542"/>
    <cellStyle name="2_Book1_Book1_Ke hoach 2012 (theo doi)" xfId="1543"/>
    <cellStyle name="2_Book1_Book1_Ke hoach 2012 theo doi (giai ngan 30.6.12)" xfId="1544"/>
    <cellStyle name="2_Book1_Dang ky phan khai von ODA (gui Bo)" xfId="1545"/>
    <cellStyle name="2_Book1_Dang ky phan khai von ODA (gui Bo)_BC von DTPT 6 thang 2012" xfId="1546"/>
    <cellStyle name="2_Book1_Dang ky phan khai von ODA (gui Bo)_Bieu du thao QD von ho tro co MT" xfId="1547"/>
    <cellStyle name="2_Book1_Dang ky phan khai von ODA (gui Bo)_Ke hoach 2012 theo doi (giai ngan 30.6.12)" xfId="1548"/>
    <cellStyle name="2_Book1_Ke hoach 2012 (theo doi)" xfId="1549"/>
    <cellStyle name="2_Book1_Ke hoach 2012 theo doi (giai ngan 30.6.12)" xfId="1550"/>
    <cellStyle name="2_Book1_Ra soat KH 2009 (chinh thuc o nha)" xfId="1551"/>
    <cellStyle name="2_Book1_Ra soat KH 2009 (chinh thuc o nha)_BC von DTPT 6 thang 2012" xfId="1552"/>
    <cellStyle name="2_Book1_Ra soat KH 2009 (chinh thuc o nha)_Bieu du thao QD von ho tro co MT" xfId="1553"/>
    <cellStyle name="2_Book1_Ra soat KH 2009 (chinh thuc o nha)_Ke hoach 2012 (theo doi)" xfId="1554"/>
    <cellStyle name="2_Book1_Ra soat KH 2009 (chinh thuc o nha)_Ke hoach 2012 theo doi (giai ngan 30.6.12)" xfId="1555"/>
    <cellStyle name="2_Chi tieu 5 nam" xfId="1556"/>
    <cellStyle name="2_Chi tieu 5 nam_BC cong trinh trong diem" xfId="1557"/>
    <cellStyle name="2_Chi tieu 5 nam_BC cong trinh trong diem_BC von DTPT 6 thang 2012" xfId="1558"/>
    <cellStyle name="2_Chi tieu 5 nam_BC cong trinh trong diem_Bieu du thao QD von ho tro co MT" xfId="1559"/>
    <cellStyle name="2_Chi tieu 5 nam_BC cong trinh trong diem_Ke hoach 2012 (theo doi)" xfId="1560"/>
    <cellStyle name="2_Chi tieu 5 nam_BC cong trinh trong diem_Ke hoach 2012 theo doi (giai ngan 30.6.12)" xfId="1561"/>
    <cellStyle name="2_Chi tieu 5 nam_BC von DTPT 6 thang 2012" xfId="1562"/>
    <cellStyle name="2_Chi tieu 5 nam_Bieu du thao QD von ho tro co MT" xfId="1563"/>
    <cellStyle name="2_Chi tieu 5 nam_Ke hoach 2012 (theo doi)" xfId="1564"/>
    <cellStyle name="2_Chi tieu 5 nam_Ke hoach 2012 theo doi (giai ngan 30.6.12)" xfId="1565"/>
    <cellStyle name="2_Chi tieu 5 nam_pvhung.skhdt 20117113152041 Danh muc cong trinh trong diem" xfId="1566"/>
    <cellStyle name="2_Chi tieu 5 nam_pvhung.skhdt 20117113152041 Danh muc cong trinh trong diem_BC von DTPT 6 thang 2012" xfId="1567"/>
    <cellStyle name="2_Chi tieu 5 nam_pvhung.skhdt 20117113152041 Danh muc cong trinh trong diem_Bieu du thao QD von ho tro co MT" xfId="1568"/>
    <cellStyle name="2_Chi tieu 5 nam_pvhung.skhdt 20117113152041 Danh muc cong trinh trong diem_Ke hoach 2012 (theo doi)" xfId="1569"/>
    <cellStyle name="2_Chi tieu 5 nam_pvhung.skhdt 20117113152041 Danh muc cong trinh trong diem_Ke hoach 2012 theo doi (giai ngan 30.6.12)" xfId="1570"/>
    <cellStyle name="2_Dang ky phan khai von ODA (gui Bo)" xfId="1571"/>
    <cellStyle name="2_Dang ky phan khai von ODA (gui Bo)_BC von DTPT 6 thang 2012" xfId="1572"/>
    <cellStyle name="2_Dang ky phan khai von ODA (gui Bo)_Bieu du thao QD von ho tro co MT" xfId="1573"/>
    <cellStyle name="2_Dang ky phan khai von ODA (gui Bo)_Ke hoach 2012 theo doi (giai ngan 30.6.12)" xfId="1574"/>
    <cellStyle name="2_DK bo tri lai (chinh thuc)" xfId="1575"/>
    <cellStyle name="2_DK bo tri lai (chinh thuc)_BC von DTPT 6 thang 2012" xfId="1576"/>
    <cellStyle name="2_DK bo tri lai (chinh thuc)_Bieu du thao QD von ho tro co MT" xfId="1577"/>
    <cellStyle name="2_DK bo tri lai (chinh thuc)_Ke hoach 2012 (theo doi)" xfId="1578"/>
    <cellStyle name="2_DK bo tri lai (chinh thuc)_Ke hoach 2012 theo doi (giai ngan 30.6.12)" xfId="1579"/>
    <cellStyle name="2_Dtdchinh2397" xfId="1580"/>
    <cellStyle name="2_Dtdchinh2397_Nhu cau von dau tu 2013-2015 (LD Vụ sua)" xfId="1581"/>
    <cellStyle name="2_Ke hoach 2012 (theo doi)" xfId="1582"/>
    <cellStyle name="2_Ke hoach 2012 theo doi (giai ngan 30.6.12)" xfId="1583"/>
    <cellStyle name="2_Ke hoach nam 2013 nguon MT(theo doi) den 31-5-13" xfId="1584"/>
    <cellStyle name="2_NTHOC" xfId="1585"/>
    <cellStyle name="2_NTHOC_1 Bieu 6 thang nam 2011" xfId="1586"/>
    <cellStyle name="2_NTHOC_1 Bieu 6 thang nam 2011_BC von DTPT 6 thang 2012" xfId="1587"/>
    <cellStyle name="2_NTHOC_1 Bieu 6 thang nam 2011_Bieu du thao QD von ho tro co MT" xfId="1588"/>
    <cellStyle name="2_NTHOC_1 Bieu 6 thang nam 2011_Ke hoach 2012 (theo doi)" xfId="1589"/>
    <cellStyle name="2_NTHOC_1 Bieu 6 thang nam 2011_Ke hoach 2012 theo doi (giai ngan 30.6.12)" xfId="1590"/>
    <cellStyle name="2_NTHOC_Bao cao tinh hinh thuc hien KH 2009 den 31-01-10" xfId="1591"/>
    <cellStyle name="2_NTHOC_Bao cao tinh hinh thuc hien KH 2009 den 31-01-10_BC von DTPT 6 thang 2012" xfId="1592"/>
    <cellStyle name="2_NTHOC_Bao cao tinh hinh thuc hien KH 2009 den 31-01-10_Bieu du thao QD von ho tro co MT" xfId="1593"/>
    <cellStyle name="2_NTHOC_Bao cao tinh hinh thuc hien KH 2009 den 31-01-10_Ke hoach 2012 (theo doi)" xfId="1594"/>
    <cellStyle name="2_NTHOC_Bao cao tinh hinh thuc hien KH 2009 den 31-01-10_Ke hoach 2012 theo doi (giai ngan 30.6.12)" xfId="1595"/>
    <cellStyle name="2_NTHOC_BC cong trinh trong diem" xfId="1596"/>
    <cellStyle name="2_NTHOC_BC cong trinh trong diem_BC von DTPT 6 thang 2012" xfId="1597"/>
    <cellStyle name="2_NTHOC_BC cong trinh trong diem_Bieu du thao QD von ho tro co MT" xfId="1598"/>
    <cellStyle name="2_NTHOC_BC cong trinh trong diem_Ke hoach 2012 (theo doi)" xfId="1599"/>
    <cellStyle name="2_NTHOC_BC cong trinh trong diem_Ke hoach 2012 theo doi (giai ngan 30.6.12)" xfId="1600"/>
    <cellStyle name="2_NTHOC_BC von DTPT 6 thang 2012" xfId="1601"/>
    <cellStyle name="2_NTHOC_Bieu 01 UB(hung)" xfId="1602"/>
    <cellStyle name="2_NTHOC_Bieu du thao QD von ho tro co MT" xfId="1603"/>
    <cellStyle name="2_NTHOC_Chi tieu 5 nam" xfId="1604"/>
    <cellStyle name="2_NTHOC_Chi tieu 5 nam_BC cong trinh trong diem" xfId="1605"/>
    <cellStyle name="2_NTHOC_Chi tieu 5 nam_BC cong trinh trong diem_BC von DTPT 6 thang 2012" xfId="1606"/>
    <cellStyle name="2_NTHOC_Chi tieu 5 nam_BC cong trinh trong diem_Bieu du thao QD von ho tro co MT" xfId="1607"/>
    <cellStyle name="2_NTHOC_Chi tieu 5 nam_BC cong trinh trong diem_Ke hoach 2012 (theo doi)" xfId="1608"/>
    <cellStyle name="2_NTHOC_Chi tieu 5 nam_BC cong trinh trong diem_Ke hoach 2012 theo doi (giai ngan 30.6.12)" xfId="1609"/>
    <cellStyle name="2_NTHOC_Chi tieu 5 nam_BC von DTPT 6 thang 2012" xfId="1610"/>
    <cellStyle name="2_NTHOC_Chi tieu 5 nam_Bieu du thao QD von ho tro co MT" xfId="1611"/>
    <cellStyle name="2_NTHOC_Chi tieu 5 nam_Ke hoach 2012 (theo doi)" xfId="1612"/>
    <cellStyle name="2_NTHOC_Chi tieu 5 nam_Ke hoach 2012 theo doi (giai ngan 30.6.12)" xfId="1613"/>
    <cellStyle name="2_NTHOC_Chi tieu 5 nam_pvhung.skhdt 20117113152041 Danh muc cong trinh trong diem" xfId="1614"/>
    <cellStyle name="2_NTHOC_Chi tieu 5 nam_pvhung.skhdt 20117113152041 Danh muc cong trinh trong diem_BC von DTPT 6 thang 2012" xfId="1615"/>
    <cellStyle name="2_NTHOC_Chi tieu 5 nam_pvhung.skhdt 20117113152041 Danh muc cong trinh trong diem_Bieu du thao QD von ho tro co MT" xfId="1616"/>
    <cellStyle name="2_NTHOC_Chi tieu 5 nam_pvhung.skhdt 20117113152041 Danh muc cong trinh trong diem_Ke hoach 2012 (theo doi)" xfId="1617"/>
    <cellStyle name="2_NTHOC_Chi tieu 5 nam_pvhung.skhdt 20117113152041 Danh muc cong trinh trong diem_Ke hoach 2012 theo doi (giai ngan 30.6.12)" xfId="1618"/>
    <cellStyle name="2_NTHOC_Dang ky phan khai von ODA (gui Bo)" xfId="1619"/>
    <cellStyle name="2_NTHOC_Dang ky phan khai von ODA (gui Bo)_BC von DTPT 6 thang 2012" xfId="1620"/>
    <cellStyle name="2_NTHOC_Dang ky phan khai von ODA (gui Bo)_Bieu du thao QD von ho tro co MT" xfId="1621"/>
    <cellStyle name="2_NTHOC_Dang ky phan khai von ODA (gui Bo)_Ke hoach 2012 theo doi (giai ngan 30.6.12)" xfId="1622"/>
    <cellStyle name="2_NTHOC_DK bo tri lai (chinh thuc)" xfId="1623"/>
    <cellStyle name="2_NTHOC_DK bo tri lai (chinh thuc)_BC von DTPT 6 thang 2012" xfId="1624"/>
    <cellStyle name="2_NTHOC_DK bo tri lai (chinh thuc)_Bieu du thao QD von ho tro co MT" xfId="1625"/>
    <cellStyle name="2_NTHOC_DK bo tri lai (chinh thuc)_Ke hoach 2012 (theo doi)" xfId="1626"/>
    <cellStyle name="2_NTHOC_DK bo tri lai (chinh thuc)_Ke hoach 2012 theo doi (giai ngan 30.6.12)" xfId="1627"/>
    <cellStyle name="2_NTHOC_Ke hoach 2012 (theo doi)" xfId="1628"/>
    <cellStyle name="2_NTHOC_Ke hoach 2012 theo doi (giai ngan 30.6.12)" xfId="1629"/>
    <cellStyle name="2_NTHOC_Ke hoach nam 2013 nguon MT(theo doi) den 31-5-13" xfId="1630"/>
    <cellStyle name="2_NTHOC_pvhung.skhdt 20117113152041 Danh muc cong trinh trong diem" xfId="1631"/>
    <cellStyle name="2_NTHOC_pvhung.skhdt 20117113152041 Danh muc cong trinh trong diem_BC von DTPT 6 thang 2012" xfId="1632"/>
    <cellStyle name="2_NTHOC_pvhung.skhdt 20117113152041 Danh muc cong trinh trong diem_Bieu du thao QD von ho tro co MT" xfId="1633"/>
    <cellStyle name="2_NTHOC_pvhung.skhdt 20117113152041 Danh muc cong trinh trong diem_Ke hoach 2012 (theo doi)" xfId="1634"/>
    <cellStyle name="2_NTHOC_pvhung.skhdt 20117113152041 Danh muc cong trinh trong diem_Ke hoach 2012 theo doi (giai ngan 30.6.12)" xfId="1635"/>
    <cellStyle name="2_NTHOC_Ra soat KH 2009 (chinh thuc o nha)" xfId="1636"/>
    <cellStyle name="2_NTHOC_Ra soat KH 2009 (chinh thuc o nha)_BC von DTPT 6 thang 2012" xfId="1637"/>
    <cellStyle name="2_NTHOC_Ra soat KH 2009 (chinh thuc o nha)_Bieu du thao QD von ho tro co MT" xfId="1638"/>
    <cellStyle name="2_NTHOC_Ra soat KH 2009 (chinh thuc o nha)_Ke hoach 2012 (theo doi)" xfId="1639"/>
    <cellStyle name="2_NTHOC_Ra soat KH 2009 (chinh thuc o nha)_Ke hoach 2012 theo doi (giai ngan 30.6.12)" xfId="1640"/>
    <cellStyle name="2_NTHOC_Tong hop so lieu" xfId="1641"/>
    <cellStyle name="2_NTHOC_Tong hop so lieu_BC cong trinh trong diem" xfId="1642"/>
    <cellStyle name="2_NTHOC_Tong hop so lieu_BC cong trinh trong diem_BC von DTPT 6 thang 2012" xfId="1643"/>
    <cellStyle name="2_NTHOC_Tong hop so lieu_BC cong trinh trong diem_Bieu du thao QD von ho tro co MT" xfId="1644"/>
    <cellStyle name="2_NTHOC_Tong hop so lieu_BC cong trinh trong diem_Ke hoach 2012 (theo doi)" xfId="1645"/>
    <cellStyle name="2_NTHOC_Tong hop so lieu_BC cong trinh trong diem_Ke hoach 2012 theo doi (giai ngan 30.6.12)" xfId="1646"/>
    <cellStyle name="2_NTHOC_Tong hop so lieu_BC von DTPT 6 thang 2012" xfId="1647"/>
    <cellStyle name="2_NTHOC_Tong hop so lieu_Bieu du thao QD von ho tro co MT" xfId="1648"/>
    <cellStyle name="2_NTHOC_Tong hop so lieu_Ke hoach 2012 (theo doi)" xfId="1649"/>
    <cellStyle name="2_NTHOC_Tong hop so lieu_Ke hoach 2012 theo doi (giai ngan 30.6.12)" xfId="1650"/>
    <cellStyle name="2_NTHOC_Tong hop so lieu_pvhung.skhdt 20117113152041 Danh muc cong trinh trong diem" xfId="1651"/>
    <cellStyle name="2_NTHOC_Tong hop so lieu_pvhung.skhdt 20117113152041 Danh muc cong trinh trong diem_BC von DTPT 6 thang 2012" xfId="1652"/>
    <cellStyle name="2_NTHOC_Tong hop so lieu_pvhung.skhdt 20117113152041 Danh muc cong trinh trong diem_Bieu du thao QD von ho tro co MT" xfId="1653"/>
    <cellStyle name="2_NTHOC_Tong hop so lieu_pvhung.skhdt 20117113152041 Danh muc cong trinh trong diem_Ke hoach 2012 (theo doi)" xfId="1654"/>
    <cellStyle name="2_NTHOC_Tong hop so lieu_pvhung.skhdt 20117113152041 Danh muc cong trinh trong diem_Ke hoach 2012 theo doi (giai ngan 30.6.12)" xfId="1655"/>
    <cellStyle name="2_NTHOC_Tong hop theo doi von TPCP" xfId="1656"/>
    <cellStyle name="2_NTHOC_Tong hop theo doi von TPCP (BC)" xfId="1657"/>
    <cellStyle name="2_NTHOC_Tong hop theo doi von TPCP (BC)_BC von DTPT 6 thang 2012" xfId="1658"/>
    <cellStyle name="2_NTHOC_Tong hop theo doi von TPCP (BC)_Bieu du thao QD von ho tro co MT" xfId="1659"/>
    <cellStyle name="2_NTHOC_Tong hop theo doi von TPCP (BC)_Ke hoach 2012 (theo doi)" xfId="1660"/>
    <cellStyle name="2_NTHOC_Tong hop theo doi von TPCP (BC)_Ke hoach 2012 theo doi (giai ngan 30.6.12)" xfId="1661"/>
    <cellStyle name="2_NTHOC_Tong hop theo doi von TPCP_BC von DTPT 6 thang 2012" xfId="1662"/>
    <cellStyle name="2_NTHOC_Tong hop theo doi von TPCP_Bieu du thao QD von ho tro co MT" xfId="1663"/>
    <cellStyle name="2_NTHOC_Tong hop theo doi von TPCP_Dang ky phan khai von ODA (gui Bo)" xfId="1664"/>
    <cellStyle name="2_NTHOC_Tong hop theo doi von TPCP_Dang ky phan khai von ODA (gui Bo)_BC von DTPT 6 thang 2012" xfId="1665"/>
    <cellStyle name="2_NTHOC_Tong hop theo doi von TPCP_Dang ky phan khai von ODA (gui Bo)_Bieu du thao QD von ho tro co MT" xfId="1666"/>
    <cellStyle name="2_NTHOC_Tong hop theo doi von TPCP_Dang ky phan khai von ODA (gui Bo)_Ke hoach 2012 theo doi (giai ngan 30.6.12)" xfId="1667"/>
    <cellStyle name="2_NTHOC_Tong hop theo doi von TPCP_Ke hoach 2012 (theo doi)" xfId="1668"/>
    <cellStyle name="2_NTHOC_Tong hop theo doi von TPCP_Ke hoach 2012 theo doi (giai ngan 30.6.12)" xfId="1669"/>
    <cellStyle name="2_NTHOC_Worksheet in D: My Documents Ke Hoach KH cac nam Nam 2014 Bao cao ve Ke hoach nam 2014 ( Hoan chinh sau TL voi Bo KH)" xfId="1670"/>
    <cellStyle name="2_pvhung.skhdt 20117113152041 Danh muc cong trinh trong diem" xfId="1671"/>
    <cellStyle name="2_pvhung.skhdt 20117113152041 Danh muc cong trinh trong diem_BC von DTPT 6 thang 2012" xfId="1672"/>
    <cellStyle name="2_pvhung.skhdt 20117113152041 Danh muc cong trinh trong diem_Bieu du thao QD von ho tro co MT" xfId="1673"/>
    <cellStyle name="2_pvhung.skhdt 20117113152041 Danh muc cong trinh trong diem_Ke hoach 2012 (theo doi)" xfId="1674"/>
    <cellStyle name="2_pvhung.skhdt 20117113152041 Danh muc cong trinh trong diem_Ke hoach 2012 theo doi (giai ngan 30.6.12)" xfId="1675"/>
    <cellStyle name="2_Ra soat KH 2008 (chinh thuc)" xfId="1676"/>
    <cellStyle name="2_Ra soat KH 2009 (chinh thuc o nha)" xfId="1677"/>
    <cellStyle name="2_Ra soat KH 2009 (chinh thuc o nha)_BC von DTPT 6 thang 2012" xfId="1678"/>
    <cellStyle name="2_Ra soat KH 2009 (chinh thuc o nha)_Bieu du thao QD von ho tro co MT" xfId="1679"/>
    <cellStyle name="2_Ra soat KH 2009 (chinh thuc o nha)_Ke hoach 2012 (theo doi)" xfId="1680"/>
    <cellStyle name="2_Ra soat KH 2009 (chinh thuc o nha)_Ke hoach 2012 theo doi (giai ngan 30.6.12)" xfId="1681"/>
    <cellStyle name="2_Tong hop so lieu" xfId="1682"/>
    <cellStyle name="2_Tong hop so lieu_BC cong trinh trong diem" xfId="1683"/>
    <cellStyle name="2_Tong hop so lieu_BC cong trinh trong diem_BC von DTPT 6 thang 2012" xfId="1684"/>
    <cellStyle name="2_Tong hop so lieu_BC cong trinh trong diem_Bieu du thao QD von ho tro co MT" xfId="1685"/>
    <cellStyle name="2_Tong hop so lieu_BC cong trinh trong diem_Ke hoach 2012 (theo doi)" xfId="1686"/>
    <cellStyle name="2_Tong hop so lieu_BC cong trinh trong diem_Ke hoach 2012 theo doi (giai ngan 30.6.12)" xfId="1687"/>
    <cellStyle name="2_Tong hop so lieu_BC von DTPT 6 thang 2012" xfId="1688"/>
    <cellStyle name="2_Tong hop so lieu_Bieu du thao QD von ho tro co MT" xfId="1689"/>
    <cellStyle name="2_Tong hop so lieu_Ke hoach 2012 (theo doi)" xfId="1690"/>
    <cellStyle name="2_Tong hop so lieu_Ke hoach 2012 theo doi (giai ngan 30.6.12)" xfId="1691"/>
    <cellStyle name="2_Tong hop so lieu_pvhung.skhdt 20117113152041 Danh muc cong trinh trong diem" xfId="1692"/>
    <cellStyle name="2_Tong hop so lieu_pvhung.skhdt 20117113152041 Danh muc cong trinh trong diem_BC von DTPT 6 thang 2012" xfId="1693"/>
    <cellStyle name="2_Tong hop so lieu_pvhung.skhdt 20117113152041 Danh muc cong trinh trong diem_Bieu du thao QD von ho tro co MT" xfId="1694"/>
    <cellStyle name="2_Tong hop so lieu_pvhung.skhdt 20117113152041 Danh muc cong trinh trong diem_Ke hoach 2012 (theo doi)" xfId="1695"/>
    <cellStyle name="2_Tong hop so lieu_pvhung.skhdt 20117113152041 Danh muc cong trinh trong diem_Ke hoach 2012 theo doi (giai ngan 30.6.12)" xfId="1696"/>
    <cellStyle name="2_Tong hop theo doi von TPCP" xfId="1697"/>
    <cellStyle name="2_Tong hop theo doi von TPCP (BC)" xfId="1698"/>
    <cellStyle name="2_Tong hop theo doi von TPCP (BC)_BC von DTPT 6 thang 2012" xfId="1699"/>
    <cellStyle name="2_Tong hop theo doi von TPCP (BC)_Bieu du thao QD von ho tro co MT" xfId="1700"/>
    <cellStyle name="2_Tong hop theo doi von TPCP (BC)_Ke hoach 2012 (theo doi)" xfId="1701"/>
    <cellStyle name="2_Tong hop theo doi von TPCP (BC)_Ke hoach 2012 theo doi (giai ngan 30.6.12)" xfId="1702"/>
    <cellStyle name="2_Tong hop theo doi von TPCP_BC von DTPT 6 thang 2012" xfId="1703"/>
    <cellStyle name="2_Tong hop theo doi von TPCP_Bieu du thao QD von ho tro co MT" xfId="1704"/>
    <cellStyle name="2_Tong hop theo doi von TPCP_Dang ky phan khai von ODA (gui Bo)" xfId="1705"/>
    <cellStyle name="2_Tong hop theo doi von TPCP_Dang ky phan khai von ODA (gui Bo)_BC von DTPT 6 thang 2012" xfId="1706"/>
    <cellStyle name="2_Tong hop theo doi von TPCP_Dang ky phan khai von ODA (gui Bo)_Bieu du thao QD von ho tro co MT" xfId="1707"/>
    <cellStyle name="2_Tong hop theo doi von TPCP_Dang ky phan khai von ODA (gui Bo)_Ke hoach 2012 theo doi (giai ngan 30.6.12)" xfId="1708"/>
    <cellStyle name="2_Tong hop theo doi von TPCP_Ke hoach 2012 (theo doi)" xfId="1709"/>
    <cellStyle name="2_Tong hop theo doi von TPCP_Ke hoach 2012 theo doi (giai ngan 30.6.12)" xfId="1710"/>
    <cellStyle name="2_Tumorong" xfId="1711"/>
    <cellStyle name="2_Worksheet in D: My Documents Ke Hoach KH cac nam Nam 2014 Bao cao ve Ke hoach nam 2014 ( Hoan chinh sau TL voi Bo KH)" xfId="1712"/>
    <cellStyle name="20% - Accent1" xfId="1713"/>
    <cellStyle name="20% - Accent1 2" xfId="1714"/>
    <cellStyle name="20% - Accent1 3" xfId="1715"/>
    <cellStyle name="20% - Accent2" xfId="1716"/>
    <cellStyle name="20% - Accent2 2" xfId="1717"/>
    <cellStyle name="20% - Accent2 3" xfId="1718"/>
    <cellStyle name="20% - Accent3" xfId="1719"/>
    <cellStyle name="20% - Accent3 2" xfId="1720"/>
    <cellStyle name="20% - Accent3 3" xfId="1721"/>
    <cellStyle name="20% - Accent4" xfId="1722"/>
    <cellStyle name="20% - Accent4 2" xfId="1723"/>
    <cellStyle name="20% - Accent4 3" xfId="1724"/>
    <cellStyle name="20% - Accent5" xfId="1725"/>
    <cellStyle name="20% - Accent5 2" xfId="1726"/>
    <cellStyle name="20% - Accent5 3" xfId="1727"/>
    <cellStyle name="20% - Accent6" xfId="1728"/>
    <cellStyle name="20% - Accent6 2" xfId="1729"/>
    <cellStyle name="20% - Accent6 3" xfId="1730"/>
    <cellStyle name="-2001" xfId="1731"/>
    <cellStyle name="-2001?_x000C_Normal_AD_x000B_Normal_Adot?&#13;Normal_ADAdot?&#13;Normal_ADOT~1ⓨ␐_x000B_?ÿ?_x0012_?ÿ?adot" xfId="1732"/>
    <cellStyle name="3" xfId="1733"/>
    <cellStyle name="3_Bao cao tinh hinh thuc hien KH 2009 den 31-01-10" xfId="1734"/>
    <cellStyle name="3_Book1" xfId="1735"/>
    <cellStyle name="3_Book1_1" xfId="1736"/>
    <cellStyle name="3_Dtdchinh2397" xfId="1737"/>
    <cellStyle name="3_Dtdchinh2397_Nhu cau von dau tu 2013-2015 (LD Vụ sua)" xfId="1738"/>
    <cellStyle name="3_Tumorong" xfId="1739"/>
    <cellStyle name="3_ÿÿÿÿÿ" xfId="1740"/>
    <cellStyle name="4" xfId="1741"/>
    <cellStyle name="4_Book1" xfId="1742"/>
    <cellStyle name="4_Dtdchinh2397" xfId="1743"/>
    <cellStyle name="4_Dtdchinh2397_Nhu cau von dau tu 2013-2015 (LD Vụ sua)" xfId="1744"/>
    <cellStyle name="40% - Accent1" xfId="1745"/>
    <cellStyle name="40% - Accent1 2" xfId="1746"/>
    <cellStyle name="40% - Accent1 3" xfId="1747"/>
    <cellStyle name="40% - Accent2" xfId="1748"/>
    <cellStyle name="40% - Accent2 2" xfId="1749"/>
    <cellStyle name="40% - Accent2 3" xfId="1750"/>
    <cellStyle name="40% - Accent3" xfId="1751"/>
    <cellStyle name="40% - Accent3 2" xfId="1752"/>
    <cellStyle name="40% - Accent3 3" xfId="1753"/>
    <cellStyle name="40% - Accent4" xfId="1754"/>
    <cellStyle name="40% - Accent4 2" xfId="1755"/>
    <cellStyle name="40% - Accent4 3" xfId="1756"/>
    <cellStyle name="40% - Accent5" xfId="1757"/>
    <cellStyle name="40% - Accent5 2" xfId="1758"/>
    <cellStyle name="40% - Accent5 3" xfId="1759"/>
    <cellStyle name="40% - Accent6" xfId="1760"/>
    <cellStyle name="40% - Accent6 2" xfId="1761"/>
    <cellStyle name="40% - Accent6 3" xfId="1762"/>
    <cellStyle name="52" xfId="1763"/>
    <cellStyle name="6" xfId="1764"/>
    <cellStyle name="6???_x0002_¯ög6hÅ‡6???_x0002_¹?ß_x0008_,Ñ‡6???_x0002_…#×&gt;Ò ‡6???_x0002_é_x0007_ß_x0008__x001C__x000B__x001E_?????&#10;?_x0001_???????_x0014_?_x0001_???????_x001E_?fB_x000F_c????_x0018_I¿_x0008_v_x0010_‡6Ö_x0002_Ÿ6????ía??_x0012_c??????????????_x0001_?????????_x0001_?_x0001_?_x0001_?" xfId="1765"/>
    <cellStyle name="6???_x0002_¯ög6hÅ‡6???_x0002_¹?ß_x0008_,Ñ‡6???_x0002_…#×&gt;Ò ‡6???_x0002_é_x0007_ß_x0008__x001C__x000B__x001E_?????&#10;?_x0001_???????_x0014_?_x0001_???????_x001E_?fB_x000F_c????_x0018_I¿_x0008_v_x0010_‡6Ö_x0002_Ÿ6????_x0015_l??Õm??????????????_x0001_?????????_x0001_?_x0001_?_x0001_?" xfId="1766"/>
    <cellStyle name="6_Nhu cau von dau tu 2013-2015 (LD Vụ sua)" xfId="1767"/>
    <cellStyle name="6_Phu luc 5 - TH nhu cau cua BNN" xfId="1768"/>
    <cellStyle name="60% - Accent1" xfId="1769"/>
    <cellStyle name="60% - Accent1 2" xfId="1770"/>
    <cellStyle name="60% - Accent2" xfId="1771"/>
    <cellStyle name="60% - Accent2 2" xfId="1772"/>
    <cellStyle name="60% - Accent3" xfId="1773"/>
    <cellStyle name="60% - Accent3 2" xfId="1774"/>
    <cellStyle name="60% - Accent4" xfId="1775"/>
    <cellStyle name="60% - Accent4 2" xfId="1776"/>
    <cellStyle name="60% - Accent5" xfId="1777"/>
    <cellStyle name="60% - Accent5 2" xfId="1778"/>
    <cellStyle name="60% - Accent6" xfId="1779"/>
    <cellStyle name="60% - Accent6 2" xfId="1780"/>
    <cellStyle name="9" xfId="1781"/>
    <cellStyle name="9?b_x000F_Normal_5HUYIC~1?_x0011_Normal_903DK-2001?_x000C_Normal_AD_x000B_No" xfId="1782"/>
    <cellStyle name="9_Nhu cau von dau tu 2013-2015 (LD Vụ sua)" xfId="1783"/>
    <cellStyle name="_x0001_Å»_x001E_´ " xfId="1784"/>
    <cellStyle name="_x0001_Å»_x001E_´ ?[?0?.?0?0?]?_?P?R?O?" xfId="1785"/>
    <cellStyle name="_x0001_Å»_x001E_´_?P?R?O?D?U?C?T" xfId="1786"/>
    <cellStyle name="Accent1" xfId="1787"/>
    <cellStyle name="Accent1 2" xfId="1788"/>
    <cellStyle name="Accent2" xfId="1789"/>
    <cellStyle name="Accent2 2" xfId="1790"/>
    <cellStyle name="Accent3" xfId="1791"/>
    <cellStyle name="Accent3 2" xfId="1792"/>
    <cellStyle name="Accent4" xfId="1793"/>
    <cellStyle name="Accent4 2" xfId="1794"/>
    <cellStyle name="Accent5" xfId="1795"/>
    <cellStyle name="Accent5 2" xfId="1796"/>
    <cellStyle name="Accent6" xfId="1797"/>
    <cellStyle name="Accent6 2" xfId="1798"/>
    <cellStyle name="ÅëÈ­ [0]_¿ì¹°Åë" xfId="1799"/>
    <cellStyle name="AeE­ [0]_INQUIRY ¿?¾÷AßAø " xfId="1800"/>
    <cellStyle name="ÅëÈ­ [0]_L601CPT" xfId="1801"/>
    <cellStyle name="ÅëÈ­_¿ì¹°Åë" xfId="1802"/>
    <cellStyle name="AeE­_INQUIRY ¿?¾÷AßAø " xfId="1803"/>
    <cellStyle name="ÅëÈ­_L601CPT" xfId="1804"/>
    <cellStyle name="args.style" xfId="1805"/>
    <cellStyle name="ÄÞ¸¶ [0]_¿ì¹°Åë" xfId="1806"/>
    <cellStyle name="AÞ¸¶ [0]_INQUIRY ¿?¾÷AßAø " xfId="1807"/>
    <cellStyle name="ÄÞ¸¶ [0]_L601CPT" xfId="1808"/>
    <cellStyle name="ÄÞ¸¶_¿ì¹°Åë" xfId="1809"/>
    <cellStyle name="AÞ¸¶_INQUIRY ¿?¾÷AßAø " xfId="1810"/>
    <cellStyle name="ÄÞ¸¶_L601CPT" xfId="1811"/>
    <cellStyle name="AutoFormat Options" xfId="1812"/>
    <cellStyle name="AutoFormat-Optionen" xfId="1813"/>
    <cellStyle name="AutoFormat-Optionen 2" xfId="1814"/>
    <cellStyle name="AutoFormat-Optionen 2 2" xfId="1815"/>
    <cellStyle name="AutoFormat-Optionen 3" xfId="1816"/>
    <cellStyle name="AutoFormat-Optionen 4" xfId="1817"/>
    <cellStyle name="AutoFormat-Optionen 5" xfId="1818"/>
    <cellStyle name="AutoFormat-Optionen_bao cao" xfId="1819"/>
    <cellStyle name="Bad" xfId="1820"/>
    <cellStyle name="Bad 2" xfId="1821"/>
    <cellStyle name="Bình Thường_Cat phay" xfId="1822"/>
    <cellStyle name="Body" xfId="1823"/>
    <cellStyle name="C?AØ_¿?¾÷CoE² " xfId="1824"/>
    <cellStyle name="C~1" xfId="1825"/>
    <cellStyle name="C~1?_x0011_Normal_903DK-2001?_x000C_Normal_AD_x000B_Normal_Adot?&#13;Normal_ADAdot?&#13;Normal_" xfId="1826"/>
    <cellStyle name="C~1_Nhu cau von dau tu 2013-2015 (LD Vụ sua)" xfId="1827"/>
    <cellStyle name="Ç¥ÁØ_#2(M17)_1" xfId="1828"/>
    <cellStyle name="C￥AØ_¿μ¾÷CoE² " xfId="1829"/>
    <cellStyle name="Ç¥ÁØ_±¸¹Ì´ëÃ¥" xfId="1830"/>
    <cellStyle name="C￥AØ_≫c¾÷ºIº° AN°e " xfId="1831"/>
    <cellStyle name="Calc Currency (0)" xfId="1832"/>
    <cellStyle name="Calc Currency (2)" xfId="1833"/>
    <cellStyle name="Calc Percent (0)" xfId="1834"/>
    <cellStyle name="Calc Percent (1)" xfId="1835"/>
    <cellStyle name="Calc Percent (2)" xfId="1836"/>
    <cellStyle name="Calc Units (0)" xfId="1837"/>
    <cellStyle name="Calc Units (1)" xfId="1838"/>
    <cellStyle name="Calc Units (2)" xfId="1839"/>
    <cellStyle name="Calculation" xfId="1840"/>
    <cellStyle name="Calculation 2" xfId="1841"/>
    <cellStyle name="category" xfId="1842"/>
    <cellStyle name="CC1" xfId="1843"/>
    <cellStyle name="CC2" xfId="1844"/>
    <cellStyle name="Centered Heading" xfId="1845"/>
    <cellStyle name="Cerrency_Sheet2_XANGDAU" xfId="1846"/>
    <cellStyle name="chchuyen" xfId="1847"/>
    <cellStyle name="Check Cell" xfId="1848"/>
    <cellStyle name="Check Cell 2" xfId="1849"/>
    <cellStyle name="CHUONG" xfId="1850"/>
    <cellStyle name="Column_Title" xfId="1851"/>
    <cellStyle name="Comma" xfId="1852"/>
    <cellStyle name="Comma  - Style1" xfId="1853"/>
    <cellStyle name="Comma  - Style2" xfId="1854"/>
    <cellStyle name="Comma  - Style3" xfId="1855"/>
    <cellStyle name="Comma  - Style4" xfId="1856"/>
    <cellStyle name="Comma  - Style5" xfId="1857"/>
    <cellStyle name="Comma  - Style6" xfId="1858"/>
    <cellStyle name="Comma  - Style7" xfId="1859"/>
    <cellStyle name="Comma  - Style8" xfId="1860"/>
    <cellStyle name="Comma %" xfId="1861"/>
    <cellStyle name="Comma [0]" xfId="1862"/>
    <cellStyle name="Comma [0] 2" xfId="1863"/>
    <cellStyle name="Comma [0] 2 27" xfId="1864"/>
    <cellStyle name="Comma [0] 3" xfId="1865"/>
    <cellStyle name="Comma [0] 4" xfId="1866"/>
    <cellStyle name="Comma [0] 5" xfId="1867"/>
    <cellStyle name="Comma [00]" xfId="1868"/>
    <cellStyle name="Comma 0.0" xfId="1869"/>
    <cellStyle name="Comma 0.0%" xfId="1870"/>
    <cellStyle name="Comma 0.00" xfId="1871"/>
    <cellStyle name="Comma 0.00%" xfId="1872"/>
    <cellStyle name="Comma 0.000" xfId="1873"/>
    <cellStyle name="Comma 0.000%" xfId="1874"/>
    <cellStyle name="Comma 10" xfId="1875"/>
    <cellStyle name="Comma 10 2" xfId="1876"/>
    <cellStyle name="Comma 10 3" xfId="1877"/>
    <cellStyle name="Comma 11" xfId="1878"/>
    <cellStyle name="Comma 12" xfId="1879"/>
    <cellStyle name="Comma 12 2" xfId="1880"/>
    <cellStyle name="Comma 13" xfId="1881"/>
    <cellStyle name="Comma 14" xfId="1882"/>
    <cellStyle name="Comma 14 2" xfId="1883"/>
    <cellStyle name="Comma 15" xfId="1884"/>
    <cellStyle name="Comma 16" xfId="1885"/>
    <cellStyle name="Comma 16 2" xfId="1886"/>
    <cellStyle name="Comma 17" xfId="1887"/>
    <cellStyle name="Comma 18" xfId="1888"/>
    <cellStyle name="Comma 19" xfId="1889"/>
    <cellStyle name="Comma 2" xfId="1890"/>
    <cellStyle name="Comma 2 10" xfId="1891"/>
    <cellStyle name="Comma 2 2" xfId="1892"/>
    <cellStyle name="Comma 2 2 2" xfId="1893"/>
    <cellStyle name="Comma 2 2 3" xfId="1894"/>
    <cellStyle name="Comma 2 3" xfId="1895"/>
    <cellStyle name="Comma 2 3 2" xfId="1896"/>
    <cellStyle name="Comma 2 4" xfId="1897"/>
    <cellStyle name="Comma 2 4 2" xfId="1898"/>
    <cellStyle name="Comma 2 5" xfId="1899"/>
    <cellStyle name="Comma 2 6" xfId="1900"/>
    <cellStyle name="Comma 2 7" xfId="1901"/>
    <cellStyle name="Comma 2 8" xfId="1902"/>
    <cellStyle name="Comma 2_Bieu 01 UB(hung)" xfId="1903"/>
    <cellStyle name="Comma 20" xfId="1904"/>
    <cellStyle name="Comma 21" xfId="1905"/>
    <cellStyle name="Comma 22" xfId="1906"/>
    <cellStyle name="Comma 23" xfId="1907"/>
    <cellStyle name="Comma 24" xfId="1908"/>
    <cellStyle name="Comma 25" xfId="1909"/>
    <cellStyle name="Comma 3" xfId="1910"/>
    <cellStyle name="Comma 3 2" xfId="1911"/>
    <cellStyle name="Comma 3 2 2" xfId="1912"/>
    <cellStyle name="Comma 3 2 2 2" xfId="1913"/>
    <cellStyle name="Comma 3 2 2 2 2" xfId="1914"/>
    <cellStyle name="Comma 3 2 3" xfId="1915"/>
    <cellStyle name="Comma 3 3" xfId="1916"/>
    <cellStyle name="Comma 3 4" xfId="1917"/>
    <cellStyle name="Comma 3 4 2" xfId="1918"/>
    <cellStyle name="Comma 3_Bieu 01 UB(hung)" xfId="1919"/>
    <cellStyle name="Comma 4" xfId="1920"/>
    <cellStyle name="Comma 4 2" xfId="1921"/>
    <cellStyle name="Comma 4 2 2" xfId="1922"/>
    <cellStyle name="Comma 4 2 3" xfId="1923"/>
    <cellStyle name="Comma 4 20" xfId="1924"/>
    <cellStyle name="Comma 4 3" xfId="1925"/>
    <cellStyle name="Comma 4 4" xfId="1926"/>
    <cellStyle name="Comma 5" xfId="1927"/>
    <cellStyle name="Comma 5 2" xfId="1928"/>
    <cellStyle name="Comma 5 2 2" xfId="1929"/>
    <cellStyle name="Comma 5 3" xfId="1930"/>
    <cellStyle name="Comma 57" xfId="1931"/>
    <cellStyle name="Comma 59" xfId="1932"/>
    <cellStyle name="Comma 6" xfId="1933"/>
    <cellStyle name="Comma 6 2" xfId="1934"/>
    <cellStyle name="Comma 6 2 2" xfId="1935"/>
    <cellStyle name="Comma 62" xfId="1936"/>
    <cellStyle name="Comma 64" xfId="1937"/>
    <cellStyle name="Comma 7" xfId="1938"/>
    <cellStyle name="Comma 7 2" xfId="1939"/>
    <cellStyle name="Comma 71" xfId="1940"/>
    <cellStyle name="Comma 74" xfId="1941"/>
    <cellStyle name="Comma 75" xfId="1942"/>
    <cellStyle name="Comma 8" xfId="1943"/>
    <cellStyle name="Comma 8 2" xfId="1944"/>
    <cellStyle name="Comma 8 2 2" xfId="1945"/>
    <cellStyle name="Comma 8 2 2 2" xfId="1946"/>
    <cellStyle name="Comma 8 2 3" xfId="1947"/>
    <cellStyle name="Comma 8 2 3 2" xfId="1948"/>
    <cellStyle name="Comma 8 2 4" xfId="1949"/>
    <cellStyle name="Comma 81" xfId="1950"/>
    <cellStyle name="Comma 82" xfId="1951"/>
    <cellStyle name="Comma 85" xfId="1952"/>
    <cellStyle name="Comma 86" xfId="1953"/>
    <cellStyle name="Comma 87" xfId="1954"/>
    <cellStyle name="Comma 88" xfId="1955"/>
    <cellStyle name="Comma 9" xfId="1956"/>
    <cellStyle name="Comma 9 2" xfId="1957"/>
    <cellStyle name="comma zerodec" xfId="1958"/>
    <cellStyle name="Comma0" xfId="1959"/>
    <cellStyle name="Comma0 2" xfId="1960"/>
    <cellStyle name="Company Name" xfId="1961"/>
    <cellStyle name="Copied" xfId="1962"/>
    <cellStyle name="CR Comma" xfId="1963"/>
    <cellStyle name="CR Currency" xfId="1964"/>
    <cellStyle name="Credit" xfId="1965"/>
    <cellStyle name="Credit subtotal" xfId="1966"/>
    <cellStyle name="Credit Total" xfId="1967"/>
    <cellStyle name="_x0001_CS_x0006_RMO[" xfId="1968"/>
    <cellStyle name="_x0001_CS_x0006_RMO[?0?]?_?0?0?" xfId="1969"/>
    <cellStyle name="_x0001_CS_x0006_RMO_?0?0?Q?3" xfId="1970"/>
    <cellStyle name="CT1" xfId="1971"/>
    <cellStyle name="CT2" xfId="1972"/>
    <cellStyle name="CT4" xfId="1973"/>
    <cellStyle name="CT5" xfId="1974"/>
    <cellStyle name="ct7" xfId="1975"/>
    <cellStyle name="ct8" xfId="1976"/>
    <cellStyle name="cth1" xfId="1977"/>
    <cellStyle name="Cthuc" xfId="1978"/>
    <cellStyle name="Cthuc1" xfId="1979"/>
    <cellStyle name="Currency" xfId="1980"/>
    <cellStyle name="Currency %" xfId="1981"/>
    <cellStyle name="Currency [0]" xfId="1982"/>
    <cellStyle name="Currency [00]" xfId="1983"/>
    <cellStyle name="Currency 0.0" xfId="1984"/>
    <cellStyle name="Currency 0.0%" xfId="1985"/>
    <cellStyle name="Currency 0.00" xfId="1986"/>
    <cellStyle name="Currency 0.00%" xfId="1987"/>
    <cellStyle name="Currency 0.000" xfId="1988"/>
    <cellStyle name="Currency 0.000%" xfId="1989"/>
    <cellStyle name="Currency 2" xfId="1990"/>
    <cellStyle name="Currency 3" xfId="1991"/>
    <cellStyle name="Currency0" xfId="1992"/>
    <cellStyle name="Currency0 2" xfId="1993"/>
    <cellStyle name="Currency1" xfId="1994"/>
    <cellStyle name="d" xfId="1995"/>
    <cellStyle name="d%" xfId="1996"/>
    <cellStyle name="d1" xfId="1997"/>
    <cellStyle name="Date" xfId="1998"/>
    <cellStyle name="Date 2" xfId="1999"/>
    <cellStyle name="Date Short" xfId="2000"/>
    <cellStyle name="Date_1 Bieu 6 thang nam 2011" xfId="2001"/>
    <cellStyle name="Debit" xfId="2002"/>
    <cellStyle name="Debit subtotal" xfId="2003"/>
    <cellStyle name="Debit Total" xfId="2004"/>
    <cellStyle name="Decimal" xfId="2005"/>
    <cellStyle name="DELTA" xfId="2006"/>
    <cellStyle name="Dezimal [0]_68574_Materialbedarfsliste" xfId="2007"/>
    <cellStyle name="Dezimal_68574_Materialbedarfsliste" xfId="2008"/>
    <cellStyle name="_x0001_dÏÈ¹ " xfId="2009"/>
    <cellStyle name="_x0001_dÏÈ¹ ?[?0?" xfId="2010"/>
    <cellStyle name="_x0001_dÏÈ¹_" xfId="2011"/>
    <cellStyle name="Dollar (zero dec)" xfId="2012"/>
    <cellStyle name="Dziesietny [0]_Invoices2001Slovakia" xfId="2013"/>
    <cellStyle name="Dziesiętny [0]_Invoices2001Slovakia" xfId="2014"/>
    <cellStyle name="Dziesietny_Invoices2001Slovakia" xfId="2015"/>
    <cellStyle name="Dziesiętny_Invoices2001Slovakia" xfId="2016"/>
    <cellStyle name="e" xfId="2017"/>
    <cellStyle name="e_Book1" xfId="2018"/>
    <cellStyle name="Enter Currency (0)" xfId="2019"/>
    <cellStyle name="Enter Currency (2)" xfId="2020"/>
    <cellStyle name="Enter Units (0)" xfId="2021"/>
    <cellStyle name="Enter Units (1)" xfId="2022"/>
    <cellStyle name="Enter Units (2)" xfId="2023"/>
    <cellStyle name="Entered" xfId="2024"/>
    <cellStyle name="Euro" xfId="2025"/>
    <cellStyle name="Explanatory Text" xfId="2026"/>
    <cellStyle name="Explanatory Text 2" xfId="2027"/>
    <cellStyle name="f" xfId="2028"/>
    <cellStyle name="f_Book1" xfId="2029"/>
    <cellStyle name="f_Danhmuc_Quyhoach2009 2" xfId="2030"/>
    <cellStyle name="Fixed" xfId="2031"/>
    <cellStyle name="Fixed 2" xfId="2032"/>
    <cellStyle name="Followed Hyperlink" xfId="2033"/>
    <cellStyle name="Font Britannic16" xfId="2034"/>
    <cellStyle name="Font Britannic18" xfId="2035"/>
    <cellStyle name="Font CenturyCond 18" xfId="2036"/>
    <cellStyle name="Font Cond20" xfId="2037"/>
    <cellStyle name="Font LucidaSans16" xfId="2038"/>
    <cellStyle name="Font NewCenturyCond18" xfId="2039"/>
    <cellStyle name="Font Ottawa14" xfId="2040"/>
    <cellStyle name="Font Ottawa16" xfId="2041"/>
    <cellStyle name="Good" xfId="2042"/>
    <cellStyle name="Good 2" xfId="2043"/>
    <cellStyle name="Grey" xfId="2044"/>
    <cellStyle name="H" xfId="2045"/>
    <cellStyle name="ha" xfId="2046"/>
    <cellStyle name="Head 1" xfId="2047"/>
    <cellStyle name="Header" xfId="2048"/>
    <cellStyle name="Header1" xfId="2049"/>
    <cellStyle name="Header1 2" xfId="2050"/>
    <cellStyle name="Header2" xfId="2051"/>
    <cellStyle name="Header2 2" xfId="2052"/>
    <cellStyle name="Heading" xfId="2053"/>
    <cellStyle name="Heading 1" xfId="2054"/>
    <cellStyle name="Heading 1 2" xfId="2055"/>
    <cellStyle name="Heading 2" xfId="2056"/>
    <cellStyle name="Heading 2 2" xfId="2057"/>
    <cellStyle name="Heading 3" xfId="2058"/>
    <cellStyle name="Heading 3 2" xfId="2059"/>
    <cellStyle name="Heading 4" xfId="2060"/>
    <cellStyle name="Heading 4 2" xfId="2061"/>
    <cellStyle name="Heading No Underline" xfId="2062"/>
    <cellStyle name="Heading With Underline" xfId="2063"/>
    <cellStyle name="HEADING1" xfId="2064"/>
    <cellStyle name="HEADING1 1" xfId="2065"/>
    <cellStyle name="Heading1_Book1" xfId="2066"/>
    <cellStyle name="HEADING2" xfId="2067"/>
    <cellStyle name="HEADINGS" xfId="2068"/>
    <cellStyle name="HEADINGSTOP" xfId="2069"/>
    <cellStyle name="headoption" xfId="2070"/>
    <cellStyle name="Hoa-Scholl" xfId="2071"/>
    <cellStyle name="Hyperlink" xfId="2072"/>
    <cellStyle name="i·0" xfId="2073"/>
    <cellStyle name="_x0001_í½?" xfId="2074"/>
    <cellStyle name="_x0001_í½??_?B?O?" xfId="2075"/>
    <cellStyle name="_x0001_íå_x001B_ô " xfId="2076"/>
    <cellStyle name="_x0001_íå_x001B_ô ?[?0?.?0?0?]?_? ?A" xfId="2077"/>
    <cellStyle name="_x0001_íå_x001B_ô_" xfId="2078"/>
    <cellStyle name="Input" xfId="2079"/>
    <cellStyle name="Input [yellow]" xfId="2080"/>
    <cellStyle name="Input 2" xfId="2081"/>
    <cellStyle name="Input 3" xfId="2082"/>
    <cellStyle name="Input 4" xfId="2083"/>
    <cellStyle name="k_TONG HOP KINH PHI" xfId="2084"/>
    <cellStyle name="k_TONG HOP KINH PHI?_x000F_Hyperlink_ÿÿÿÿÿ?b_x0011_Hyperlink_ÿÿÿÿÿ_1?b_x0011_Hyperlink_ÿÿÿÿÿ_2?b_x000C_Normal_®.d©y?_x000C_Normal_®Ò&#13;Normal" xfId="2085"/>
    <cellStyle name="k_TONG HOP KINH PHI?_x000F_Hyperlink_ÿÿÿÿÿ?b_x0011_Hyperlink_ÿÿÿÿÿ_1?b_x0011_Hyperlink_ÿÿÿÿÿ_2?b_x000C_Normal_®.d©y?_x000C_Normal_®Ò&#13;Normal_Nhu cau von dau tu 2013-2015 (LD Vụ sua)" xfId="2086"/>
    <cellStyle name="k_TONG HOP KINH PHI_Nhu cau von dau tu 2013-2015 (LD Vụ sua)" xfId="2087"/>
    <cellStyle name="k_ÿÿÿÿÿ" xfId="2088"/>
    <cellStyle name="k_ÿÿÿÿÿ?b_x0011_Hyperlink_ÿÿÿÿÿ_1?b_x0011_Hyperlink_ÿÿÿÿÿ_2?b_x000C_Normal_®.d©y?_x000C_Normal_®Ò&#13;Normal_123569?b_x000F_Normal_5HUYIC~1?_x0011_No" xfId="2089"/>
    <cellStyle name="k_ÿÿÿÿÿ?b_x0011_Hyperlink_ÿÿÿÿÿ_1?b_x0011_Hyperlink_ÿÿÿÿÿ_2?b_x000C_Normal_®.d©y?_x000C_Normal_®Ò&#13;Normal_123569?b_x000F_Normal_5HUYIC~1?_x0011_No_Nhu cau von dau tu 2013-2015 (LD Vụ sua)" xfId="2090"/>
    <cellStyle name="k_ÿÿÿÿÿ_1" xfId="2091"/>
    <cellStyle name="k_ÿÿÿÿÿ_1?b_x0011_Hyperlink_ÿÿÿÿÿ_2?b_x000C_Normal_®.d©y?_x000C_Normal_®Ò&#13;Normal_123569?b_x000F_Normal_5HUYIC~1?_x0011_Normal_903DK-2001?_x000C_" xfId="2092"/>
    <cellStyle name="k_ÿÿÿÿÿ_2" xfId="2093"/>
    <cellStyle name="k_ÿÿÿÿÿ_2?b_x000C_Normal_®.d©y?_x000C_Normal_®Ò&#13;Normal_123569?b_x000F_Normal_5HUYIC~1?_x0011_Normal_903DK-2001?_x000C_Normal_AD_x000B_Normal_Ado" xfId="2094"/>
    <cellStyle name="k_ÿÿÿÿÿ_2?b_x000C_Normal_®.d©y?_x000C_Normal_®Ò&#13;Normal_123569?b_x000F_Normal_5HUYIC~1?_x0011_Normal_903DK-2001?_x000C_Normal_AD_x000B_Normal_Ado_Nhu cau von dau tu 2013-2015 (LD Vụ sua)" xfId="2095"/>
    <cellStyle name="k_ÿÿÿÿÿ_2_Nhu cau von dau tu 2013-2015 (LD Vụ sua)" xfId="2096"/>
    <cellStyle name="k_ÿÿÿÿÿ_Nhu cau von dau tu 2013-2015 (LD Vụ sua)" xfId="2097"/>
    <cellStyle name="khanh" xfId="2098"/>
    <cellStyle name="khung" xfId="2099"/>
    <cellStyle name="Ledger 17 x 11 in" xfId="2100"/>
    <cellStyle name="Ledger 17 x 11 in 2" xfId="2101"/>
    <cellStyle name="Line" xfId="2102"/>
    <cellStyle name="Link Currency (0)" xfId="2103"/>
    <cellStyle name="Link Currency (2)" xfId="2104"/>
    <cellStyle name="Link Units (0)" xfId="2105"/>
    <cellStyle name="Link Units (1)" xfId="2106"/>
    <cellStyle name="Link Units (2)" xfId="2107"/>
    <cellStyle name="Linked Cell" xfId="2108"/>
    <cellStyle name="Linked Cell 2" xfId="2109"/>
    <cellStyle name="Loai CBDT" xfId="2110"/>
    <cellStyle name="Loai CT" xfId="2111"/>
    <cellStyle name="Loai GD" xfId="2112"/>
    <cellStyle name="luc" xfId="2113"/>
    <cellStyle name="luc2" xfId="2114"/>
    <cellStyle name="Millares [0]_Well Timing" xfId="2115"/>
    <cellStyle name="Millares_Well Timing" xfId="2116"/>
    <cellStyle name="Model" xfId="2117"/>
    <cellStyle name="moi" xfId="2118"/>
    <cellStyle name="Moneda [0]_Well Timing" xfId="2119"/>
    <cellStyle name="Moneda_Well Timing" xfId="2120"/>
    <cellStyle name="Monétaire [0]_Feuil2" xfId="2121"/>
    <cellStyle name="Monétaire_Feuil2" xfId="2122"/>
    <cellStyle name="n" xfId="2123"/>
    <cellStyle name="n 2" xfId="2124"/>
    <cellStyle name="n_1 Bieu 6 thang nam 2011" xfId="2125"/>
    <cellStyle name="n_17 bieu (hung cap nhap)" xfId="2126"/>
    <cellStyle name="n_Bao cao doan cong tac cua Bo thang 4-2010" xfId="2127"/>
    <cellStyle name="n_Bao cao tinh hinh thuc hien KH 2009 den 31-01-10" xfId="2128"/>
    <cellStyle name="n_Bieu 01 UB(hung)" xfId="2129"/>
    <cellStyle name="n_Book1" xfId="2130"/>
    <cellStyle name="n_Book1_Bieu du thao QD von ho tro co MT" xfId="2131"/>
    <cellStyle name="n_Book1_Bieu du thao QD von ho tro co MT 2" xfId="2132"/>
    <cellStyle name="n_Book1_Bieu du thao QD von ho tro co MT 3" xfId="2133"/>
    <cellStyle name="n_Book1_Hoan chinh KH 2012 (o nha)" xfId="2134"/>
    <cellStyle name="n_Book1_Hoan chinh KH 2012 (o nha)_Bao cao giai ngan quy I" xfId="2135"/>
    <cellStyle name="n_Book1_Hoan chinh KH 2012 (o nha)_Bieu du thao QD von ho tro co MT" xfId="2136"/>
    <cellStyle name="n_Book1_Hoan chinh KH 2012 Von ho tro co MT" xfId="2137"/>
    <cellStyle name="n_Book1_Hoan chinh KH 2012 Von ho tro co MT (chi tiet)" xfId="2138"/>
    <cellStyle name="n_Book1_Hoan chinh KH 2012 Von ho tro co MT_Bao cao giai ngan quy I" xfId="2139"/>
    <cellStyle name="n_Book1_Hoan chinh KH 2012 Von ho tro co MT_Bieu du thao QD von ho tro co MT" xfId="2140"/>
    <cellStyle name="n_Chi tieu 5 nam" xfId="2141"/>
    <cellStyle name="n_Ke hoach 2010 (theo doi)" xfId="2142"/>
    <cellStyle name="n_Ke hoach nam 2013 nguon MT(theo doi) den 31-5-13" xfId="2143"/>
    <cellStyle name="n_Ke hoach nam 2013 nguon MT(theo doi) den 31-5-13 2" xfId="2144"/>
    <cellStyle name="n_Tong hop so lieu" xfId="2145"/>
    <cellStyle name="n_Tong hop theo doi von TPCP (BC)" xfId="2146"/>
    <cellStyle name="n_Tumorong" xfId="2147"/>
    <cellStyle name="n_Worksheet in D: My Documents Ke Hoach KH cac nam Nam 2014 Bao cao ve Ke hoach nam 2014 ( Hoan chinh sau TL voi Bo KH)" xfId="2148"/>
    <cellStyle name="n_Worksheet in D: My Documents Ke Hoach KH cac nam Nam 2014 Bao cao ve Ke hoach nam 2014 ( Hoan chinh sau TL voi Bo KH) 2" xfId="2149"/>
    <cellStyle name="n_Worksheet in Thong bao phan bo KH 2011 chuyen nguon sang 2012_CT" xfId="2150"/>
    <cellStyle name="n1" xfId="2151"/>
    <cellStyle name="Neutral" xfId="2152"/>
    <cellStyle name="Neutral 2" xfId="2153"/>
    <cellStyle name="New" xfId="2154"/>
    <cellStyle name="New Times Roman" xfId="2155"/>
    <cellStyle name="no dec" xfId="2156"/>
    <cellStyle name="ÑONVÒ" xfId="2157"/>
    <cellStyle name="Normal - Style1" xfId="2158"/>
    <cellStyle name="Normal - Style1 2" xfId="2159"/>
    <cellStyle name="Normal - Style1 2 2" xfId="2160"/>
    <cellStyle name="Normal - Style1 3" xfId="2161"/>
    <cellStyle name="Normal - Style1 3 2" xfId="2162"/>
    <cellStyle name="Normal - Style1_Ke hoach nam 2013 nguon MT(theo doi) den 31-5-13" xfId="2163"/>
    <cellStyle name="Normal - 유형1" xfId="2164"/>
    <cellStyle name="Normal 10" xfId="2165"/>
    <cellStyle name="Normal 10 2" xfId="2166"/>
    <cellStyle name="Normal 10 2 10" xfId="2167"/>
    <cellStyle name="Normal 10 2 2" xfId="2168"/>
    <cellStyle name="Normal 10 2 3" xfId="2169"/>
    <cellStyle name="Normal 10 2 3 2" xfId="2170"/>
    <cellStyle name="Normal 10 3" xfId="2171"/>
    <cellStyle name="Normal 10 3 2" xfId="2172"/>
    <cellStyle name="Normal 10 4" xfId="2173"/>
    <cellStyle name="Normal 10 7" xfId="2174"/>
    <cellStyle name="Normal 11" xfId="2175"/>
    <cellStyle name="Normal 11 2" xfId="2176"/>
    <cellStyle name="Normal 11 2 2" xfId="2177"/>
    <cellStyle name="Normal 12" xfId="2178"/>
    <cellStyle name="Normal 12 2" xfId="2179"/>
    <cellStyle name="Normal 12 2 2" xfId="2180"/>
    <cellStyle name="Normal 12 2 2 2" xfId="2181"/>
    <cellStyle name="Normal 12 2_Bieu 11" xfId="2182"/>
    <cellStyle name="Normal 12 3" xfId="2183"/>
    <cellStyle name="Normal 12 4" xfId="2184"/>
    <cellStyle name="Normal 12 5" xfId="2185"/>
    <cellStyle name="Normal 12_B05. TPCP (in15.01.2013)" xfId="2186"/>
    <cellStyle name="Normal 13" xfId="2187"/>
    <cellStyle name="Normal 14" xfId="2188"/>
    <cellStyle name="Normal 15" xfId="2189"/>
    <cellStyle name="Normal 15 2" xfId="2190"/>
    <cellStyle name="Normal 15 3" xfId="2191"/>
    <cellStyle name="Normal 16" xfId="2192"/>
    <cellStyle name="Normal 16 2" xfId="2193"/>
    <cellStyle name="Normal 16 3" xfId="2194"/>
    <cellStyle name="Normal 17" xfId="2195"/>
    <cellStyle name="Normal 17 2" xfId="2196"/>
    <cellStyle name="Normal 18" xfId="2197"/>
    <cellStyle name="Normal 19" xfId="2198"/>
    <cellStyle name="Normal 2" xfId="2199"/>
    <cellStyle name="Normal 2 10" xfId="2200"/>
    <cellStyle name="Normal 2 2" xfId="2201"/>
    <cellStyle name="Normal 2 2 2" xfId="2202"/>
    <cellStyle name="Normal 2 2 2 2" xfId="2203"/>
    <cellStyle name="Normal 2 2 3" xfId="2204"/>
    <cellStyle name="Normal 2 2 4" xfId="2205"/>
    <cellStyle name="Normal 2 2_08. bieu thang 8 gui anh Kien (14.9.2012)" xfId="2206"/>
    <cellStyle name="Normal 2 3" xfId="2207"/>
    <cellStyle name="Normal 2 3 2" xfId="2208"/>
    <cellStyle name="Normal 2 3 3" xfId="2209"/>
    <cellStyle name="Normal 2 3 3 2" xfId="2210"/>
    <cellStyle name="Normal 2 3 4" xfId="2211"/>
    <cellStyle name="Normal 2 3 5" xfId="2212"/>
    <cellStyle name="Normal 2 3_B05. TPCP (in15.01.2013)" xfId="2213"/>
    <cellStyle name="Normal 2 4" xfId="2214"/>
    <cellStyle name="Normal 2 5" xfId="2215"/>
    <cellStyle name="Normal 2 5 2" xfId="2216"/>
    <cellStyle name="Normal 2 6" xfId="2217"/>
    <cellStyle name="Normal 2 7" xfId="2218"/>
    <cellStyle name="Normal 2 8" xfId="2219"/>
    <cellStyle name="Normal 2 9" xfId="2220"/>
    <cellStyle name="Normal 2_08. bieu thang 8 gui anh Kien (14.9.2012)" xfId="2221"/>
    <cellStyle name="Normal 20" xfId="2222"/>
    <cellStyle name="Normal 20 2" xfId="2223"/>
    <cellStyle name="Normal 21" xfId="2224"/>
    <cellStyle name="Normal 22" xfId="2225"/>
    <cellStyle name="Normal 23" xfId="2226"/>
    <cellStyle name="Normal 24" xfId="2227"/>
    <cellStyle name="Normal 25" xfId="2228"/>
    <cellStyle name="Normal 26" xfId="2229"/>
    <cellStyle name="Normal 27" xfId="2230"/>
    <cellStyle name="Normal 28" xfId="2231"/>
    <cellStyle name="Normal 29" xfId="2232"/>
    <cellStyle name="Normal 3" xfId="2233"/>
    <cellStyle name="Normal 3 2" xfId="2234"/>
    <cellStyle name="Normal 3 3" xfId="2235"/>
    <cellStyle name="Normal 3 3 2" xfId="2236"/>
    <cellStyle name="Normal 3 3 2 2" xfId="2237"/>
    <cellStyle name="Normal 3 3 3" xfId="2238"/>
    <cellStyle name="Normal 3 4" xfId="2239"/>
    <cellStyle name="Normal 3 5" xfId="2240"/>
    <cellStyle name="Normal 3 5 2" xfId="2241"/>
    <cellStyle name="Normal 3 6" xfId="2242"/>
    <cellStyle name="Normal 3 7" xfId="2243"/>
    <cellStyle name="Normal 3_08. bieu thang 8 gui anh Kien (14.9.2012)" xfId="2244"/>
    <cellStyle name="Normal 30" xfId="2245"/>
    <cellStyle name="Normal 31" xfId="2246"/>
    <cellStyle name="Normal 32" xfId="2247"/>
    <cellStyle name="Normal 33" xfId="2248"/>
    <cellStyle name="Normal 34" xfId="2249"/>
    <cellStyle name="Normal 38" xfId="2250"/>
    <cellStyle name="Normal 4" xfId="2251"/>
    <cellStyle name="Normal 4 2" xfId="2252"/>
    <cellStyle name="Normal 4 3" xfId="2253"/>
    <cellStyle name="Normal 4_xay dung ke hoach dau tu cong giai doan 2016 - 20120" xfId="2254"/>
    <cellStyle name="Normal 5" xfId="2255"/>
    <cellStyle name="Normal 5 2" xfId="2256"/>
    <cellStyle name="Normal 5 3" xfId="2257"/>
    <cellStyle name="Normal 5_bieu mau 2012 (cap nhap)" xfId="2258"/>
    <cellStyle name="Normal 52" xfId="2259"/>
    <cellStyle name="Normal 53_Nghe An DK lai 6-12 (goc)" xfId="2260"/>
    <cellStyle name="Normal 6" xfId="2261"/>
    <cellStyle name="Normal 6 2" xfId="2262"/>
    <cellStyle name="Normal 6 3" xfId="2263"/>
    <cellStyle name="Normal 6_08. bieu thang 8 gui anh Kien (14.9.2012)" xfId="2264"/>
    <cellStyle name="Normal 64" xfId="2265"/>
    <cellStyle name="Normal 64 2" xfId="2266"/>
    <cellStyle name="Normal 69" xfId="2267"/>
    <cellStyle name="Normal 7" xfId="2268"/>
    <cellStyle name="Normal 7 2" xfId="2269"/>
    <cellStyle name="Normal 7 2 2" xfId="2270"/>
    <cellStyle name="Normal 7 3" xfId="2271"/>
    <cellStyle name="Normal 7 3 2" xfId="2272"/>
    <cellStyle name="Normal 8" xfId="2273"/>
    <cellStyle name="Normal 8 2" xfId="2274"/>
    <cellStyle name="Normal 8 2 2" xfId="2275"/>
    <cellStyle name="Normal 8 2 2 2" xfId="2276"/>
    <cellStyle name="Normal 8 3" xfId="2277"/>
    <cellStyle name="Normal 8 3 2" xfId="2278"/>
    <cellStyle name="Normal 8_Ke hoach nam 2013 nguon MT(theo doi) den 31-5-13" xfId="2279"/>
    <cellStyle name="Normal 9" xfId="2280"/>
    <cellStyle name="Normal 9 2" xfId="2281"/>
    <cellStyle name="Normal 9 2 2" xfId="2282"/>
    <cellStyle name="Normal 9 3" xfId="2283"/>
    <cellStyle name="Normal 9 4" xfId="2284"/>
    <cellStyle name="Normal 9 5" xfId="2285"/>
    <cellStyle name="Normal 9_Ke hoach nam 2013 nguon MT(theo doi) den 31-5-13" xfId="2286"/>
    <cellStyle name="Normal_PL03-Đầu tư CSHT" xfId="2287"/>
    <cellStyle name="Normal1" xfId="2288"/>
    <cellStyle name="Normalny_Cennik obowiazuje od 06-08-2001 r (1)" xfId="2289"/>
    <cellStyle name="Note" xfId="2290"/>
    <cellStyle name="Note 2" xfId="2291"/>
    <cellStyle name="Ò&#13;Normal_123569?b_x000F_Normal_5HUYIC~1?_x0011_Normal_903DK-2001?_x000C_Normal_AD_x000B_Normal_Adot?&#13;Normal_ADAdot?&#13;Normal_ADOT~1ⓨ␐_x000B_?ÿ?_x0012_?ÿ?adot1?_x000B_Normal_ATEP?_x0012_Normal_Bao 㐬⎼o NCC?_x000B_Normal_bavi?&#13;" xfId="2292"/>
    <cellStyle name="Œ…‹æØ‚è [0.00]_ÆÂ¹²" xfId="2293"/>
    <cellStyle name="Œ…‹æØ‚è_laroux" xfId="2294"/>
    <cellStyle name="oft Excel]&#13;&#10;Comment=open=/f ‚ðw’è‚·‚é‚ÆAƒ†[ƒU[’è‹`ŠÖ”‚ðŠÖ”“\‚è•t‚¯‚Ìˆê——‚É“o˜^‚·‚é‚±‚Æ‚ª‚Å‚«‚Ü‚·B&#13;&#10;Maximized" xfId="2295"/>
    <cellStyle name="oft Excel]&#13;&#10;Comment=The open=/f lines load custom functions into the Paste Function list.&#13;&#10;Maximized=2&#13;&#10;Basics=1&#13;&#10;A" xfId="2296"/>
    <cellStyle name="oft Excel]&#13;&#10;Comment=The open=/f lines load custom functions into the Paste Function list.&#13;&#10;Maximized=3&#13;&#10;Basics=1&#13;&#10;A" xfId="2297"/>
    <cellStyle name="omma [0]_Mktg Prog" xfId="2298"/>
    <cellStyle name="ormal_Sheet1_1" xfId="2299"/>
    <cellStyle name="Output" xfId="2300"/>
    <cellStyle name="Output 2" xfId="2301"/>
    <cellStyle name="paint" xfId="2302"/>
    <cellStyle name="Pattern" xfId="2303"/>
    <cellStyle name="per.style" xfId="2304"/>
    <cellStyle name="Percent" xfId="2305"/>
    <cellStyle name="Percent %" xfId="2306"/>
    <cellStyle name="Percent % Long Underline" xfId="2307"/>
    <cellStyle name="Percent %_Worksheet in  US Financial Statements Ref. Workbook - Single Co" xfId="2308"/>
    <cellStyle name="Percent (0)" xfId="2309"/>
    <cellStyle name="Percent [0]" xfId="2310"/>
    <cellStyle name="Percent [00]" xfId="2311"/>
    <cellStyle name="Percent [2]" xfId="2312"/>
    <cellStyle name="Percent 0.0%" xfId="2313"/>
    <cellStyle name="Percent 0.0% Long Underline" xfId="2314"/>
    <cellStyle name="Percent 0.00%" xfId="2315"/>
    <cellStyle name="Percent 0.00% Long Underline" xfId="2316"/>
    <cellStyle name="Percent 0.000%" xfId="2317"/>
    <cellStyle name="Percent 0.000% Long Underline" xfId="2318"/>
    <cellStyle name="Percent 2" xfId="2319"/>
    <cellStyle name="Percent 3" xfId="2320"/>
    <cellStyle name="Percent 4" xfId="2321"/>
    <cellStyle name="Percent 5" xfId="2322"/>
    <cellStyle name="Percent 6" xfId="2323"/>
    <cellStyle name="PrePop Currency (0)" xfId="2324"/>
    <cellStyle name="PrePop Currency (2)" xfId="2325"/>
    <cellStyle name="PrePop Units (0)" xfId="2326"/>
    <cellStyle name="PrePop Units (1)" xfId="2327"/>
    <cellStyle name="PrePop Units (2)" xfId="2328"/>
    <cellStyle name="pricing" xfId="2329"/>
    <cellStyle name="PSChar" xfId="2330"/>
    <cellStyle name="PSHeading" xfId="2331"/>
    <cellStyle name="regstoresfromspecstores" xfId="2332"/>
    <cellStyle name="RevList" xfId="2333"/>
    <cellStyle name="rlink_tiªn l­în_x001B_Hyperlink_TONG HOP KINH PHI?_x000F_Hyperlink_ÿÿÿÿÿ?b_x0011_Hyperlink_ÿÿÿÿÿ_1?b_x0011_Hyperlink_ÿÿÿÿÿ_2" xfId="2334"/>
    <cellStyle name="rmal_ADAdot" xfId="2335"/>
    <cellStyle name="S—_x0008_" xfId="2336"/>
    <cellStyle name="s]&#13;&#10;spooler=yes&#13;&#10;load=&#13;&#10;Beep=yes&#13;&#10;NullPort=None&#13;&#10;BorderWidth=3&#13;&#10;CursorBlinkRate=1200&#13;&#10;DoubleClickSpeed=452&#13;&#10;Programs=co" xfId="2337"/>
    <cellStyle name="SAPBEXaggData" xfId="2338"/>
    <cellStyle name="SAPBEXaggDataEmph" xfId="2339"/>
    <cellStyle name="SAPBEXaggItem" xfId="2340"/>
    <cellStyle name="SAPBEXchaText" xfId="2341"/>
    <cellStyle name="SAPBEXexcBad7" xfId="2342"/>
    <cellStyle name="SAPBEXexcBad8" xfId="2343"/>
    <cellStyle name="SAPBEXexcBad9" xfId="2344"/>
    <cellStyle name="SAPBEXexcCritical4" xfId="2345"/>
    <cellStyle name="SAPBEXexcCritical5" xfId="2346"/>
    <cellStyle name="SAPBEXexcCritical6" xfId="2347"/>
    <cellStyle name="SAPBEXexcGood1" xfId="2348"/>
    <cellStyle name="SAPBEXexcGood2" xfId="2349"/>
    <cellStyle name="SAPBEXexcGood3" xfId="2350"/>
    <cellStyle name="SAPBEXfilterDrill" xfId="2351"/>
    <cellStyle name="SAPBEXfilterItem" xfId="2352"/>
    <cellStyle name="SAPBEXfilterText" xfId="2353"/>
    <cellStyle name="SAPBEXformats" xfId="2354"/>
    <cellStyle name="SAPBEXheaderItem" xfId="2355"/>
    <cellStyle name="SAPBEXheaderText" xfId="2356"/>
    <cellStyle name="SAPBEXresData" xfId="2357"/>
    <cellStyle name="SAPBEXresDataEmph" xfId="2358"/>
    <cellStyle name="SAPBEXresItem" xfId="2359"/>
    <cellStyle name="SAPBEXstdData" xfId="2360"/>
    <cellStyle name="SAPBEXstdDataEmph" xfId="2361"/>
    <cellStyle name="SAPBEXstdItem" xfId="2362"/>
    <cellStyle name="SAPBEXtitle" xfId="2363"/>
    <cellStyle name="SAPBEXundefined" xfId="2364"/>
    <cellStyle name="_x0001_sç?" xfId="2365"/>
    <cellStyle name="_x0001_sç??_? ?A?t?t?.?" xfId="2366"/>
    <cellStyle name="SHADEDSTORES" xfId="2367"/>
    <cellStyle name="Siêu nối kết_Book1" xfId="2368"/>
    <cellStyle name="specstores" xfId="2369"/>
    <cellStyle name="Standard_NEGS" xfId="2370"/>
    <cellStyle name="STTDG" xfId="2371"/>
    <cellStyle name="Style 1" xfId="2372"/>
    <cellStyle name="Style 10" xfId="2373"/>
    <cellStyle name="Style 11" xfId="2374"/>
    <cellStyle name="Style 12" xfId="2375"/>
    <cellStyle name="Style 13" xfId="2376"/>
    <cellStyle name="Style 14" xfId="2377"/>
    <cellStyle name="Style 15" xfId="2378"/>
    <cellStyle name="Style 16" xfId="2379"/>
    <cellStyle name="Style 17" xfId="2380"/>
    <cellStyle name="Style 18" xfId="2381"/>
    <cellStyle name="Style 19" xfId="2382"/>
    <cellStyle name="Style 2" xfId="2383"/>
    <cellStyle name="Style 20" xfId="2384"/>
    <cellStyle name="Style 21" xfId="2385"/>
    <cellStyle name="Style 22" xfId="2386"/>
    <cellStyle name="Style 23" xfId="2387"/>
    <cellStyle name="Style 24" xfId="2388"/>
    <cellStyle name="Style 25" xfId="2389"/>
    <cellStyle name="Style 26" xfId="2390"/>
    <cellStyle name="Style 27" xfId="2391"/>
    <cellStyle name="Style 28" xfId="2392"/>
    <cellStyle name="Style 29" xfId="2393"/>
    <cellStyle name="Style 3" xfId="2394"/>
    <cellStyle name="Style 30" xfId="2395"/>
    <cellStyle name="Style 31" xfId="2396"/>
    <cellStyle name="Style 32" xfId="2397"/>
    <cellStyle name="Style 33" xfId="2398"/>
    <cellStyle name="Style 34" xfId="2399"/>
    <cellStyle name="Style 35" xfId="2400"/>
    <cellStyle name="Style 36" xfId="2401"/>
    <cellStyle name="Style 37" xfId="2402"/>
    <cellStyle name="Style 38" xfId="2403"/>
    <cellStyle name="Style 39" xfId="2404"/>
    <cellStyle name="Style 4" xfId="2405"/>
    <cellStyle name="Style 40" xfId="2406"/>
    <cellStyle name="Style 41" xfId="2407"/>
    <cellStyle name="Style 42" xfId="2408"/>
    <cellStyle name="Style 43" xfId="2409"/>
    <cellStyle name="Style 44" xfId="2410"/>
    <cellStyle name="Style 45" xfId="2411"/>
    <cellStyle name="Style 46" xfId="2412"/>
    <cellStyle name="Style 47" xfId="2413"/>
    <cellStyle name="Style 48" xfId="2414"/>
    <cellStyle name="Style 49" xfId="2415"/>
    <cellStyle name="Style 5" xfId="2416"/>
    <cellStyle name="Style 50" xfId="2417"/>
    <cellStyle name="Style 51" xfId="2418"/>
    <cellStyle name="Style 52" xfId="2419"/>
    <cellStyle name="Style 53" xfId="2420"/>
    <cellStyle name="Style 54" xfId="2421"/>
    <cellStyle name="Style 55" xfId="2422"/>
    <cellStyle name="Style 6" xfId="2423"/>
    <cellStyle name="Style 7" xfId="2424"/>
    <cellStyle name="Style 8" xfId="2425"/>
    <cellStyle name="Style 9" xfId="2426"/>
    <cellStyle name="style_1" xfId="2427"/>
    <cellStyle name="subhead" xfId="2428"/>
    <cellStyle name="Subtotal" xfId="2429"/>
    <cellStyle name="T" xfId="2430"/>
    <cellStyle name="T_1 Bieu 6 thang nam 2011" xfId="2431"/>
    <cellStyle name="T_1 Bieu 6 thang nam 2011_BC von DTPT 6 thang 2012" xfId="2432"/>
    <cellStyle name="T_1 Bieu 6 thang nam 2011_Bieu du thao QD von ho tro co MT" xfId="2433"/>
    <cellStyle name="T_1 Bieu 6 thang nam 2011_Ke hoach 2012 (theo doi)" xfId="2434"/>
    <cellStyle name="T_1 Bieu 6 thang nam 2011_Ke hoach 2012 theo doi (giai ngan 30.6.12)" xfId="2435"/>
    <cellStyle name="T_bao cao phan bo KHDT 2011(final)" xfId="2436"/>
    <cellStyle name="T_Bao cao tinh hinh thuc hien KH 2009 den 31-01-10" xfId="2437"/>
    <cellStyle name="T_Bao cao tinh hinh thuc hien KH 2009 den 31-01-10_BC von DTPT 6 thang 2012" xfId="2438"/>
    <cellStyle name="T_Bao cao tinh hinh thuc hien KH 2009 den 31-01-10_Bieu du thao QD von ho tro co MT" xfId="2439"/>
    <cellStyle name="T_Bao cao tinh hinh thuc hien KH 2009 den 31-01-10_Ke hoach 2012 (theo doi)" xfId="2440"/>
    <cellStyle name="T_Bao cao tinh hinh thuc hien KH 2009 den 31-01-10_Ke hoach 2012 theo doi (giai ngan 30.6.12)" xfId="2441"/>
    <cellStyle name="T_BC cong trinh trong diem" xfId="2442"/>
    <cellStyle name="T_BC cong trinh trong diem_BC von DTPT 6 thang 2012" xfId="2443"/>
    <cellStyle name="T_BC cong trinh trong diem_Bieu du thao QD von ho tro co MT" xfId="2444"/>
    <cellStyle name="T_BC cong trinh trong diem_Ke hoach 2012 (theo doi)" xfId="2445"/>
    <cellStyle name="T_BC cong trinh trong diem_Ke hoach 2012 theo doi (giai ngan 30.6.12)" xfId="2446"/>
    <cellStyle name="T_BC von DTPT 6 thang 2012" xfId="2447"/>
    <cellStyle name="T_Bc_tuan_1_CKy_6_KONTUM" xfId="2448"/>
    <cellStyle name="T_Bc_tuan_1_CKy_6_KONTUM_Bao cao tinh hinh thuc hien KH 2009 den 31-01-10" xfId="2449"/>
    <cellStyle name="T_Bc_tuan_1_CKy_6_KONTUM_Bao cao tinh hinh thuc hien KH 2009 den 31-01-10_BC von DTPT 6 thang 2012" xfId="2450"/>
    <cellStyle name="T_Bc_tuan_1_CKy_6_KONTUM_Bao cao tinh hinh thuc hien KH 2009 den 31-01-10_Bieu du thao QD von ho tro co MT" xfId="2451"/>
    <cellStyle name="T_Bc_tuan_1_CKy_6_KONTUM_Bao cao tinh hinh thuc hien KH 2009 den 31-01-10_Ke hoach 2012 (theo doi)" xfId="2452"/>
    <cellStyle name="T_Bc_tuan_1_CKy_6_KONTUM_Bao cao tinh hinh thuc hien KH 2009 den 31-01-10_Ke hoach 2012 theo doi (giai ngan 30.6.12)" xfId="2453"/>
    <cellStyle name="T_Bc_tuan_1_CKy_6_KONTUM_BC von DTPT 6 thang 2012" xfId="2454"/>
    <cellStyle name="T_Bc_tuan_1_CKy_6_KONTUM_Bieu du thao QD von ho tro co MT" xfId="2455"/>
    <cellStyle name="T_Bc_tuan_1_CKy_6_KONTUM_Bieu1" xfId="2456"/>
    <cellStyle name="T_Bc_tuan_1_CKy_6_KONTUM_Bieu1_BC von DTPT 6 thang 2012" xfId="2457"/>
    <cellStyle name="T_Bc_tuan_1_CKy_6_KONTUM_Bieu1_Bieu du thao QD von ho tro co MT" xfId="2458"/>
    <cellStyle name="T_Bc_tuan_1_CKy_6_KONTUM_Bieu1_Ke hoach 2012 (theo doi)" xfId="2459"/>
    <cellStyle name="T_Bc_tuan_1_CKy_6_KONTUM_Bieu1_Ke hoach 2012 theo doi (giai ngan 30.6.12)" xfId="2460"/>
    <cellStyle name="T_Bc_tuan_1_CKy_6_KONTUM_CVLN_ _09_SKH-STC thuc hien KH 2008 keo dai_29-9-09_THE" xfId="2461"/>
    <cellStyle name="T_Bc_tuan_1_CKy_6_KONTUM_CVLN_ _09_SKH-STC thuc hien KH 2008 keo dai_29-9-09_THE_BC von DTPT 6 thang 2012" xfId="2462"/>
    <cellStyle name="T_Bc_tuan_1_CKy_6_KONTUM_CVLN_ _09_SKH-STC thuc hien KH 2008 keo dai_29-9-09_THE_Bieu du thao QD von ho tro co MT" xfId="2463"/>
    <cellStyle name="T_Bc_tuan_1_CKy_6_KONTUM_CVLN_ _09_SKH-STC thuc hien KH 2008 keo dai_29-9-09_THE_Ke hoach 2012 (theo doi)" xfId="2464"/>
    <cellStyle name="T_Bc_tuan_1_CKy_6_KONTUM_CVLN_ _09_SKH-STC thuc hien KH 2008 keo dai_29-9-09_THE_Ke hoach 2012 theo doi (giai ngan 30.6.12)" xfId="2465"/>
    <cellStyle name="T_Bc_tuan_1_CKy_6_KONTUM_Dang ky phan khai von ODA (gui Bo)" xfId="2466"/>
    <cellStyle name="T_Bc_tuan_1_CKy_6_KONTUM_Dang ky phan khai von ODA (gui Bo)_BC von DTPT 6 thang 2012" xfId="2467"/>
    <cellStyle name="T_Bc_tuan_1_CKy_6_KONTUM_Dang ky phan khai von ODA (gui Bo)_Bieu du thao QD von ho tro co MT" xfId="2468"/>
    <cellStyle name="T_Bc_tuan_1_CKy_6_KONTUM_Dang ky phan khai von ODA (gui Bo)_Ke hoach 2012 theo doi (giai ngan 30.6.12)" xfId="2469"/>
    <cellStyle name="T_Bc_tuan_1_CKy_6_KONTUM_Ke hoach 2012 (theo doi)" xfId="2470"/>
    <cellStyle name="T_Bc_tuan_1_CKy_6_KONTUM_Ke hoach 2012 theo doi (giai ngan 30.6.12)" xfId="2471"/>
    <cellStyle name="T_Bieu 01 UB(hung)" xfId="2472"/>
    <cellStyle name="T_Bieu du thao QD von ho tro co MT" xfId="2473"/>
    <cellStyle name="T_Bieu1" xfId="2474"/>
    <cellStyle name="T_Bieu1_BC von DTPT 6 thang 2012" xfId="2475"/>
    <cellStyle name="T_Bieu1_Bieu du thao QD von ho tro co MT" xfId="2476"/>
    <cellStyle name="T_Bieu1_Ke hoach 2012 (theo doi)" xfId="2477"/>
    <cellStyle name="T_Bieu1_Ke hoach 2012 theo doi (giai ngan 30.6.12)" xfId="2478"/>
    <cellStyle name="T_Book1" xfId="2479"/>
    <cellStyle name="T_Book1_1" xfId="2480"/>
    <cellStyle name="T_Book1_1_Book1" xfId="2481"/>
    <cellStyle name="T_Book1_1_Book1_Nhu cau von dau tu 2013-2015 (LD Vụ sua)" xfId="2482"/>
    <cellStyle name="T_Book1_1_Nhu cau von dau tu 2013-2015 (LD Vụ sua)" xfId="2483"/>
    <cellStyle name="T_Book1_2" xfId="2484"/>
    <cellStyle name="T_Book1_2_Book1" xfId="2485"/>
    <cellStyle name="T_Book1_2_Book1_Nhu cau von dau tu 2013-2015 (LD Vụ sua)" xfId="2486"/>
    <cellStyle name="T_Book1_2_Nhu cau von dau tu 2013-2015 (LD Vụ sua)" xfId="2487"/>
    <cellStyle name="T_Book1_3" xfId="2488"/>
    <cellStyle name="T_Book1_3_Nhu cau von dau tu 2013-2015 (LD Vụ sua)" xfId="2489"/>
    <cellStyle name="T_Book1_4" xfId="2490"/>
    <cellStyle name="T_Book1_bao cao phan bo KHDT 2011(final)" xfId="2491"/>
    <cellStyle name="T_Book1_Bao cao tinh hinh thuc hien KH 2009 den 31-01-10" xfId="2492"/>
    <cellStyle name="T_Book1_Bao cao tinh hinh thuc hien KH 2009 den 31-01-10_BC von DTPT 6 thang 2012" xfId="2493"/>
    <cellStyle name="T_Book1_Bao cao tinh hinh thuc hien KH 2009 den 31-01-10_Bieu du thao QD von ho tro co MT" xfId="2494"/>
    <cellStyle name="T_Book1_Bao cao tinh hinh thuc hien KH 2009 den 31-01-10_Ke hoach 2012 (theo doi)" xfId="2495"/>
    <cellStyle name="T_Book1_Bao cao tinh hinh thuc hien KH 2009 den 31-01-10_Ke hoach 2012 theo doi (giai ngan 30.6.12)" xfId="2496"/>
    <cellStyle name="T_Book1_BC von DTPT 6 thang 2012" xfId="2497"/>
    <cellStyle name="T_Book1_Bieu du thao QD von ho tro co MT" xfId="2498"/>
    <cellStyle name="T_Book1_Bieu1" xfId="2499"/>
    <cellStyle name="T_Book1_Bieu1_BC von DTPT 6 thang 2012" xfId="2500"/>
    <cellStyle name="T_Book1_Bieu1_Bieu du thao QD von ho tro co MT" xfId="2501"/>
    <cellStyle name="T_Book1_Bieu1_Ke hoach 2012 (theo doi)" xfId="2502"/>
    <cellStyle name="T_Book1_Bieu1_Ke hoach 2012 theo doi (giai ngan 30.6.12)" xfId="2503"/>
    <cellStyle name="T_Book1_Book1" xfId="2504"/>
    <cellStyle name="T_Book1_Book1_1" xfId="2505"/>
    <cellStyle name="T_Book1_Book1_1_Nhu cau von dau tu 2013-2015 (LD Vụ sua)" xfId="2506"/>
    <cellStyle name="T_Book1_Book1_BC von DTPT 6 thang 2012" xfId="2507"/>
    <cellStyle name="T_Book1_Book1_Bieu du thao QD von ho tro co MT" xfId="2508"/>
    <cellStyle name="T_Book1_Book1_Ke hoach 2012 (theo doi)" xfId="2509"/>
    <cellStyle name="T_Book1_Book1_Ke hoach 2012 theo doi (giai ngan 30.6.12)" xfId="2510"/>
    <cellStyle name="T_Book1_Book1_Nhu cau von dau tu 2013-2015 (LD Vụ sua)" xfId="2511"/>
    <cellStyle name="T_Book1_Dang ky phan khai von ODA (gui Bo)" xfId="2512"/>
    <cellStyle name="T_Book1_Dang ky phan khai von ODA (gui Bo)_BC von DTPT 6 thang 2012" xfId="2513"/>
    <cellStyle name="T_Book1_Dang ky phan khai von ODA (gui Bo)_Bieu du thao QD von ho tro co MT" xfId="2514"/>
    <cellStyle name="T_Book1_Dang ky phan khai von ODA (gui Bo)_Ke hoach 2012 theo doi (giai ngan 30.6.12)" xfId="2515"/>
    <cellStyle name="T_Book1_Ke hoach 2012 (theo doi)" xfId="2516"/>
    <cellStyle name="T_Book1_Ke hoach 2012 theo doi (giai ngan 30.6.12)" xfId="2517"/>
    <cellStyle name="T_Book1_Nhu cau von dau tu 2013-2015 (LD Vụ sua)" xfId="2518"/>
    <cellStyle name="T_Book1_Phu luc 5 - TH nhu cau cua BNN" xfId="2519"/>
    <cellStyle name="T_Book1_Ra soat KH 2008 (chinh thuc)" xfId="2520"/>
    <cellStyle name="T_Book1_Ra soat KH 2008 (chinh thuc)_BC von DTPT 6 thang 2012" xfId="2521"/>
    <cellStyle name="T_Book1_Ra soat KH 2008 (chinh thuc)_Bieu du thao QD von ho tro co MT" xfId="2522"/>
    <cellStyle name="T_Book1_Ra soat KH 2008 (chinh thuc)_Ke hoach 2012 (theo doi)" xfId="2523"/>
    <cellStyle name="T_Book1_Ra soat KH 2008 (chinh thuc)_Ke hoach 2012 theo doi (giai ngan 30.6.12)" xfId="2524"/>
    <cellStyle name="T_Book1_Ra soat KH 2009 (chinh thuc o nha)" xfId="2525"/>
    <cellStyle name="T_Book1_Ra soat KH 2009 (chinh thuc o nha)_BC von DTPT 6 thang 2012" xfId="2526"/>
    <cellStyle name="T_Book1_Ra soat KH 2009 (chinh thuc o nha)_Bieu du thao QD von ho tro co MT" xfId="2527"/>
    <cellStyle name="T_Book1_Ra soat KH 2009 (chinh thuc o nha)_Ke hoach 2012 (theo doi)" xfId="2528"/>
    <cellStyle name="T_Book1_Ra soat KH 2009 (chinh thuc o nha)_Ke hoach 2012 theo doi (giai ngan 30.6.12)" xfId="2529"/>
    <cellStyle name="T_Book2" xfId="2530"/>
    <cellStyle name="T_Book2_Nhu cau von dau tu 2013-2015 (LD Vụ sua)" xfId="2531"/>
    <cellStyle name="T_Cao do mong cong, phai tuyen" xfId="2532"/>
    <cellStyle name="T_Cao do mong cong, phai tuyen_Nhu cau von dau tu 2013-2015 (LD Vụ sua)" xfId="2533"/>
    <cellStyle name="T_Chi tieu 5 nam" xfId="2534"/>
    <cellStyle name="T_Chi tieu 5 nam_BC cong trinh trong diem" xfId="2535"/>
    <cellStyle name="T_Chi tieu 5 nam_BC cong trinh trong diem_BC von DTPT 6 thang 2012" xfId="2536"/>
    <cellStyle name="T_Chi tieu 5 nam_BC cong trinh trong diem_Bieu du thao QD von ho tro co MT" xfId="2537"/>
    <cellStyle name="T_Chi tieu 5 nam_BC cong trinh trong diem_Ke hoach 2012 (theo doi)" xfId="2538"/>
    <cellStyle name="T_Chi tieu 5 nam_BC cong trinh trong diem_Ke hoach 2012 theo doi (giai ngan 30.6.12)" xfId="2539"/>
    <cellStyle name="T_Chi tieu 5 nam_BC von DTPT 6 thang 2012" xfId="2540"/>
    <cellStyle name="T_Chi tieu 5 nam_Bieu du thao QD von ho tro co MT" xfId="2541"/>
    <cellStyle name="T_Chi tieu 5 nam_Ke hoach 2012 (theo doi)" xfId="2542"/>
    <cellStyle name="T_Chi tieu 5 nam_Ke hoach 2012 theo doi (giai ngan 30.6.12)" xfId="2543"/>
    <cellStyle name="T_Chi tieu 5 nam_pvhung.skhdt 20117113152041 Danh muc cong trinh trong diem" xfId="2544"/>
    <cellStyle name="T_Chi tieu 5 nam_pvhung.skhdt 20117113152041 Danh muc cong trinh trong diem_BC von DTPT 6 thang 2012" xfId="2545"/>
    <cellStyle name="T_Chi tieu 5 nam_pvhung.skhdt 20117113152041 Danh muc cong trinh trong diem_Bieu du thao QD von ho tro co MT" xfId="2546"/>
    <cellStyle name="T_Chi tieu 5 nam_pvhung.skhdt 20117113152041 Danh muc cong trinh trong diem_Ke hoach 2012 (theo doi)" xfId="2547"/>
    <cellStyle name="T_Chi tieu 5 nam_pvhung.skhdt 20117113152041 Danh muc cong trinh trong diem_Ke hoach 2012 theo doi (giai ngan 30.6.12)" xfId="2548"/>
    <cellStyle name="T_Dang ky phan khai von ODA (gui Bo)" xfId="2549"/>
    <cellStyle name="T_Dang ky phan khai von ODA (gui Bo)_BC von DTPT 6 thang 2012" xfId="2550"/>
    <cellStyle name="T_Dang ky phan khai von ODA (gui Bo)_Bieu du thao QD von ho tro co MT" xfId="2551"/>
    <cellStyle name="T_Dang ky phan khai von ODA (gui Bo)_Ke hoach 2012 theo doi (giai ngan 30.6.12)" xfId="2552"/>
    <cellStyle name="T_DK bo tri lai (chinh thuc)" xfId="2553"/>
    <cellStyle name="T_DK bo tri lai (chinh thuc)_BC von DTPT 6 thang 2012" xfId="2554"/>
    <cellStyle name="T_DK bo tri lai (chinh thuc)_Bieu du thao QD von ho tro co MT" xfId="2555"/>
    <cellStyle name="T_DK bo tri lai (chinh thuc)_Ke hoach 2012 (theo doi)" xfId="2556"/>
    <cellStyle name="T_DK bo tri lai (chinh thuc)_Ke hoach 2012 theo doi (giai ngan 30.6.12)" xfId="2557"/>
    <cellStyle name="T_Gia thau Hoang Xuan" xfId="2558"/>
    <cellStyle name="T_Ke hoach 2012 (theo doi)" xfId="2559"/>
    <cellStyle name="T_Ke hoach 2012 theo doi (giai ngan 30.6.12)" xfId="2560"/>
    <cellStyle name="T_Ke hoach nam 2013 nguon MT(theo doi) den 31-5-13" xfId="2561"/>
    <cellStyle name="T_Ke hoach nam 2013 nguon MT(theo doi) den 31-5-13 2" xfId="2562"/>
    <cellStyle name="T_Mau kiem ke" xfId="2563"/>
    <cellStyle name="T_Mau kiem ke_Nhu cau von dau tu 2013-2015 (LD Vụ sua)" xfId="2564"/>
    <cellStyle name="T_Nhu cau von dau tu 2013-2015 (LD Vụ sua)" xfId="2565"/>
    <cellStyle name="T_Phu luc 5 - TH nhu cau cua BNN" xfId="2566"/>
    <cellStyle name="T_pvhung.skhdt 20117113152041 Danh muc cong trinh trong diem" xfId="2567"/>
    <cellStyle name="T_pvhung.skhdt 20117113152041 Danh muc cong trinh trong diem_BC von DTPT 6 thang 2012" xfId="2568"/>
    <cellStyle name="T_pvhung.skhdt 20117113152041 Danh muc cong trinh trong diem_Bieu du thao QD von ho tro co MT" xfId="2569"/>
    <cellStyle name="T_pvhung.skhdt 20117113152041 Danh muc cong trinh trong diem_Ke hoach 2012 (theo doi)" xfId="2570"/>
    <cellStyle name="T_pvhung.skhdt 20117113152041 Danh muc cong trinh trong diem_Ke hoach 2012 theo doi (giai ngan 30.6.12)" xfId="2571"/>
    <cellStyle name="T_QT di chuyen ca phe" xfId="2572"/>
    <cellStyle name="T_QT di chuyen ca phe_Nhu cau von dau tu 2013-2015 (LD Vụ sua)" xfId="2573"/>
    <cellStyle name="T_Ra soat KH 2008 (chinh thuc)" xfId="2574"/>
    <cellStyle name="T_Ra soat KH 2008 (chinh thuc)_BC von DTPT 6 thang 2012" xfId="2575"/>
    <cellStyle name="T_Ra soat KH 2008 (chinh thuc)_Bieu du thao QD von ho tro co MT" xfId="2576"/>
    <cellStyle name="T_Ra soat KH 2008 (chinh thuc)_Ke hoach 2012 (theo doi)" xfId="2577"/>
    <cellStyle name="T_Ra soat KH 2008 (chinh thuc)_Ke hoach 2012 theo doi (giai ngan 30.6.12)" xfId="2578"/>
    <cellStyle name="T_Ra soat KH 2009 (chinh thuc o nha)" xfId="2579"/>
    <cellStyle name="T_Ra soat KH 2009 (chinh thuc o nha)_BC von DTPT 6 thang 2012" xfId="2580"/>
    <cellStyle name="T_Ra soat KH 2009 (chinh thuc o nha)_Bieu du thao QD von ho tro co MT" xfId="2581"/>
    <cellStyle name="T_Ra soat KH 2009 (chinh thuc o nha)_Ke hoach 2012 (theo doi)" xfId="2582"/>
    <cellStyle name="T_Ra soat KH 2009 (chinh thuc o nha)_Ke hoach 2012 theo doi (giai ngan 30.6.12)" xfId="2583"/>
    <cellStyle name="T_Tay Bac 1" xfId="2584"/>
    <cellStyle name="T_Tay Bac 1_Bao cao tinh hinh thuc hien KH 2009 den 31-01-10" xfId="2585"/>
    <cellStyle name="T_Tay Bac 1_Bao cao tinh hinh thuc hien KH 2009 den 31-01-10_BC von DTPT 6 thang 2012" xfId="2586"/>
    <cellStyle name="T_Tay Bac 1_Bao cao tinh hinh thuc hien KH 2009 den 31-01-10_Bieu du thao QD von ho tro co MT" xfId="2587"/>
    <cellStyle name="T_Tay Bac 1_Bao cao tinh hinh thuc hien KH 2009 den 31-01-10_Ke hoach 2012 (theo doi)" xfId="2588"/>
    <cellStyle name="T_Tay Bac 1_Bao cao tinh hinh thuc hien KH 2009 den 31-01-10_Ke hoach 2012 theo doi (giai ngan 30.6.12)" xfId="2589"/>
    <cellStyle name="T_Tay Bac 1_BC von DTPT 6 thang 2012" xfId="2590"/>
    <cellStyle name="T_Tay Bac 1_Bieu du thao QD von ho tro co MT" xfId="2591"/>
    <cellStyle name="T_Tay Bac 1_Bieu1" xfId="2592"/>
    <cellStyle name="T_Tay Bac 1_Bieu1_BC von DTPT 6 thang 2012" xfId="2593"/>
    <cellStyle name="T_Tay Bac 1_Bieu1_Bieu du thao QD von ho tro co MT" xfId="2594"/>
    <cellStyle name="T_Tay Bac 1_Bieu1_Ke hoach 2012 (theo doi)" xfId="2595"/>
    <cellStyle name="T_Tay Bac 1_Bieu1_Ke hoach 2012 theo doi (giai ngan 30.6.12)" xfId="2596"/>
    <cellStyle name="T_Tay Bac 1_Book1" xfId="2597"/>
    <cellStyle name="T_Tay Bac 1_Book1_BC von DTPT 6 thang 2012" xfId="2598"/>
    <cellStyle name="T_Tay Bac 1_Book1_Bieu du thao QD von ho tro co MT" xfId="2599"/>
    <cellStyle name="T_Tay Bac 1_Book1_Ke hoach 2012 (theo doi)" xfId="2600"/>
    <cellStyle name="T_Tay Bac 1_Book1_Ke hoach 2012 theo doi (giai ngan 30.6.12)" xfId="2601"/>
    <cellStyle name="T_Tay Bac 1_Dang ky phan khai von ODA (gui Bo)" xfId="2602"/>
    <cellStyle name="T_Tay Bac 1_Dang ky phan khai von ODA (gui Bo)_BC von DTPT 6 thang 2012" xfId="2603"/>
    <cellStyle name="T_Tay Bac 1_Dang ky phan khai von ODA (gui Bo)_Bieu du thao QD von ho tro co MT" xfId="2604"/>
    <cellStyle name="T_Tay Bac 1_Dang ky phan khai von ODA (gui Bo)_Ke hoach 2012 theo doi (giai ngan 30.6.12)" xfId="2605"/>
    <cellStyle name="T_Tay Bac 1_Ke hoach 2012 (theo doi)" xfId="2606"/>
    <cellStyle name="T_Tay Bac 1_Ke hoach 2012 theo doi (giai ngan 30.6.12)" xfId="2607"/>
    <cellStyle name="T_Tay Bac 1_Ra soat KH 2008 (chinh thuc)" xfId="2608"/>
    <cellStyle name="T_Tay Bac 1_Ra soat KH 2008 (chinh thuc)_BC von DTPT 6 thang 2012" xfId="2609"/>
    <cellStyle name="T_Tay Bac 1_Ra soat KH 2008 (chinh thuc)_Bieu du thao QD von ho tro co MT" xfId="2610"/>
    <cellStyle name="T_Tay Bac 1_Ra soat KH 2008 (chinh thuc)_Ke hoach 2012 (theo doi)" xfId="2611"/>
    <cellStyle name="T_Tay Bac 1_Ra soat KH 2008 (chinh thuc)_Ke hoach 2012 theo doi (giai ngan 30.6.12)" xfId="2612"/>
    <cellStyle name="T_Tay Bac 1_Ra soat KH 2009 (chinh thuc o nha)" xfId="2613"/>
    <cellStyle name="T_Tay Bac 1_Ra soat KH 2009 (chinh thuc o nha)_BC von DTPT 6 thang 2012" xfId="2614"/>
    <cellStyle name="T_Tay Bac 1_Ra soat KH 2009 (chinh thuc o nha)_Bieu du thao QD von ho tro co MT" xfId="2615"/>
    <cellStyle name="T_Tay Bac 1_Ra soat KH 2009 (chinh thuc o nha)_Ke hoach 2012 (theo doi)" xfId="2616"/>
    <cellStyle name="T_Tay Bac 1_Ra soat KH 2009 (chinh thuc o nha)_Ke hoach 2012 theo doi (giai ngan 30.6.12)" xfId="2617"/>
    <cellStyle name="T_Tong hop so lieu" xfId="2618"/>
    <cellStyle name="T_Tong hop so lieu_BC cong trinh trong diem" xfId="2619"/>
    <cellStyle name="T_Tong hop so lieu_BC cong trinh trong diem_BC von DTPT 6 thang 2012" xfId="2620"/>
    <cellStyle name="T_Tong hop so lieu_BC cong trinh trong diem_Bieu du thao QD von ho tro co MT" xfId="2621"/>
    <cellStyle name="T_Tong hop so lieu_BC cong trinh trong diem_Ke hoach 2012 (theo doi)" xfId="2622"/>
    <cellStyle name="T_Tong hop so lieu_BC cong trinh trong diem_Ke hoach 2012 theo doi (giai ngan 30.6.12)" xfId="2623"/>
    <cellStyle name="T_Tong hop so lieu_BC von DTPT 6 thang 2012" xfId="2624"/>
    <cellStyle name="T_Tong hop so lieu_Bieu du thao QD von ho tro co MT" xfId="2625"/>
    <cellStyle name="T_Tong hop so lieu_Ke hoach 2012 (theo doi)" xfId="2626"/>
    <cellStyle name="T_Tong hop so lieu_Ke hoach 2012 theo doi (giai ngan 30.6.12)" xfId="2627"/>
    <cellStyle name="T_Tong hop so lieu_pvhung.skhdt 20117113152041 Danh muc cong trinh trong diem" xfId="2628"/>
    <cellStyle name="T_Tong hop so lieu_pvhung.skhdt 20117113152041 Danh muc cong trinh trong diem_BC von DTPT 6 thang 2012" xfId="2629"/>
    <cellStyle name="T_Tong hop so lieu_pvhung.skhdt 20117113152041 Danh muc cong trinh trong diem_Bieu du thao QD von ho tro co MT" xfId="2630"/>
    <cellStyle name="T_Tong hop so lieu_pvhung.skhdt 20117113152041 Danh muc cong trinh trong diem_Ke hoach 2012 (theo doi)" xfId="2631"/>
    <cellStyle name="T_Tong hop so lieu_pvhung.skhdt 20117113152041 Danh muc cong trinh trong diem_Ke hoach 2012 theo doi (giai ngan 30.6.12)" xfId="2632"/>
    <cellStyle name="T_Tong hop theo doi von TPCP" xfId="2633"/>
    <cellStyle name="T_Tong hop theo doi von TPCP (BC)" xfId="2634"/>
    <cellStyle name="T_Tong hop theo doi von TPCP (BC)_BC von DTPT 6 thang 2012" xfId="2635"/>
    <cellStyle name="T_Tong hop theo doi von TPCP (BC)_Bieu du thao QD von ho tro co MT" xfId="2636"/>
    <cellStyle name="T_Tong hop theo doi von TPCP (BC)_Ke hoach 2012 (theo doi)" xfId="2637"/>
    <cellStyle name="T_Tong hop theo doi von TPCP (BC)_Ke hoach 2012 theo doi (giai ngan 30.6.12)" xfId="2638"/>
    <cellStyle name="T_Tong hop theo doi von TPCP_BC von DTPT 6 thang 2012" xfId="2639"/>
    <cellStyle name="T_Tong hop theo doi von TPCP_Bieu du thao QD von ho tro co MT" xfId="2640"/>
    <cellStyle name="T_Tong hop theo doi von TPCP_Dang ky phan khai von ODA (gui Bo)" xfId="2641"/>
    <cellStyle name="T_Tong hop theo doi von TPCP_Dang ky phan khai von ODA (gui Bo)_BC von DTPT 6 thang 2012" xfId="2642"/>
    <cellStyle name="T_Tong hop theo doi von TPCP_Dang ky phan khai von ODA (gui Bo)_Bieu du thao QD von ho tro co MT" xfId="2643"/>
    <cellStyle name="T_Tong hop theo doi von TPCP_Dang ky phan khai von ODA (gui Bo)_Ke hoach 2012 theo doi (giai ngan 30.6.12)" xfId="2644"/>
    <cellStyle name="T_Tong hop theo doi von TPCP_Ke hoach 2012 (theo doi)" xfId="2645"/>
    <cellStyle name="T_Tong hop theo doi von TPCP_Ke hoach 2012 theo doi (giai ngan 30.6.12)" xfId="2646"/>
    <cellStyle name="T_Van Ban 2007" xfId="2647"/>
    <cellStyle name="T_Van Ban 2007_bao cao phan bo KHDT 2011(final)" xfId="2648"/>
    <cellStyle name="T_Van Ban 2008" xfId="2649"/>
    <cellStyle name="T_Van Ban 2008_bao cao phan bo KHDT 2011(final)" xfId="2650"/>
    <cellStyle name="T_Worksheet in D: My Documents Ke Hoach KH cac nam Nam 2014 Bao cao ve Ke hoach nam 2014 ( Hoan chinh sau TL voi Bo KH)" xfId="2651"/>
    <cellStyle name="T_Worksheet in D: My Documents Ke Hoach KH cac nam Nam 2014 Bao cao ve Ke hoach nam 2014 ( Hoan chinh sau TL voi Bo KH) 2" xfId="2652"/>
    <cellStyle name="tde" xfId="2653"/>
    <cellStyle name="Tentruong" xfId="2654"/>
    <cellStyle name="Text" xfId="2655"/>
    <cellStyle name="Text Indent A" xfId="2656"/>
    <cellStyle name="Text Indent B" xfId="2657"/>
    <cellStyle name="Text Indent C" xfId="2658"/>
    <cellStyle name="Text_1 Bieu 6 thang nam 2011" xfId="2659"/>
    <cellStyle name="th" xfId="2660"/>
    <cellStyle name="thanh" xfId="2661"/>
    <cellStyle name="þ_x001D_ð¤_x000C_¯þ_x0014_&#13;¨þU_x0001_À_x0004_ _x0015__x000F__x0001__x0001_" xfId="2662"/>
    <cellStyle name="þ_x001D_ð·_x000C_æþ'&#13;ßþU_x0001_Ø_x0005_ü_x0014__x0007__x0001__x0001_" xfId="2663"/>
    <cellStyle name="þ_x001D_ð·_x000C_æþ'&#13;ßþU_x0001_Ø_x0005_ü_x0014__x0007__x0001__x0001_?_x0002_ÿÿÿÿÿÿÿÿÿÿÿÿÿÿÿ¯?(_x0002__x001E__x0016_ ???¼$ÿÿÿÿ????_x0006__x0016_??????????????Í!Ë??????????           ?????           ?????????&#13;C:\WINDOWS\&#13;V&#13;S\TEMP&#13;NC;C:\NU;C:\VIRUS;&#13;?????????????????????????????????????????????????????????????????????????????" xfId="2664"/>
    <cellStyle name="þ_x001D_ð·_x000C_æþ'&#13;ßþU_x0001_Ø_x0005_ü_x0014__x0007__x0001__x0001_?_x0002_ÿÿÿÿÿÿÿÿÿÿÿÿÿÿÿ¯?(_x0002__x001E__x0016_ ???¼$ÿÿÿÿ????_x0006__x0016_??????????????Í!Ë??????????           ?????           ????Fþ_x0016_?&#13;FÆ_x0016_Pš_x001A_7_x0014__x000B_Àt_x0019_‹F_x0006_‹V_x0008_‰Fö‰VøÿvþFÆ_x0016_Pš‚C_x0014_ÉË¸ÿ_x0013_U‹ì_x001E_Ø‹F&#10;‹V_x000C_Ä^_x0006_&amp;‰G_x0008_&amp;‰W&#10;_x001F_ÉË?¸ÿ_x0013_È_x0006_??WV_x001E_Ø‹^&#10;‹v_x0006_ƒûÿt_x0007_F_x0008_&amp;‰\&#10;ƒ~_x000C_?u.F_x0008_&amp;ÿt_x0002_&amp;ÿ4&amp;" xfId="2665"/>
    <cellStyle name="þ_x001D_ð·_x000C_æþ'&#13;ßþU_x0001_Ø_x0005_ü_x0014__x0007__x0001__x0001_?_x0002_ÿÿÿÿÿÿÿÿÿÿÿÿÿÿÿ¯?(_x0002__x001E__x0016_ ???¼$ÿÿÿÿ????_x0006__x0016_??????????????Í!Ë??????????           ?????           ????Fþ_x0016_?&#13;FÆ_x0016_Pš_x001A_7_x0014__x000B_Àt_x0019_‹F_x0006_‹V_x0008_‰Fö‰VøÿvþFÆ_x0016_Pš‚C_x0014_ÉË¸ÿ_x0013_U‹ì_x001E_ŽØ‹F&#10;‹V_x000C_Ä^_x0006_&amp;‰G_x0008_&amp;‰W&#10;_x001F_ÉË?¸ÿ_x0013_È_x0006_??WV_x001E_ŽØ‹^&#10;‹v_x0006_ƒûÿt_x0007_ŽF_x0008_&amp;‰\&#10;ƒ~_x000C_?u.ŽF_x0008_&amp;ÿt_x0002_&amp;ÿ4&amp;" xfId="2666"/>
    <cellStyle name="þ_x001D_ð·_x000C_æþ'&#13;ßþU_x0001_Ø_x0005_ü_x0014__x0007__x0001__x0001__Nhu cau von dau tu 2013-2015 (LD Vụ sua)" xfId="2667"/>
    <cellStyle name="þ_x001D_ðÇ%Uý—&amp;Hý9_x0008_Ÿ s&#10;_x0007__x0001__x0001_" xfId="2668"/>
    <cellStyle name="þ_x001D_ðÇ%Uý—&amp;Hý9_x0008_Ÿ s&#10;_x0007__x0001__x0001_?_x0002_ÿÿÿÿÿÿÿÿÿÿÿÿÿÿÿ_x0001_(_x0002_—&#13;???Î_x001F_ÿÿÿÿ????_x0007_???????????????Í!Ë??????????           ?????           ?????????&#13;C:\WINDOWS\country.sys&#13;??????????????????????????????????????????????????????????????????????????????????????????????" xfId="2669"/>
    <cellStyle name="þ_x001D_ðK_x000C_Fý_x001B_&#13;9ýU_x0001_Ð_x0008_¦)_x0007__x0001__x0001_" xfId="2670"/>
    <cellStyle name="thuong-10" xfId="2671"/>
    <cellStyle name="thuong-11" xfId="2672"/>
    <cellStyle name="Thuyet minh" xfId="2673"/>
    <cellStyle name="Tickmark" xfId="2674"/>
    <cellStyle name="Tieu_de_2" xfId="2675"/>
    <cellStyle name="Times New Roman" xfId="2676"/>
    <cellStyle name="tit1" xfId="2677"/>
    <cellStyle name="tit2" xfId="2678"/>
    <cellStyle name="tit3" xfId="2679"/>
    <cellStyle name="tit4" xfId="2680"/>
    <cellStyle name="Title" xfId="2681"/>
    <cellStyle name="Title 2" xfId="2682"/>
    <cellStyle name="Tong so" xfId="2683"/>
    <cellStyle name="tong so 1" xfId="2684"/>
    <cellStyle name="Tong so_DK KH 2004(L1)" xfId="2685"/>
    <cellStyle name="Tongcong" xfId="2686"/>
    <cellStyle name="Total" xfId="2687"/>
    <cellStyle name="Total 2" xfId="2688"/>
    <cellStyle name="Tusental (0)_pldt" xfId="2689"/>
    <cellStyle name="Tusental_pldt" xfId="2690"/>
    <cellStyle name="Valuta (0)_pldt" xfId="2691"/>
    <cellStyle name="Valuta_pldt" xfId="2692"/>
    <cellStyle name="VANG1" xfId="2693"/>
    <cellStyle name="viet" xfId="2694"/>
    <cellStyle name="viet2" xfId="2695"/>
    <cellStyle name="VN new romanNormal" xfId="2696"/>
    <cellStyle name="Vn Time 13" xfId="2697"/>
    <cellStyle name="Vn Time 14" xfId="2698"/>
    <cellStyle name="VN time new roman" xfId="2699"/>
    <cellStyle name="vn_time" xfId="2700"/>
    <cellStyle name="vnbo" xfId="2701"/>
    <cellStyle name="vnhead1" xfId="2702"/>
    <cellStyle name="vnhead2" xfId="2703"/>
    <cellStyle name="vnhead3" xfId="2704"/>
    <cellStyle name="vnhead4" xfId="2705"/>
    <cellStyle name="vntxt1" xfId="2706"/>
    <cellStyle name="vntxt2" xfId="2707"/>
    <cellStyle name="Währung [0]_68574_Materialbedarfsliste" xfId="2708"/>
    <cellStyle name="Währung_68574_Materialbedarfsliste" xfId="2709"/>
    <cellStyle name="Walutowy [0]_Invoices2001Slovakia" xfId="2710"/>
    <cellStyle name="Walutowy_Invoices2001Slovakia" xfId="2711"/>
    <cellStyle name="Warning Text" xfId="2712"/>
    <cellStyle name="Warning Text 2" xfId="2713"/>
    <cellStyle name="xan1" xfId="2714"/>
    <cellStyle name="xuan" xfId="2715"/>
    <cellStyle name="เครื่องหมายสกุลเงิน [0]_FTC_OFFER" xfId="2716"/>
    <cellStyle name="เครื่องหมายสกุลเงิน_FTC_OFFER" xfId="2717"/>
    <cellStyle name="ปกติ_FTC_OFFER" xfId="2718"/>
    <cellStyle name=" [0.00]_ Att. 1- Cover" xfId="2719"/>
    <cellStyle name="_ Att. 1- Cover" xfId="2720"/>
    <cellStyle name="?_ Att. 1- Cover" xfId="2721"/>
    <cellStyle name="똿뗦먛귟 [0.00]_PRODUCT DETAIL Q1" xfId="2722"/>
    <cellStyle name="똿뗦먛귟_PRODUCT DETAIL Q1" xfId="2723"/>
    <cellStyle name="믅됞 [0.00]_PRODUCT DETAIL Q1" xfId="2724"/>
    <cellStyle name="믅됞_PRODUCT DETAIL Q1" xfId="2725"/>
    <cellStyle name="백분율_95" xfId="2726"/>
    <cellStyle name="뷭?_BOOKSHIP" xfId="2727"/>
    <cellStyle name="안건회계법인" xfId="2728"/>
    <cellStyle name="콤맀_Sheet1_총괄표 (수출입) (2)" xfId="2729"/>
    <cellStyle name="콤마 [ - 유형1" xfId="2730"/>
    <cellStyle name="콤마 [ - 유형2" xfId="2731"/>
    <cellStyle name="콤마 [ - 유형3" xfId="2732"/>
    <cellStyle name="콤마 [ - 유형4" xfId="2733"/>
    <cellStyle name="콤마 [ - 유형5" xfId="2734"/>
    <cellStyle name="콤마 [ - 유형6" xfId="2735"/>
    <cellStyle name="콤마 [ - 유형7" xfId="2736"/>
    <cellStyle name="콤마 [ - 유형8" xfId="2737"/>
    <cellStyle name="콤마 [0]_ 비목별 월별기술 " xfId="2738"/>
    <cellStyle name="콤마_ 비목별 월별기술 " xfId="2739"/>
    <cellStyle name="통화 [0]_1" xfId="2740"/>
    <cellStyle name="통화_1" xfId="2741"/>
    <cellStyle name="표섀_변경(최종)" xfId="2742"/>
    <cellStyle name="표준_ 97년 경영분석(안)" xfId="2743"/>
    <cellStyle name="一般_00Q3902REV.1" xfId="2744"/>
    <cellStyle name="千分位[0]_00Q3902REV.1" xfId="2745"/>
    <cellStyle name="千分位_00Q3902REV.1" xfId="2746"/>
    <cellStyle name="桁区切り [0.00]_List-dwg瑩畳䵜楡" xfId="2747"/>
    <cellStyle name="桁区切り_List-dwgist-" xfId="2748"/>
    <cellStyle name="標準_2110-5" xfId="2749"/>
    <cellStyle name="貨幣 [0]_00Q3902REV.1" xfId="2750"/>
    <cellStyle name="貨幣[0]_BRE" xfId="2751"/>
    <cellStyle name="貨幣_00Q3902REV.1" xfId="2752"/>
    <cellStyle name="通貨 [0.00]_List-dwgwg" xfId="2753"/>
    <cellStyle name="通貨_List-dwgis" xfId="275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U131"/>
  <sheetViews>
    <sheetView zoomScale="115" zoomScaleNormal="115" zoomScalePageLayoutView="0" workbookViewId="0" topLeftCell="A1">
      <selection activeCell="E5" sqref="E5:E7"/>
    </sheetView>
  </sheetViews>
  <sheetFormatPr defaultColWidth="9.140625" defaultRowHeight="15" outlineLevelRow="1"/>
  <cols>
    <col min="1" max="1" width="4.140625" style="105" customWidth="1"/>
    <col min="2" max="2" width="30.421875" style="0" customWidth="1"/>
    <col min="3" max="3" width="16.8515625" style="0" customWidth="1"/>
    <col min="4" max="4" width="17.00390625" style="0" customWidth="1"/>
    <col min="5" max="5" width="8.57421875" style="0" customWidth="1"/>
    <col min="6" max="6" width="21.00390625" style="0" hidden="1" customWidth="1"/>
    <col min="7" max="7" width="13.140625" style="0" hidden="1" customWidth="1"/>
    <col min="8" max="8" width="8.8515625" style="0" customWidth="1"/>
    <col min="9" max="9" width="13.7109375" style="0" customWidth="1"/>
    <col min="10" max="10" width="12.7109375" style="0" customWidth="1"/>
    <col min="11" max="11" width="12.00390625" style="0" customWidth="1"/>
    <col min="12" max="12" width="12.140625" style="0" customWidth="1"/>
    <col min="13" max="13" width="14.7109375" style="105" customWidth="1"/>
    <col min="14" max="14" width="16.28125" style="105" customWidth="1"/>
    <col min="15" max="16" width="13.8515625" style="105" customWidth="1"/>
    <col min="17" max="17" width="9.8515625" style="0" customWidth="1"/>
    <col min="19" max="19" width="13.8515625" style="0" bestFit="1" customWidth="1"/>
  </cols>
  <sheetData>
    <row r="1" spans="1:17" s="67" customFormat="1" ht="22.5" customHeight="1">
      <c r="A1" s="440" t="s">
        <v>815</v>
      </c>
      <c r="B1" s="440"/>
      <c r="C1" s="440"/>
      <c r="D1" s="440"/>
      <c r="E1" s="440"/>
      <c r="F1" s="440"/>
      <c r="G1" s="440"/>
      <c r="H1" s="440"/>
      <c r="I1" s="440"/>
      <c r="J1" s="440"/>
      <c r="K1" s="440"/>
      <c r="L1" s="440"/>
      <c r="M1" s="440"/>
      <c r="N1" s="440"/>
      <c r="O1" s="440"/>
      <c r="P1" s="440"/>
      <c r="Q1" s="440"/>
    </row>
    <row r="2" spans="1:17" s="68" customFormat="1" ht="36" customHeight="1">
      <c r="A2" s="441" t="s">
        <v>814</v>
      </c>
      <c r="B2" s="440"/>
      <c r="C2" s="440"/>
      <c r="D2" s="440"/>
      <c r="E2" s="440"/>
      <c r="F2" s="440"/>
      <c r="G2" s="440"/>
      <c r="H2" s="440"/>
      <c r="I2" s="440"/>
      <c r="J2" s="440"/>
      <c r="K2" s="440"/>
      <c r="L2" s="440"/>
      <c r="M2" s="440"/>
      <c r="N2" s="440"/>
      <c r="O2" s="440"/>
      <c r="P2" s="440"/>
      <c r="Q2" s="440"/>
    </row>
    <row r="3" spans="1:17" s="68" customFormat="1" ht="20.25" customHeight="1">
      <c r="A3" s="443" t="s">
        <v>821</v>
      </c>
      <c r="B3" s="443"/>
      <c r="C3" s="443"/>
      <c r="D3" s="443"/>
      <c r="E3" s="443"/>
      <c r="F3" s="443"/>
      <c r="G3" s="443"/>
      <c r="H3" s="443"/>
      <c r="I3" s="443"/>
      <c r="J3" s="443"/>
      <c r="K3" s="443"/>
      <c r="L3" s="443"/>
      <c r="M3" s="443"/>
      <c r="N3" s="443"/>
      <c r="O3" s="443"/>
      <c r="P3" s="443"/>
      <c r="Q3" s="443"/>
    </row>
    <row r="4" spans="1:17" s="68" customFormat="1" ht="21" customHeight="1">
      <c r="A4" s="98"/>
      <c r="B4" s="69"/>
      <c r="C4" s="69"/>
      <c r="D4" s="69"/>
      <c r="E4" s="69"/>
      <c r="F4" s="69"/>
      <c r="G4" s="69"/>
      <c r="H4" s="69"/>
      <c r="I4" s="69"/>
      <c r="J4" s="69"/>
      <c r="K4" s="69"/>
      <c r="L4" s="69"/>
      <c r="M4" s="98"/>
      <c r="N4" s="98"/>
      <c r="O4" s="98"/>
      <c r="P4" s="447" t="s">
        <v>788</v>
      </c>
      <c r="Q4" s="447"/>
    </row>
    <row r="5" spans="1:17" s="90" customFormat="1" ht="21" customHeight="1">
      <c r="A5" s="437" t="s">
        <v>0</v>
      </c>
      <c r="B5" s="438" t="s">
        <v>1</v>
      </c>
      <c r="C5" s="438" t="s">
        <v>2</v>
      </c>
      <c r="D5" s="438" t="s">
        <v>3</v>
      </c>
      <c r="E5" s="438" t="s">
        <v>4</v>
      </c>
      <c r="F5" s="438" t="s">
        <v>5</v>
      </c>
      <c r="G5" s="438" t="s">
        <v>624</v>
      </c>
      <c r="H5" s="438" t="s">
        <v>625</v>
      </c>
      <c r="I5" s="438"/>
      <c r="J5" s="438"/>
      <c r="K5" s="438"/>
      <c r="L5" s="438"/>
      <c r="M5" s="438" t="s">
        <v>785</v>
      </c>
      <c r="N5" s="438" t="s">
        <v>819</v>
      </c>
      <c r="O5" s="438" t="s">
        <v>777</v>
      </c>
      <c r="P5" s="444" t="s">
        <v>810</v>
      </c>
      <c r="Q5" s="438" t="s">
        <v>627</v>
      </c>
    </row>
    <row r="6" spans="1:17" s="69" customFormat="1" ht="25.5" customHeight="1">
      <c r="A6" s="437"/>
      <c r="B6" s="438"/>
      <c r="C6" s="438"/>
      <c r="D6" s="438"/>
      <c r="E6" s="438"/>
      <c r="F6" s="438"/>
      <c r="G6" s="438"/>
      <c r="H6" s="438" t="s">
        <v>270</v>
      </c>
      <c r="I6" s="438" t="s">
        <v>628</v>
      </c>
      <c r="J6" s="438"/>
      <c r="K6" s="438"/>
      <c r="L6" s="438"/>
      <c r="M6" s="438"/>
      <c r="N6" s="438"/>
      <c r="O6" s="438"/>
      <c r="P6" s="445"/>
      <c r="Q6" s="438"/>
    </row>
    <row r="7" spans="1:17" ht="80.25" customHeight="1">
      <c r="A7" s="437"/>
      <c r="B7" s="438"/>
      <c r="C7" s="438"/>
      <c r="D7" s="438"/>
      <c r="E7" s="438"/>
      <c r="F7" s="438"/>
      <c r="G7" s="438"/>
      <c r="H7" s="438"/>
      <c r="I7" s="176" t="s">
        <v>786</v>
      </c>
      <c r="J7" s="164" t="s">
        <v>629</v>
      </c>
      <c r="K7" s="164" t="s">
        <v>631</v>
      </c>
      <c r="L7" s="164" t="s">
        <v>630</v>
      </c>
      <c r="M7" s="438"/>
      <c r="N7" s="438"/>
      <c r="O7" s="438"/>
      <c r="P7" s="446"/>
      <c r="Q7" s="438"/>
    </row>
    <row r="8" spans="1:19" ht="18.75" customHeight="1">
      <c r="A8" s="442" t="s">
        <v>9</v>
      </c>
      <c r="B8" s="442"/>
      <c r="C8" s="177"/>
      <c r="D8" s="178"/>
      <c r="E8" s="178"/>
      <c r="F8" s="178"/>
      <c r="G8" s="178"/>
      <c r="H8" s="178"/>
      <c r="I8" s="179">
        <f aca="true" t="shared" si="0" ref="I8:N8">I9+I89</f>
        <v>106923200001</v>
      </c>
      <c r="J8" s="179">
        <f t="shared" si="0"/>
        <v>91598000000</v>
      </c>
      <c r="K8" s="179">
        <f t="shared" si="0"/>
        <v>9956400001</v>
      </c>
      <c r="L8" s="179">
        <f t="shared" si="0"/>
        <v>5368800000</v>
      </c>
      <c r="M8" s="179">
        <f t="shared" si="0"/>
        <v>50046000000</v>
      </c>
      <c r="N8" s="179">
        <f t="shared" si="0"/>
        <v>25448384513</v>
      </c>
      <c r="O8" s="174">
        <f>N8/M8</f>
        <v>0.508499870379251</v>
      </c>
      <c r="P8" s="179">
        <f>P9+P89</f>
        <v>50045500000</v>
      </c>
      <c r="Q8" s="180"/>
      <c r="S8" s="433">
        <f>M8+'PL IV'!AA8</f>
        <v>58669330760</v>
      </c>
    </row>
    <row r="9" spans="1:21" s="153" customFormat="1" ht="51" customHeight="1">
      <c r="A9" s="177" t="s">
        <v>10</v>
      </c>
      <c r="B9" s="178" t="s">
        <v>11</v>
      </c>
      <c r="C9" s="178"/>
      <c r="D9" s="178"/>
      <c r="E9" s="178"/>
      <c r="F9" s="181"/>
      <c r="G9" s="178"/>
      <c r="H9" s="178"/>
      <c r="I9" s="179">
        <f aca="true" t="shared" si="1" ref="I9:N9">I10+I29+I65+I69+I80</f>
        <v>52636000000</v>
      </c>
      <c r="J9" s="179">
        <f t="shared" si="1"/>
        <v>52636000000</v>
      </c>
      <c r="K9" s="179">
        <f t="shared" si="1"/>
        <v>0</v>
      </c>
      <c r="L9" s="179">
        <f t="shared" si="1"/>
        <v>0</v>
      </c>
      <c r="M9" s="179">
        <f t="shared" si="1"/>
        <v>25732000000</v>
      </c>
      <c r="N9" s="179">
        <f t="shared" si="1"/>
        <v>13848389513</v>
      </c>
      <c r="O9" s="174">
        <f>N9/M9</f>
        <v>0.5381777363982589</v>
      </c>
      <c r="P9" s="179">
        <f>P10+P29+P65+P69+P80</f>
        <v>25731500000</v>
      </c>
      <c r="Q9" s="160"/>
      <c r="S9" s="434">
        <f>N8+'PL IV'!AB8</f>
        <v>31899248703</v>
      </c>
      <c r="U9" s="153">
        <f>S9/S8*100</f>
        <v>54.37125034456418</v>
      </c>
    </row>
    <row r="10" spans="1:17" s="71" customFormat="1" ht="27.75" customHeight="1" hidden="1" outlineLevel="1">
      <c r="A10" s="177">
        <v>1</v>
      </c>
      <c r="B10" s="178" t="s">
        <v>12</v>
      </c>
      <c r="C10" s="178"/>
      <c r="D10" s="178"/>
      <c r="E10" s="178"/>
      <c r="F10" s="178"/>
      <c r="G10" s="178"/>
      <c r="H10" s="178"/>
      <c r="I10" s="179">
        <f aca="true" t="shared" si="2" ref="I10:N10">I11+I16+I21+I26</f>
        <v>3243000000</v>
      </c>
      <c r="J10" s="179">
        <f t="shared" si="2"/>
        <v>3243000000</v>
      </c>
      <c r="K10" s="179">
        <f t="shared" si="2"/>
        <v>0</v>
      </c>
      <c r="L10" s="179">
        <f t="shared" si="2"/>
        <v>0</v>
      </c>
      <c r="M10" s="179">
        <f t="shared" si="2"/>
        <v>2915000000</v>
      </c>
      <c r="N10" s="179">
        <f t="shared" si="2"/>
        <v>488842000</v>
      </c>
      <c r="O10" s="174">
        <f>N10/M10</f>
        <v>0.16769879931389364</v>
      </c>
      <c r="P10" s="179">
        <f>P11+P16+P21+P26</f>
        <v>2914500000</v>
      </c>
      <c r="Q10" s="160"/>
    </row>
    <row r="11" spans="1:17" s="72" customFormat="1" ht="27.75" customHeight="1" hidden="1" outlineLevel="1">
      <c r="A11" s="177" t="s">
        <v>632</v>
      </c>
      <c r="B11" s="182" t="s">
        <v>457</v>
      </c>
      <c r="C11" s="183"/>
      <c r="D11" s="177"/>
      <c r="E11" s="177"/>
      <c r="F11" s="177"/>
      <c r="G11" s="177" t="s">
        <v>633</v>
      </c>
      <c r="H11" s="177"/>
      <c r="I11" s="179">
        <f>I12+I13+I14+I15</f>
        <v>160000000</v>
      </c>
      <c r="J11" s="179">
        <f aca="true" t="shared" si="3" ref="J11:P11">J12+J13+J14+J15</f>
        <v>160000000</v>
      </c>
      <c r="K11" s="179">
        <f t="shared" si="3"/>
        <v>0</v>
      </c>
      <c r="L11" s="179">
        <f t="shared" si="3"/>
        <v>0</v>
      </c>
      <c r="M11" s="179">
        <f t="shared" si="3"/>
        <v>160000000</v>
      </c>
      <c r="N11" s="179">
        <f t="shared" si="3"/>
        <v>0</v>
      </c>
      <c r="O11" s="173">
        <f>N11/M11</f>
        <v>0</v>
      </c>
      <c r="P11" s="179">
        <f t="shared" si="3"/>
        <v>160000000</v>
      </c>
      <c r="Q11" s="160"/>
    </row>
    <row r="12" spans="1:17" s="73" customFormat="1" ht="27.75" customHeight="1" hidden="1" outlineLevel="1">
      <c r="A12" s="154" t="s">
        <v>13</v>
      </c>
      <c r="B12" s="159" t="s">
        <v>14</v>
      </c>
      <c r="C12" s="155" t="s">
        <v>243</v>
      </c>
      <c r="D12" s="155" t="s">
        <v>15</v>
      </c>
      <c r="E12" s="155">
        <v>2023</v>
      </c>
      <c r="F12" s="155" t="s">
        <v>465</v>
      </c>
      <c r="G12" s="155" t="s">
        <v>466</v>
      </c>
      <c r="H12" s="155"/>
      <c r="I12" s="99">
        <f>J12</f>
        <v>40000000</v>
      </c>
      <c r="J12" s="99">
        <v>40000000</v>
      </c>
      <c r="K12" s="99"/>
      <c r="L12" s="99"/>
      <c r="M12" s="99">
        <v>40000000</v>
      </c>
      <c r="N12" s="99"/>
      <c r="O12" s="173">
        <f aca="true" t="shared" si="4" ref="O12:O76">N12/M12</f>
        <v>0</v>
      </c>
      <c r="P12" s="99">
        <v>40000000</v>
      </c>
      <c r="Q12" s="160"/>
    </row>
    <row r="13" spans="1:17" s="74" customFormat="1" ht="27.75" customHeight="1" hidden="1" outlineLevel="1">
      <c r="A13" s="154" t="s">
        <v>13</v>
      </c>
      <c r="B13" s="159" t="s">
        <v>16</v>
      </c>
      <c r="C13" s="155" t="s">
        <v>17</v>
      </c>
      <c r="D13" s="155" t="s">
        <v>16</v>
      </c>
      <c r="E13" s="155">
        <v>2023</v>
      </c>
      <c r="F13" s="155" t="s">
        <v>465</v>
      </c>
      <c r="G13" s="155" t="s">
        <v>466</v>
      </c>
      <c r="H13" s="155"/>
      <c r="I13" s="99">
        <f>J13</f>
        <v>40000000</v>
      </c>
      <c r="J13" s="99">
        <v>40000000</v>
      </c>
      <c r="K13" s="99"/>
      <c r="L13" s="99"/>
      <c r="M13" s="99">
        <v>40000000</v>
      </c>
      <c r="N13" s="99"/>
      <c r="O13" s="173">
        <f t="shared" si="4"/>
        <v>0</v>
      </c>
      <c r="P13" s="99">
        <v>40000000</v>
      </c>
      <c r="Q13" s="160"/>
    </row>
    <row r="14" spans="1:17" s="74" customFormat="1" ht="27.75" customHeight="1" hidden="1" outlineLevel="1">
      <c r="A14" s="154" t="s">
        <v>13</v>
      </c>
      <c r="B14" s="159" t="s">
        <v>21</v>
      </c>
      <c r="C14" s="155" t="s">
        <v>784</v>
      </c>
      <c r="D14" s="155" t="s">
        <v>21</v>
      </c>
      <c r="E14" s="155">
        <v>2023</v>
      </c>
      <c r="F14" s="155" t="s">
        <v>465</v>
      </c>
      <c r="G14" s="155" t="s">
        <v>466</v>
      </c>
      <c r="H14" s="155"/>
      <c r="I14" s="99">
        <f>J14</f>
        <v>40000000</v>
      </c>
      <c r="J14" s="99">
        <v>40000000</v>
      </c>
      <c r="K14" s="99"/>
      <c r="L14" s="99"/>
      <c r="M14" s="99">
        <v>40000000</v>
      </c>
      <c r="N14" s="99"/>
      <c r="O14" s="173">
        <f t="shared" si="4"/>
        <v>0</v>
      </c>
      <c r="P14" s="99">
        <v>40000000</v>
      </c>
      <c r="Q14" s="160"/>
    </row>
    <row r="15" spans="1:17" s="74" customFormat="1" ht="27.75" customHeight="1" hidden="1" outlineLevel="1">
      <c r="A15" s="154" t="s">
        <v>13</v>
      </c>
      <c r="B15" s="159" t="s">
        <v>23</v>
      </c>
      <c r="C15" s="155" t="s">
        <v>24</v>
      </c>
      <c r="D15" s="155" t="s">
        <v>25</v>
      </c>
      <c r="E15" s="155">
        <v>2023</v>
      </c>
      <c r="F15" s="155" t="s">
        <v>465</v>
      </c>
      <c r="G15" s="155" t="s">
        <v>466</v>
      </c>
      <c r="H15" s="155"/>
      <c r="I15" s="99">
        <f>J15</f>
        <v>40000000</v>
      </c>
      <c r="J15" s="99">
        <v>40000000</v>
      </c>
      <c r="K15" s="99"/>
      <c r="L15" s="99"/>
      <c r="M15" s="99">
        <v>40000000</v>
      </c>
      <c r="N15" s="99"/>
      <c r="O15" s="173">
        <f t="shared" si="4"/>
        <v>0</v>
      </c>
      <c r="P15" s="99">
        <v>40000000</v>
      </c>
      <c r="Q15" s="160"/>
    </row>
    <row r="16" spans="1:17" s="74" customFormat="1" ht="27.75" customHeight="1" hidden="1" outlineLevel="1">
      <c r="A16" s="177" t="s">
        <v>26</v>
      </c>
      <c r="B16" s="182" t="s">
        <v>458</v>
      </c>
      <c r="C16" s="183"/>
      <c r="D16" s="177"/>
      <c r="E16" s="177"/>
      <c r="F16" s="184"/>
      <c r="G16" s="177" t="s">
        <v>634</v>
      </c>
      <c r="H16" s="177"/>
      <c r="I16" s="179">
        <f aca="true" t="shared" si="5" ref="I16:N16">I17+I18+I19+I20</f>
        <v>400000000</v>
      </c>
      <c r="J16" s="179">
        <f t="shared" si="5"/>
        <v>400000000</v>
      </c>
      <c r="K16" s="179">
        <f t="shared" si="5"/>
        <v>0</v>
      </c>
      <c r="L16" s="179">
        <f t="shared" si="5"/>
        <v>0</v>
      </c>
      <c r="M16" s="179">
        <f t="shared" si="5"/>
        <v>400000000</v>
      </c>
      <c r="N16" s="179">
        <f t="shared" si="5"/>
        <v>0</v>
      </c>
      <c r="O16" s="174">
        <f t="shared" si="4"/>
        <v>0</v>
      </c>
      <c r="P16" s="179">
        <f>P17+P18+P19+P20</f>
        <v>400000000</v>
      </c>
      <c r="Q16" s="185"/>
    </row>
    <row r="17" spans="1:17" s="73" customFormat="1" ht="27.75" customHeight="1" hidden="1" outlineLevel="1">
      <c r="A17" s="154" t="s">
        <v>13</v>
      </c>
      <c r="B17" s="159" t="s">
        <v>14</v>
      </c>
      <c r="C17" s="155" t="s">
        <v>243</v>
      </c>
      <c r="D17" s="155" t="s">
        <v>15</v>
      </c>
      <c r="E17" s="155">
        <v>2023</v>
      </c>
      <c r="F17" s="155" t="s">
        <v>635</v>
      </c>
      <c r="G17" s="155" t="s">
        <v>470</v>
      </c>
      <c r="H17" s="155"/>
      <c r="I17" s="99">
        <f>J17</f>
        <v>80000000</v>
      </c>
      <c r="J17" s="99">
        <v>80000000</v>
      </c>
      <c r="K17" s="99"/>
      <c r="L17" s="99"/>
      <c r="M17" s="99">
        <v>80000000</v>
      </c>
      <c r="N17" s="99"/>
      <c r="O17" s="173">
        <f t="shared" si="4"/>
        <v>0</v>
      </c>
      <c r="P17" s="99">
        <v>80000000</v>
      </c>
      <c r="Q17" s="160"/>
    </row>
    <row r="18" spans="1:17" s="74" customFormat="1" ht="27.75" customHeight="1" hidden="1" outlineLevel="1">
      <c r="A18" s="154" t="s">
        <v>13</v>
      </c>
      <c r="B18" s="159" t="s">
        <v>16</v>
      </c>
      <c r="C18" s="155" t="s">
        <v>17</v>
      </c>
      <c r="D18" s="155" t="s">
        <v>18</v>
      </c>
      <c r="E18" s="155">
        <v>2023</v>
      </c>
      <c r="F18" s="155" t="s">
        <v>635</v>
      </c>
      <c r="G18" s="155" t="s">
        <v>469</v>
      </c>
      <c r="H18" s="155"/>
      <c r="I18" s="99">
        <f>J18</f>
        <v>120000000</v>
      </c>
      <c r="J18" s="99">
        <v>120000000</v>
      </c>
      <c r="K18" s="99"/>
      <c r="L18" s="99"/>
      <c r="M18" s="99">
        <v>120000000</v>
      </c>
      <c r="N18" s="99"/>
      <c r="O18" s="173">
        <f t="shared" si="4"/>
        <v>0</v>
      </c>
      <c r="P18" s="99">
        <v>120000000</v>
      </c>
      <c r="Q18" s="160"/>
    </row>
    <row r="19" spans="1:17" s="74" customFormat="1" ht="27.75" customHeight="1" hidden="1" outlineLevel="1">
      <c r="A19" s="154" t="s">
        <v>13</v>
      </c>
      <c r="B19" s="159" t="s">
        <v>19</v>
      </c>
      <c r="C19" s="155" t="s">
        <v>20</v>
      </c>
      <c r="D19" s="155" t="s">
        <v>19</v>
      </c>
      <c r="E19" s="155">
        <v>2023</v>
      </c>
      <c r="F19" s="155" t="s">
        <v>635</v>
      </c>
      <c r="G19" s="155" t="s">
        <v>469</v>
      </c>
      <c r="H19" s="155"/>
      <c r="I19" s="99">
        <f>J19</f>
        <v>120000000</v>
      </c>
      <c r="J19" s="99">
        <v>120000000</v>
      </c>
      <c r="K19" s="99"/>
      <c r="L19" s="99"/>
      <c r="M19" s="99">
        <v>120000000</v>
      </c>
      <c r="N19" s="99"/>
      <c r="O19" s="173">
        <f t="shared" si="4"/>
        <v>0</v>
      </c>
      <c r="P19" s="99">
        <v>120000000</v>
      </c>
      <c r="Q19" s="160"/>
    </row>
    <row r="20" spans="1:17" s="74" customFormat="1" ht="27.75" customHeight="1" hidden="1" outlineLevel="1">
      <c r="A20" s="154" t="s">
        <v>13</v>
      </c>
      <c r="B20" s="159" t="s">
        <v>21</v>
      </c>
      <c r="C20" s="155" t="s">
        <v>784</v>
      </c>
      <c r="D20" s="155" t="s">
        <v>21</v>
      </c>
      <c r="E20" s="155">
        <v>2023</v>
      </c>
      <c r="F20" s="155" t="s">
        <v>635</v>
      </c>
      <c r="G20" s="155" t="s">
        <v>470</v>
      </c>
      <c r="H20" s="155"/>
      <c r="I20" s="99">
        <f>J20</f>
        <v>80000000</v>
      </c>
      <c r="J20" s="99">
        <v>80000000</v>
      </c>
      <c r="K20" s="99"/>
      <c r="L20" s="99"/>
      <c r="M20" s="99">
        <v>80000000</v>
      </c>
      <c r="N20" s="99"/>
      <c r="O20" s="173">
        <f t="shared" si="4"/>
        <v>0</v>
      </c>
      <c r="P20" s="99">
        <v>80000000</v>
      </c>
      <c r="Q20" s="160"/>
    </row>
    <row r="21" spans="1:17" s="74" customFormat="1" ht="27.75" customHeight="1" hidden="1" outlineLevel="1">
      <c r="A21" s="177" t="s">
        <v>636</v>
      </c>
      <c r="B21" s="182" t="s">
        <v>459</v>
      </c>
      <c r="C21" s="183"/>
      <c r="D21" s="177"/>
      <c r="E21" s="177"/>
      <c r="F21" s="177"/>
      <c r="G21" s="177" t="s">
        <v>637</v>
      </c>
      <c r="H21" s="177"/>
      <c r="I21" s="179">
        <f>I22+I23+I25</f>
        <v>450000000</v>
      </c>
      <c r="J21" s="179">
        <f aca="true" t="shared" si="6" ref="J21:P21">J22+J23+J25</f>
        <v>450000000</v>
      </c>
      <c r="K21" s="179">
        <f t="shared" si="6"/>
        <v>0</v>
      </c>
      <c r="L21" s="179">
        <f t="shared" si="6"/>
        <v>0</v>
      </c>
      <c r="M21" s="179">
        <f>M22+M23+M25+M24</f>
        <v>248000000</v>
      </c>
      <c r="N21" s="179">
        <f t="shared" si="6"/>
        <v>0</v>
      </c>
      <c r="O21" s="174">
        <f t="shared" si="4"/>
        <v>0</v>
      </c>
      <c r="P21" s="179">
        <f t="shared" si="6"/>
        <v>247500000</v>
      </c>
      <c r="Q21" s="160"/>
    </row>
    <row r="22" spans="1:17" s="75" customFormat="1" ht="27.75" customHeight="1" hidden="1" outlineLevel="1">
      <c r="A22" s="154" t="s">
        <v>13</v>
      </c>
      <c r="B22" s="159" t="s">
        <v>14</v>
      </c>
      <c r="C22" s="155" t="s">
        <v>243</v>
      </c>
      <c r="D22" s="155" t="s">
        <v>15</v>
      </c>
      <c r="E22" s="155">
        <v>2023</v>
      </c>
      <c r="F22" s="155" t="s">
        <v>471</v>
      </c>
      <c r="G22" s="155" t="s">
        <v>472</v>
      </c>
      <c r="H22" s="155"/>
      <c r="I22" s="99">
        <f>J22</f>
        <v>112500000</v>
      </c>
      <c r="J22" s="99">
        <v>112500000</v>
      </c>
      <c r="K22" s="100"/>
      <c r="L22" s="100"/>
      <c r="M22" s="99">
        <v>112500000</v>
      </c>
      <c r="N22" s="99"/>
      <c r="O22" s="173">
        <f t="shared" si="4"/>
        <v>0</v>
      </c>
      <c r="P22" s="99">
        <v>112500000</v>
      </c>
      <c r="Q22" s="161"/>
    </row>
    <row r="23" spans="1:17" s="76" customFormat="1" ht="27.75" customHeight="1" hidden="1" outlineLevel="1">
      <c r="A23" s="154" t="s">
        <v>13</v>
      </c>
      <c r="B23" s="159" t="s">
        <v>16</v>
      </c>
      <c r="C23" s="155" t="s">
        <v>17</v>
      </c>
      <c r="D23" s="155" t="s">
        <v>18</v>
      </c>
      <c r="E23" s="155">
        <v>2023</v>
      </c>
      <c r="F23" s="155" t="s">
        <v>471</v>
      </c>
      <c r="G23" s="155" t="s">
        <v>472</v>
      </c>
      <c r="H23" s="155"/>
      <c r="I23" s="99">
        <f>J23</f>
        <v>112500000</v>
      </c>
      <c r="J23" s="99">
        <v>112500000</v>
      </c>
      <c r="K23" s="100"/>
      <c r="L23" s="100"/>
      <c r="M23" s="99">
        <v>112500000</v>
      </c>
      <c r="N23" s="99"/>
      <c r="O23" s="173">
        <f t="shared" si="4"/>
        <v>0</v>
      </c>
      <c r="P23" s="99">
        <v>112500000</v>
      </c>
      <c r="Q23" s="161"/>
    </row>
    <row r="24" spans="1:17" s="76" customFormat="1" ht="27.75" customHeight="1" hidden="1" outlineLevel="1">
      <c r="A24" s="154"/>
      <c r="B24" s="159" t="s">
        <v>27</v>
      </c>
      <c r="C24" s="155"/>
      <c r="D24" s="155"/>
      <c r="E24" s="155"/>
      <c r="F24" s="155"/>
      <c r="G24" s="155"/>
      <c r="H24" s="155"/>
      <c r="I24" s="99"/>
      <c r="J24" s="99"/>
      <c r="K24" s="100"/>
      <c r="L24" s="100"/>
      <c r="M24" s="99">
        <v>500000</v>
      </c>
      <c r="N24" s="99"/>
      <c r="O24" s="173">
        <f t="shared" si="4"/>
        <v>0</v>
      </c>
      <c r="P24" s="99"/>
      <c r="Q24" s="161"/>
    </row>
    <row r="25" spans="1:17" s="76" customFormat="1" ht="27.75" customHeight="1" hidden="1" outlineLevel="1">
      <c r="A25" s="154" t="s">
        <v>13</v>
      </c>
      <c r="B25" s="159" t="s">
        <v>23</v>
      </c>
      <c r="C25" s="155" t="s">
        <v>24</v>
      </c>
      <c r="D25" s="155" t="s">
        <v>23</v>
      </c>
      <c r="E25" s="155">
        <v>2023</v>
      </c>
      <c r="F25" s="155" t="s">
        <v>471</v>
      </c>
      <c r="G25" s="155" t="s">
        <v>466</v>
      </c>
      <c r="H25" s="155"/>
      <c r="I25" s="99">
        <f>J25</f>
        <v>225000000</v>
      </c>
      <c r="J25" s="99">
        <v>225000000</v>
      </c>
      <c r="K25" s="100"/>
      <c r="L25" s="100"/>
      <c r="M25" s="99">
        <v>22500000</v>
      </c>
      <c r="N25" s="99"/>
      <c r="O25" s="173">
        <f t="shared" si="4"/>
        <v>0</v>
      </c>
      <c r="P25" s="99">
        <v>22500000</v>
      </c>
      <c r="Q25" s="161"/>
    </row>
    <row r="26" spans="1:17" s="76" customFormat="1" ht="27.75" customHeight="1" hidden="1" outlineLevel="1">
      <c r="A26" s="177" t="s">
        <v>33</v>
      </c>
      <c r="B26" s="182" t="s">
        <v>34</v>
      </c>
      <c r="C26" s="186"/>
      <c r="D26" s="177"/>
      <c r="E26" s="177"/>
      <c r="F26" s="177"/>
      <c r="G26" s="177"/>
      <c r="H26" s="177"/>
      <c r="I26" s="179">
        <f>I27+I28</f>
        <v>2233000000</v>
      </c>
      <c r="J26" s="179">
        <f>J27+J28</f>
        <v>2233000000</v>
      </c>
      <c r="K26" s="187"/>
      <c r="L26" s="187"/>
      <c r="M26" s="179">
        <f>M27+M28</f>
        <v>2107000000</v>
      </c>
      <c r="N26" s="179">
        <f>N27+N28</f>
        <v>488842000</v>
      </c>
      <c r="O26" s="174">
        <f t="shared" si="4"/>
        <v>0.23200854295206455</v>
      </c>
      <c r="P26" s="179">
        <f>P27+P28</f>
        <v>2107000000</v>
      </c>
      <c r="Q26" s="160"/>
    </row>
    <row r="27" spans="1:17" s="75" customFormat="1" ht="27.75" customHeight="1" hidden="1" outlineLevel="1">
      <c r="A27" s="154" t="s">
        <v>13</v>
      </c>
      <c r="B27" s="159" t="s">
        <v>45</v>
      </c>
      <c r="C27" s="158" t="s">
        <v>497</v>
      </c>
      <c r="D27" s="155" t="s">
        <v>30</v>
      </c>
      <c r="E27" s="155">
        <v>2023</v>
      </c>
      <c r="F27" s="155" t="s">
        <v>37</v>
      </c>
      <c r="G27" s="155" t="s">
        <v>638</v>
      </c>
      <c r="H27" s="188" t="s">
        <v>639</v>
      </c>
      <c r="I27" s="99">
        <f>J27</f>
        <v>733000000</v>
      </c>
      <c r="J27" s="99">
        <v>733000000</v>
      </c>
      <c r="K27" s="100"/>
      <c r="L27" s="100"/>
      <c r="M27" s="99">
        <v>733000000</v>
      </c>
      <c r="N27" s="189">
        <v>41922000</v>
      </c>
      <c r="O27" s="173">
        <f t="shared" si="4"/>
        <v>0.05719236016371078</v>
      </c>
      <c r="P27" s="99">
        <v>733000000</v>
      </c>
      <c r="Q27" s="190"/>
    </row>
    <row r="28" spans="1:17" ht="27.75" customHeight="1" hidden="1" outlineLevel="1">
      <c r="A28" s="154" t="s">
        <v>13</v>
      </c>
      <c r="B28" s="159" t="s">
        <v>48</v>
      </c>
      <c r="C28" s="158" t="s">
        <v>497</v>
      </c>
      <c r="D28" s="155" t="s">
        <v>16</v>
      </c>
      <c r="E28" s="155">
        <v>2023</v>
      </c>
      <c r="F28" s="155" t="s">
        <v>37</v>
      </c>
      <c r="G28" s="155" t="s">
        <v>638</v>
      </c>
      <c r="H28" s="188" t="s">
        <v>640</v>
      </c>
      <c r="I28" s="99">
        <f>J28</f>
        <v>1500000000</v>
      </c>
      <c r="J28" s="99">
        <v>1500000000</v>
      </c>
      <c r="K28" s="100"/>
      <c r="L28" s="100"/>
      <c r="M28" s="99">
        <v>1374000000</v>
      </c>
      <c r="N28" s="189">
        <v>446920000</v>
      </c>
      <c r="O28" s="173">
        <f t="shared" si="4"/>
        <v>0.3252692867540029</v>
      </c>
      <c r="P28" s="99">
        <v>1374000000</v>
      </c>
      <c r="Q28" s="190"/>
    </row>
    <row r="29" spans="1:17" ht="27.75" customHeight="1" hidden="1" outlineLevel="1">
      <c r="A29" s="177">
        <v>2</v>
      </c>
      <c r="B29" s="182" t="s">
        <v>50</v>
      </c>
      <c r="C29" s="186"/>
      <c r="D29" s="177"/>
      <c r="E29" s="177"/>
      <c r="F29" s="177"/>
      <c r="G29" s="177"/>
      <c r="H29" s="177"/>
      <c r="I29" s="179">
        <f>I30</f>
        <v>42855000000</v>
      </c>
      <c r="J29" s="179">
        <f>J30</f>
        <v>42855000000</v>
      </c>
      <c r="K29" s="179"/>
      <c r="L29" s="179"/>
      <c r="M29" s="179">
        <f>M30</f>
        <v>18879000000</v>
      </c>
      <c r="N29" s="179">
        <f>N30</f>
        <v>11844567513</v>
      </c>
      <c r="O29" s="174">
        <f t="shared" si="4"/>
        <v>0.6273937980295566</v>
      </c>
      <c r="P29" s="179">
        <f>P30</f>
        <v>18879000000</v>
      </c>
      <c r="Q29" s="160"/>
    </row>
    <row r="30" spans="1:17" s="77" customFormat="1" ht="27.75" customHeight="1" hidden="1" outlineLevel="1">
      <c r="A30" s="191" t="s">
        <v>356</v>
      </c>
      <c r="B30" s="192" t="s">
        <v>51</v>
      </c>
      <c r="C30" s="193"/>
      <c r="D30" s="191"/>
      <c r="E30" s="191"/>
      <c r="F30" s="191"/>
      <c r="G30" s="191"/>
      <c r="H30" s="191"/>
      <c r="I30" s="194">
        <f>I31+I33</f>
        <v>42855000000</v>
      </c>
      <c r="J30" s="194">
        <f>J31+J33</f>
        <v>42855000000</v>
      </c>
      <c r="K30" s="194"/>
      <c r="L30" s="194"/>
      <c r="M30" s="194">
        <f>M31+M33</f>
        <v>18879000000</v>
      </c>
      <c r="N30" s="194">
        <f>N31+N33</f>
        <v>11844567513</v>
      </c>
      <c r="O30" s="174">
        <f t="shared" si="4"/>
        <v>0.6273937980295566</v>
      </c>
      <c r="P30" s="194">
        <f>P31+P33</f>
        <v>18879000000</v>
      </c>
      <c r="Q30" s="160"/>
    </row>
    <row r="31" spans="1:17" s="75" customFormat="1" ht="27.75" customHeight="1" hidden="1" outlineLevel="1">
      <c r="A31" s="191" t="s">
        <v>60</v>
      </c>
      <c r="B31" s="192" t="s">
        <v>52</v>
      </c>
      <c r="C31" s="193"/>
      <c r="D31" s="191"/>
      <c r="E31" s="191"/>
      <c r="F31" s="191"/>
      <c r="G31" s="191"/>
      <c r="H31" s="191"/>
      <c r="I31" s="194">
        <f>I32</f>
        <v>26873000000</v>
      </c>
      <c r="J31" s="194">
        <f>J32</f>
        <v>26873000000</v>
      </c>
      <c r="K31" s="194"/>
      <c r="L31" s="194"/>
      <c r="M31" s="194">
        <f>M32</f>
        <v>6731000000</v>
      </c>
      <c r="N31" s="194">
        <f>N32</f>
        <v>6731000000</v>
      </c>
      <c r="O31" s="174">
        <f t="shared" si="4"/>
        <v>1</v>
      </c>
      <c r="P31" s="194">
        <f>P32</f>
        <v>6731000000</v>
      </c>
      <c r="Q31" s="160"/>
    </row>
    <row r="32" spans="1:17" s="75" customFormat="1" ht="27.75" customHeight="1" hidden="1" outlineLevel="1">
      <c r="A32" s="155" t="s">
        <v>53</v>
      </c>
      <c r="B32" s="159" t="s">
        <v>54</v>
      </c>
      <c r="C32" s="155" t="s">
        <v>55</v>
      </c>
      <c r="D32" s="155"/>
      <c r="E32" s="155" t="s">
        <v>57</v>
      </c>
      <c r="F32" s="155" t="s">
        <v>641</v>
      </c>
      <c r="G32" s="195" t="s">
        <v>425</v>
      </c>
      <c r="H32" s="195" t="s">
        <v>275</v>
      </c>
      <c r="I32" s="99">
        <f>J32+K32+L32</f>
        <v>26873000000</v>
      </c>
      <c r="J32" s="99">
        <v>26873000000</v>
      </c>
      <c r="K32" s="100"/>
      <c r="L32" s="100"/>
      <c r="M32" s="99">
        <v>6731000000</v>
      </c>
      <c r="N32" s="99">
        <v>6731000000</v>
      </c>
      <c r="O32" s="173">
        <f t="shared" si="4"/>
        <v>1</v>
      </c>
      <c r="P32" s="99">
        <v>6731000000</v>
      </c>
      <c r="Q32" s="196"/>
    </row>
    <row r="33" spans="1:17" s="74" customFormat="1" ht="27.75" customHeight="1" hidden="1" outlineLevel="1">
      <c r="A33" s="191" t="s">
        <v>60</v>
      </c>
      <c r="B33" s="192" t="s">
        <v>59</v>
      </c>
      <c r="C33" s="193"/>
      <c r="D33" s="191"/>
      <c r="E33" s="191"/>
      <c r="F33" s="191"/>
      <c r="G33" s="191"/>
      <c r="H33" s="191"/>
      <c r="I33" s="194">
        <f>I34+I47</f>
        <v>15982000000</v>
      </c>
      <c r="J33" s="194">
        <f>J34+J47</f>
        <v>15982000000</v>
      </c>
      <c r="K33" s="194"/>
      <c r="L33" s="194"/>
      <c r="M33" s="194">
        <f>M34+M47</f>
        <v>12148000000</v>
      </c>
      <c r="N33" s="194">
        <f>N34+N47</f>
        <v>5113567513</v>
      </c>
      <c r="O33" s="175">
        <f t="shared" si="4"/>
        <v>0.4209390445340797</v>
      </c>
      <c r="P33" s="194">
        <f>P34+P47</f>
        <v>12148000000</v>
      </c>
      <c r="Q33" s="160"/>
    </row>
    <row r="34" spans="1:17" s="75" customFormat="1" ht="27.75" customHeight="1" hidden="1" outlineLevel="1">
      <c r="A34" s="191" t="s">
        <v>60</v>
      </c>
      <c r="B34" s="192" t="s">
        <v>61</v>
      </c>
      <c r="C34" s="191"/>
      <c r="D34" s="191"/>
      <c r="E34" s="191"/>
      <c r="F34" s="191"/>
      <c r="G34" s="191"/>
      <c r="H34" s="197"/>
      <c r="I34" s="194">
        <f>I35+I41+I44</f>
        <v>9888000000</v>
      </c>
      <c r="J34" s="194">
        <f>J35+J41+J44</f>
        <v>9888000000</v>
      </c>
      <c r="K34" s="194"/>
      <c r="L34" s="194"/>
      <c r="M34" s="194">
        <f>M35+M41+M44</f>
        <v>7942000000</v>
      </c>
      <c r="N34" s="194">
        <f>N35+N41+N44</f>
        <v>4172078000</v>
      </c>
      <c r="O34" s="175">
        <f t="shared" si="4"/>
        <v>0.5253183077310501</v>
      </c>
      <c r="P34" s="194">
        <f>P35+P41+P44</f>
        <v>7942000000</v>
      </c>
      <c r="Q34" s="160"/>
    </row>
    <row r="35" spans="1:17" s="76" customFormat="1" ht="27.75" customHeight="1" hidden="1" outlineLevel="1">
      <c r="A35" s="191" t="s">
        <v>60</v>
      </c>
      <c r="B35" s="192" t="s">
        <v>19</v>
      </c>
      <c r="C35" s="191"/>
      <c r="D35" s="191"/>
      <c r="E35" s="191"/>
      <c r="F35" s="191"/>
      <c r="G35" s="191"/>
      <c r="H35" s="191"/>
      <c r="I35" s="194">
        <f>I36+I37+I38+I39+I40</f>
        <v>2787000000</v>
      </c>
      <c r="J35" s="194">
        <f>J36+J37+J38+J39+J40</f>
        <v>2787000000</v>
      </c>
      <c r="K35" s="194"/>
      <c r="L35" s="194"/>
      <c r="M35" s="194">
        <f>M36+M37+M38+M39+M40</f>
        <v>2706000000</v>
      </c>
      <c r="N35" s="194">
        <f>N36+N37+N38+N39+N40</f>
        <v>1979242000</v>
      </c>
      <c r="O35" s="175">
        <f t="shared" si="4"/>
        <v>0.7314271988174427</v>
      </c>
      <c r="P35" s="194">
        <f>P36+P37+P38+P39+P40</f>
        <v>2706000000</v>
      </c>
      <c r="Q35" s="160"/>
    </row>
    <row r="36" spans="1:17" s="76" customFormat="1" ht="27.75" customHeight="1" hidden="1" outlineLevel="1">
      <c r="A36" s="154" t="s">
        <v>13</v>
      </c>
      <c r="B36" s="159" t="s">
        <v>88</v>
      </c>
      <c r="C36" s="155" t="s">
        <v>20</v>
      </c>
      <c r="D36" s="155" t="s">
        <v>89</v>
      </c>
      <c r="E36" s="155">
        <v>2023</v>
      </c>
      <c r="F36" s="155" t="s">
        <v>90</v>
      </c>
      <c r="G36" s="155" t="s">
        <v>642</v>
      </c>
      <c r="H36" s="155" t="s">
        <v>643</v>
      </c>
      <c r="I36" s="99">
        <f>J36</f>
        <v>700000000</v>
      </c>
      <c r="J36" s="99">
        <v>700000000</v>
      </c>
      <c r="K36" s="100"/>
      <c r="L36" s="100"/>
      <c r="M36" s="99">
        <v>700000000</v>
      </c>
      <c r="N36" s="189">
        <v>634369000</v>
      </c>
      <c r="O36" s="173">
        <f t="shared" si="4"/>
        <v>0.9062414285714285</v>
      </c>
      <c r="P36" s="99">
        <v>700000000</v>
      </c>
      <c r="Q36" s="161"/>
    </row>
    <row r="37" spans="1:17" s="76" customFormat="1" ht="27.75" customHeight="1" hidden="1" outlineLevel="1">
      <c r="A37" s="154" t="s">
        <v>13</v>
      </c>
      <c r="B37" s="159" t="s">
        <v>93</v>
      </c>
      <c r="C37" s="155" t="s">
        <v>20</v>
      </c>
      <c r="D37" s="155" t="s">
        <v>94</v>
      </c>
      <c r="E37" s="155">
        <v>2023</v>
      </c>
      <c r="F37" s="155" t="s">
        <v>90</v>
      </c>
      <c r="G37" s="155" t="s">
        <v>642</v>
      </c>
      <c r="H37" s="155" t="s">
        <v>644</v>
      </c>
      <c r="I37" s="99">
        <f>J37</f>
        <v>550000000</v>
      </c>
      <c r="J37" s="99">
        <v>550000000</v>
      </c>
      <c r="K37" s="100"/>
      <c r="L37" s="100"/>
      <c r="M37" s="99">
        <v>550000000</v>
      </c>
      <c r="N37" s="189">
        <v>493295000</v>
      </c>
      <c r="O37" s="173">
        <f t="shared" si="4"/>
        <v>0.8969</v>
      </c>
      <c r="P37" s="99">
        <v>550000000</v>
      </c>
      <c r="Q37" s="161"/>
    </row>
    <row r="38" spans="1:17" s="76" customFormat="1" ht="27.75" customHeight="1" hidden="1" outlineLevel="1">
      <c r="A38" s="154" t="s">
        <v>13</v>
      </c>
      <c r="B38" s="159" t="s">
        <v>96</v>
      </c>
      <c r="C38" s="155" t="s">
        <v>20</v>
      </c>
      <c r="D38" s="155" t="s">
        <v>97</v>
      </c>
      <c r="E38" s="155">
        <v>2023</v>
      </c>
      <c r="F38" s="155" t="s">
        <v>90</v>
      </c>
      <c r="G38" s="155" t="s">
        <v>642</v>
      </c>
      <c r="H38" s="155" t="s">
        <v>645</v>
      </c>
      <c r="I38" s="99">
        <f>J38</f>
        <v>328000000</v>
      </c>
      <c r="J38" s="99">
        <v>328000000</v>
      </c>
      <c r="K38" s="100"/>
      <c r="L38" s="100"/>
      <c r="M38" s="99">
        <v>328000000</v>
      </c>
      <c r="N38" s="189">
        <v>255883000</v>
      </c>
      <c r="O38" s="173">
        <f t="shared" si="4"/>
        <v>0.7801310975609757</v>
      </c>
      <c r="P38" s="99">
        <v>328000000</v>
      </c>
      <c r="Q38" s="161"/>
    </row>
    <row r="39" spans="1:17" s="76" customFormat="1" ht="39.75" customHeight="1" hidden="1" outlineLevel="1">
      <c r="A39" s="154" t="s">
        <v>13</v>
      </c>
      <c r="B39" s="159" t="s">
        <v>102</v>
      </c>
      <c r="C39" s="155" t="s">
        <v>20</v>
      </c>
      <c r="D39" s="155" t="s">
        <v>103</v>
      </c>
      <c r="E39" s="155">
        <v>2023</v>
      </c>
      <c r="F39" s="155" t="s">
        <v>104</v>
      </c>
      <c r="G39" s="155" t="s">
        <v>646</v>
      </c>
      <c r="H39" s="155" t="s">
        <v>647</v>
      </c>
      <c r="I39" s="99">
        <f>J39</f>
        <v>500000000</v>
      </c>
      <c r="J39" s="99">
        <v>500000000</v>
      </c>
      <c r="K39" s="100"/>
      <c r="L39" s="100"/>
      <c r="M39" s="99">
        <v>500000000</v>
      </c>
      <c r="N39" s="99"/>
      <c r="O39" s="173">
        <f t="shared" si="4"/>
        <v>0</v>
      </c>
      <c r="P39" s="99">
        <v>500000000</v>
      </c>
      <c r="Q39" s="161"/>
    </row>
    <row r="40" spans="1:17" s="76" customFormat="1" ht="27.75" customHeight="1" hidden="1" outlineLevel="1">
      <c r="A40" s="154" t="s">
        <v>13</v>
      </c>
      <c r="B40" s="159" t="s">
        <v>99</v>
      </c>
      <c r="C40" s="155" t="s">
        <v>20</v>
      </c>
      <c r="D40" s="155" t="s">
        <v>100</v>
      </c>
      <c r="E40" s="155" t="s">
        <v>648</v>
      </c>
      <c r="F40" s="155" t="s">
        <v>90</v>
      </c>
      <c r="G40" s="155" t="s">
        <v>642</v>
      </c>
      <c r="H40" s="155" t="s">
        <v>649</v>
      </c>
      <c r="I40" s="99">
        <f>J40</f>
        <v>709000000</v>
      </c>
      <c r="J40" s="99">
        <v>709000000</v>
      </c>
      <c r="K40" s="100"/>
      <c r="L40" s="100"/>
      <c r="M40" s="99">
        <f>406000000+222000000</f>
        <v>628000000</v>
      </c>
      <c r="N40" s="189">
        <v>595695000</v>
      </c>
      <c r="O40" s="173">
        <f t="shared" si="4"/>
        <v>0.9485589171974522</v>
      </c>
      <c r="P40" s="99">
        <f>406000000+222000000</f>
        <v>628000000</v>
      </c>
      <c r="Q40" s="161"/>
    </row>
    <row r="41" spans="1:17" s="76" customFormat="1" ht="27.75" customHeight="1" hidden="1" outlineLevel="1">
      <c r="A41" s="191" t="s">
        <v>60</v>
      </c>
      <c r="B41" s="192" t="s">
        <v>14</v>
      </c>
      <c r="C41" s="191"/>
      <c r="D41" s="191"/>
      <c r="E41" s="191"/>
      <c r="F41" s="191"/>
      <c r="G41" s="191"/>
      <c r="H41" s="191"/>
      <c r="I41" s="194">
        <f>I42+I43</f>
        <v>2812000000</v>
      </c>
      <c r="J41" s="194">
        <f>J42+J43</f>
        <v>2812000000</v>
      </c>
      <c r="K41" s="194"/>
      <c r="L41" s="194"/>
      <c r="M41" s="194">
        <f>M42+M43</f>
        <v>2521000000</v>
      </c>
      <c r="N41" s="194">
        <f>N42+N43</f>
        <v>930056000</v>
      </c>
      <c r="O41" s="174">
        <f t="shared" si="4"/>
        <v>0.3689234430781436</v>
      </c>
      <c r="P41" s="194">
        <f>P42+P43</f>
        <v>2521000000</v>
      </c>
      <c r="Q41" s="160"/>
    </row>
    <row r="42" spans="1:17" s="76" customFormat="1" ht="27.75" customHeight="1" hidden="1" outlineLevel="1">
      <c r="A42" s="154" t="s">
        <v>13</v>
      </c>
      <c r="B42" s="159" t="s">
        <v>118</v>
      </c>
      <c r="C42" s="158" t="s">
        <v>243</v>
      </c>
      <c r="D42" s="155" t="s">
        <v>119</v>
      </c>
      <c r="E42" s="155">
        <v>2023</v>
      </c>
      <c r="F42" s="155" t="s">
        <v>116</v>
      </c>
      <c r="G42" s="155" t="s">
        <v>650</v>
      </c>
      <c r="H42" s="188" t="s">
        <v>651</v>
      </c>
      <c r="I42" s="99">
        <f>J42</f>
        <v>997000000</v>
      </c>
      <c r="J42" s="99">
        <v>997000000</v>
      </c>
      <c r="K42" s="100"/>
      <c r="L42" s="100"/>
      <c r="M42" s="99">
        <v>997000000</v>
      </c>
      <c r="N42" s="189">
        <v>317401000</v>
      </c>
      <c r="O42" s="173">
        <f t="shared" si="4"/>
        <v>0.3183560682046138</v>
      </c>
      <c r="P42" s="99">
        <v>997000000</v>
      </c>
      <c r="Q42" s="161"/>
    </row>
    <row r="43" spans="1:17" s="76" customFormat="1" ht="27.75" customHeight="1" hidden="1" outlineLevel="1">
      <c r="A43" s="154" t="s">
        <v>13</v>
      </c>
      <c r="B43" s="159" t="s">
        <v>122</v>
      </c>
      <c r="C43" s="155" t="s">
        <v>55</v>
      </c>
      <c r="D43" s="155" t="s">
        <v>123</v>
      </c>
      <c r="E43" s="155" t="s">
        <v>648</v>
      </c>
      <c r="F43" s="155" t="s">
        <v>63</v>
      </c>
      <c r="G43" s="155" t="s">
        <v>650</v>
      </c>
      <c r="H43" s="155" t="s">
        <v>652</v>
      </c>
      <c r="I43" s="99">
        <f>J43</f>
        <v>1815000000</v>
      </c>
      <c r="J43" s="99">
        <v>1815000000</v>
      </c>
      <c r="K43" s="100"/>
      <c r="L43" s="100"/>
      <c r="M43" s="99">
        <v>1524000000</v>
      </c>
      <c r="N43" s="189">
        <v>612655000</v>
      </c>
      <c r="O43" s="173">
        <f t="shared" si="4"/>
        <v>0.402004593175853</v>
      </c>
      <c r="P43" s="99">
        <v>1524000000</v>
      </c>
      <c r="Q43" s="198"/>
    </row>
    <row r="44" spans="1:17" s="76" customFormat="1" ht="27.75" customHeight="1" hidden="1" outlineLevel="1">
      <c r="A44" s="191" t="s">
        <v>60</v>
      </c>
      <c r="B44" s="192" t="s">
        <v>21</v>
      </c>
      <c r="C44" s="191"/>
      <c r="D44" s="191"/>
      <c r="E44" s="191"/>
      <c r="F44" s="191"/>
      <c r="G44" s="191"/>
      <c r="H44" s="191"/>
      <c r="I44" s="194">
        <f>I45+I46</f>
        <v>4289000000</v>
      </c>
      <c r="J44" s="194">
        <f>J45+J46</f>
        <v>4289000000</v>
      </c>
      <c r="K44" s="199"/>
      <c r="L44" s="199"/>
      <c r="M44" s="194">
        <f>M45+M46</f>
        <v>2715000000</v>
      </c>
      <c r="N44" s="194">
        <f>N45+N46</f>
        <v>1262780000</v>
      </c>
      <c r="O44" s="174">
        <f t="shared" si="4"/>
        <v>0.4651123388581952</v>
      </c>
      <c r="P44" s="194">
        <f>P45+P46</f>
        <v>2715000000</v>
      </c>
      <c r="Q44" s="160"/>
    </row>
    <row r="45" spans="1:17" s="76" customFormat="1" ht="27.75" customHeight="1" hidden="1" outlineLevel="1">
      <c r="A45" s="154" t="s">
        <v>13</v>
      </c>
      <c r="B45" s="159" t="s">
        <v>134</v>
      </c>
      <c r="C45" s="155" t="s">
        <v>55</v>
      </c>
      <c r="D45" s="155" t="s">
        <v>131</v>
      </c>
      <c r="E45" s="155">
        <v>2023</v>
      </c>
      <c r="F45" s="155" t="s">
        <v>63</v>
      </c>
      <c r="G45" s="155" t="s">
        <v>650</v>
      </c>
      <c r="H45" s="155" t="s">
        <v>653</v>
      </c>
      <c r="I45" s="99">
        <f>J45</f>
        <v>2089000000</v>
      </c>
      <c r="J45" s="99">
        <v>2089000000</v>
      </c>
      <c r="K45" s="100"/>
      <c r="L45" s="100"/>
      <c r="M45" s="99">
        <v>2089000000</v>
      </c>
      <c r="N45" s="189">
        <v>690597000</v>
      </c>
      <c r="O45" s="173">
        <f t="shared" si="4"/>
        <v>0.3305873623743418</v>
      </c>
      <c r="P45" s="99">
        <v>2089000000</v>
      </c>
      <c r="Q45" s="161"/>
    </row>
    <row r="46" spans="1:17" s="76" customFormat="1" ht="27.75" customHeight="1" hidden="1" outlineLevel="1">
      <c r="A46" s="154" t="s">
        <v>13</v>
      </c>
      <c r="B46" s="159" t="s">
        <v>136</v>
      </c>
      <c r="C46" s="155" t="s">
        <v>55</v>
      </c>
      <c r="D46" s="155" t="s">
        <v>131</v>
      </c>
      <c r="E46" s="155" t="s">
        <v>648</v>
      </c>
      <c r="F46" s="155" t="s">
        <v>63</v>
      </c>
      <c r="G46" s="155" t="s">
        <v>650</v>
      </c>
      <c r="H46" s="155" t="s">
        <v>654</v>
      </c>
      <c r="I46" s="99">
        <f>J46</f>
        <v>2200000000</v>
      </c>
      <c r="J46" s="99">
        <v>2200000000</v>
      </c>
      <c r="K46" s="100"/>
      <c r="L46" s="100"/>
      <c r="M46" s="99">
        <v>626000000</v>
      </c>
      <c r="N46" s="189">
        <v>572183000</v>
      </c>
      <c r="O46" s="173">
        <f t="shared" si="4"/>
        <v>0.9140303514376997</v>
      </c>
      <c r="P46" s="99">
        <v>626000000</v>
      </c>
      <c r="Q46" s="161"/>
    </row>
    <row r="47" spans="1:17" s="76" customFormat="1" ht="27.75" customHeight="1" hidden="1" outlineLevel="1">
      <c r="A47" s="191" t="s">
        <v>60</v>
      </c>
      <c r="B47" s="192" t="s">
        <v>143</v>
      </c>
      <c r="C47" s="191"/>
      <c r="D47" s="191"/>
      <c r="E47" s="191"/>
      <c r="F47" s="191"/>
      <c r="G47" s="191"/>
      <c r="H47" s="191"/>
      <c r="I47" s="194">
        <f>I52+I58+I62+I48</f>
        <v>6094000000</v>
      </c>
      <c r="J47" s="194">
        <f>J52+J58+J62+J48</f>
        <v>6094000000</v>
      </c>
      <c r="K47" s="194"/>
      <c r="L47" s="194"/>
      <c r="M47" s="194">
        <f>M52+M58+M62+M48</f>
        <v>4206000000</v>
      </c>
      <c r="N47" s="194">
        <f>N52+N58+N62+N48</f>
        <v>941489513</v>
      </c>
      <c r="O47" s="174">
        <f t="shared" si="4"/>
        <v>0.2238443920589634</v>
      </c>
      <c r="P47" s="194">
        <f>P52+P58+P62+P48</f>
        <v>4206000000</v>
      </c>
      <c r="Q47" s="160"/>
    </row>
    <row r="48" spans="1:17" s="75" customFormat="1" ht="27.75" customHeight="1" hidden="1" outlineLevel="1">
      <c r="A48" s="191"/>
      <c r="B48" s="192" t="s">
        <v>655</v>
      </c>
      <c r="C48" s="191"/>
      <c r="D48" s="191"/>
      <c r="E48" s="191"/>
      <c r="F48" s="191"/>
      <c r="G48" s="191"/>
      <c r="H48" s="191"/>
      <c r="I48" s="194">
        <f>I49+I50+I51</f>
        <v>1402000000</v>
      </c>
      <c r="J48" s="194">
        <f>J49+J50+J51</f>
        <v>1402000000</v>
      </c>
      <c r="K48" s="194"/>
      <c r="L48" s="194"/>
      <c r="M48" s="194">
        <f>M49+M50+M51</f>
        <v>1402000000</v>
      </c>
      <c r="N48" s="194">
        <f>N49+N50+N51</f>
        <v>0</v>
      </c>
      <c r="O48" s="174">
        <f t="shared" si="4"/>
        <v>0</v>
      </c>
      <c r="P48" s="194">
        <f>P49+P50+P51</f>
        <v>1402000000</v>
      </c>
      <c r="Q48" s="160"/>
    </row>
    <row r="49" spans="1:17" s="78" customFormat="1" ht="27.75" customHeight="1" hidden="1" outlineLevel="1">
      <c r="A49" s="154" t="s">
        <v>13</v>
      </c>
      <c r="B49" s="159" t="s">
        <v>66</v>
      </c>
      <c r="C49" s="158" t="s">
        <v>17</v>
      </c>
      <c r="D49" s="155" t="s">
        <v>67</v>
      </c>
      <c r="E49" s="155">
        <v>2023</v>
      </c>
      <c r="F49" s="155" t="s">
        <v>63</v>
      </c>
      <c r="G49" s="155" t="s">
        <v>650</v>
      </c>
      <c r="H49" s="188" t="s">
        <v>656</v>
      </c>
      <c r="I49" s="99">
        <f>J49</f>
        <v>602000000</v>
      </c>
      <c r="J49" s="99">
        <v>602000000</v>
      </c>
      <c r="K49" s="99"/>
      <c r="L49" s="99"/>
      <c r="M49" s="99">
        <v>602000000</v>
      </c>
      <c r="N49" s="99"/>
      <c r="O49" s="173">
        <f t="shared" si="4"/>
        <v>0</v>
      </c>
      <c r="P49" s="99">
        <v>602000000</v>
      </c>
      <c r="Q49" s="160"/>
    </row>
    <row r="50" spans="1:17" s="78" customFormat="1" ht="27.75" customHeight="1" hidden="1" outlineLevel="1">
      <c r="A50" s="154" t="s">
        <v>13</v>
      </c>
      <c r="B50" s="159" t="s">
        <v>68</v>
      </c>
      <c r="C50" s="158" t="s">
        <v>17</v>
      </c>
      <c r="D50" s="155" t="s">
        <v>69</v>
      </c>
      <c r="E50" s="155">
        <v>2023</v>
      </c>
      <c r="F50" s="155" t="s">
        <v>70</v>
      </c>
      <c r="G50" s="155" t="s">
        <v>71</v>
      </c>
      <c r="H50" s="188" t="s">
        <v>657</v>
      </c>
      <c r="I50" s="99">
        <f>J50</f>
        <v>450000000</v>
      </c>
      <c r="J50" s="99">
        <v>450000000</v>
      </c>
      <c r="K50" s="99"/>
      <c r="L50" s="99"/>
      <c r="M50" s="99">
        <v>450000000</v>
      </c>
      <c r="N50" s="99"/>
      <c r="O50" s="173">
        <f t="shared" si="4"/>
        <v>0</v>
      </c>
      <c r="P50" s="99">
        <v>450000000</v>
      </c>
      <c r="Q50" s="161"/>
    </row>
    <row r="51" spans="1:17" s="78" customFormat="1" ht="27.75" customHeight="1" hidden="1" outlineLevel="1">
      <c r="A51" s="154" t="s">
        <v>13</v>
      </c>
      <c r="B51" s="159" t="s">
        <v>76</v>
      </c>
      <c r="C51" s="158" t="s">
        <v>17</v>
      </c>
      <c r="D51" s="155" t="s">
        <v>77</v>
      </c>
      <c r="E51" s="155">
        <v>2023</v>
      </c>
      <c r="F51" s="155" t="s">
        <v>70</v>
      </c>
      <c r="G51" s="155" t="s">
        <v>658</v>
      </c>
      <c r="H51" s="188" t="s">
        <v>659</v>
      </c>
      <c r="I51" s="99">
        <f>J51</f>
        <v>350000000</v>
      </c>
      <c r="J51" s="99">
        <v>350000000</v>
      </c>
      <c r="K51" s="99"/>
      <c r="L51" s="99"/>
      <c r="M51" s="99">
        <v>350000000</v>
      </c>
      <c r="N51" s="99"/>
      <c r="O51" s="173">
        <f t="shared" si="4"/>
        <v>0</v>
      </c>
      <c r="P51" s="99">
        <v>350000000</v>
      </c>
      <c r="Q51" s="161"/>
    </row>
    <row r="52" spans="1:17" s="75" customFormat="1" ht="27.75" customHeight="1" hidden="1" outlineLevel="1">
      <c r="A52" s="191" t="s">
        <v>60</v>
      </c>
      <c r="B52" s="192" t="s">
        <v>30</v>
      </c>
      <c r="C52" s="191"/>
      <c r="D52" s="191"/>
      <c r="E52" s="191"/>
      <c r="F52" s="191"/>
      <c r="G52" s="191"/>
      <c r="H52" s="191"/>
      <c r="I52" s="199">
        <f>I53+I54+I55+I56+I57</f>
        <v>1537000000</v>
      </c>
      <c r="J52" s="199">
        <f>J53+J54+J55+J56+J57</f>
        <v>1537000000</v>
      </c>
      <c r="K52" s="199"/>
      <c r="L52" s="199"/>
      <c r="M52" s="194">
        <f>M53+M54+M55+M56+M57</f>
        <v>1402000000</v>
      </c>
      <c r="N52" s="194">
        <f>N53+N54+N55+N56+N57</f>
        <v>941489513</v>
      </c>
      <c r="O52" s="174">
        <f t="shared" si="4"/>
        <v>0.6715331761768901</v>
      </c>
      <c r="P52" s="194">
        <f>P53+P54+P55+P56+P57</f>
        <v>1402000000</v>
      </c>
      <c r="Q52" s="160"/>
    </row>
    <row r="53" spans="1:17" s="76" customFormat="1" ht="27.75" customHeight="1" hidden="1" outlineLevel="1">
      <c r="A53" s="154" t="s">
        <v>13</v>
      </c>
      <c r="B53" s="159" t="s">
        <v>150</v>
      </c>
      <c r="C53" s="155" t="s">
        <v>31</v>
      </c>
      <c r="D53" s="155" t="s">
        <v>144</v>
      </c>
      <c r="E53" s="155">
        <v>2023</v>
      </c>
      <c r="F53" s="155" t="s">
        <v>151</v>
      </c>
      <c r="G53" s="155" t="s">
        <v>152</v>
      </c>
      <c r="H53" s="188" t="s">
        <v>660</v>
      </c>
      <c r="I53" s="100">
        <f>J53</f>
        <v>250000000</v>
      </c>
      <c r="J53" s="100">
        <v>250000000</v>
      </c>
      <c r="K53" s="100"/>
      <c r="L53" s="100"/>
      <c r="M53" s="99">
        <v>250000000</v>
      </c>
      <c r="N53" s="189">
        <v>216597000</v>
      </c>
      <c r="O53" s="173">
        <f t="shared" si="4"/>
        <v>0.866388</v>
      </c>
      <c r="P53" s="99">
        <v>250000000</v>
      </c>
      <c r="Q53" s="161"/>
    </row>
    <row r="54" spans="1:17" s="76" customFormat="1" ht="27.75" customHeight="1" hidden="1" outlineLevel="1">
      <c r="A54" s="154" t="s">
        <v>13</v>
      </c>
      <c r="B54" s="159" t="s">
        <v>153</v>
      </c>
      <c r="C54" s="155" t="s">
        <v>31</v>
      </c>
      <c r="D54" s="155" t="s">
        <v>146</v>
      </c>
      <c r="E54" s="155">
        <v>2023</v>
      </c>
      <c r="F54" s="155" t="s">
        <v>151</v>
      </c>
      <c r="G54" s="155" t="s">
        <v>152</v>
      </c>
      <c r="H54" s="188" t="s">
        <v>661</v>
      </c>
      <c r="I54" s="100">
        <f>J54</f>
        <v>250000000</v>
      </c>
      <c r="J54" s="100">
        <v>250000000</v>
      </c>
      <c r="K54" s="100"/>
      <c r="L54" s="100"/>
      <c r="M54" s="99">
        <v>250000000</v>
      </c>
      <c r="N54" s="189">
        <v>218287000</v>
      </c>
      <c r="O54" s="173">
        <f t="shared" si="4"/>
        <v>0.873148</v>
      </c>
      <c r="P54" s="99">
        <v>250000000</v>
      </c>
      <c r="Q54" s="161"/>
    </row>
    <row r="55" spans="1:17" s="76" customFormat="1" ht="27.75" customHeight="1" hidden="1" outlineLevel="1">
      <c r="A55" s="154" t="s">
        <v>13</v>
      </c>
      <c r="B55" s="159" t="s">
        <v>154</v>
      </c>
      <c r="C55" s="155" t="s">
        <v>31</v>
      </c>
      <c r="D55" s="155" t="s">
        <v>147</v>
      </c>
      <c r="E55" s="155" t="s">
        <v>648</v>
      </c>
      <c r="F55" s="155" t="s">
        <v>151</v>
      </c>
      <c r="G55" s="155" t="s">
        <v>152</v>
      </c>
      <c r="H55" s="188" t="s">
        <v>662</v>
      </c>
      <c r="I55" s="100">
        <f>J55</f>
        <v>267000000</v>
      </c>
      <c r="J55" s="100">
        <v>267000000</v>
      </c>
      <c r="K55" s="100"/>
      <c r="L55" s="100"/>
      <c r="M55" s="99">
        <v>267000000</v>
      </c>
      <c r="N55" s="189">
        <v>217085000</v>
      </c>
      <c r="O55" s="173">
        <f t="shared" si="4"/>
        <v>0.8130524344569289</v>
      </c>
      <c r="P55" s="99">
        <v>267000000</v>
      </c>
      <c r="Q55" s="161"/>
    </row>
    <row r="56" spans="1:17" s="76" customFormat="1" ht="33.75" customHeight="1" hidden="1" outlineLevel="1">
      <c r="A56" s="154" t="s">
        <v>13</v>
      </c>
      <c r="B56" s="159" t="s">
        <v>155</v>
      </c>
      <c r="C56" s="155" t="s">
        <v>31</v>
      </c>
      <c r="D56" s="155" t="s">
        <v>149</v>
      </c>
      <c r="E56" s="155">
        <v>2023</v>
      </c>
      <c r="F56" s="155" t="s">
        <v>63</v>
      </c>
      <c r="G56" s="155" t="s">
        <v>650</v>
      </c>
      <c r="H56" s="188" t="s">
        <v>663</v>
      </c>
      <c r="I56" s="100">
        <f>J56</f>
        <v>400000000</v>
      </c>
      <c r="J56" s="100">
        <v>400000000</v>
      </c>
      <c r="K56" s="100"/>
      <c r="L56" s="100"/>
      <c r="M56" s="99">
        <v>400000000</v>
      </c>
      <c r="N56" s="189">
        <v>289520513</v>
      </c>
      <c r="O56" s="173">
        <f t="shared" si="4"/>
        <v>0.7238012825</v>
      </c>
      <c r="P56" s="99">
        <v>400000000</v>
      </c>
      <c r="Q56" s="200"/>
    </row>
    <row r="57" spans="1:17" s="76" customFormat="1" ht="27.75" customHeight="1" hidden="1" outlineLevel="1">
      <c r="A57" s="154" t="s">
        <v>13</v>
      </c>
      <c r="B57" s="159" t="s">
        <v>157</v>
      </c>
      <c r="C57" s="155" t="s">
        <v>31</v>
      </c>
      <c r="D57" s="155" t="s">
        <v>144</v>
      </c>
      <c r="E57" s="155" t="s">
        <v>648</v>
      </c>
      <c r="F57" s="155" t="s">
        <v>63</v>
      </c>
      <c r="G57" s="155" t="s">
        <v>650</v>
      </c>
      <c r="H57" s="188" t="s">
        <v>664</v>
      </c>
      <c r="I57" s="100">
        <f>J57</f>
        <v>370000000</v>
      </c>
      <c r="J57" s="100">
        <v>370000000</v>
      </c>
      <c r="K57" s="100"/>
      <c r="L57" s="100"/>
      <c r="M57" s="99">
        <v>235000000</v>
      </c>
      <c r="N57" s="99"/>
      <c r="O57" s="173">
        <f t="shared" si="4"/>
        <v>0</v>
      </c>
      <c r="P57" s="99">
        <v>235000000</v>
      </c>
      <c r="Q57" s="200"/>
    </row>
    <row r="58" spans="1:17" s="76" customFormat="1" ht="27.75" customHeight="1" hidden="1" outlineLevel="1">
      <c r="A58" s="191" t="s">
        <v>60</v>
      </c>
      <c r="B58" s="192" t="s">
        <v>27</v>
      </c>
      <c r="C58" s="191"/>
      <c r="D58" s="191"/>
      <c r="E58" s="191"/>
      <c r="F58" s="191"/>
      <c r="G58" s="191"/>
      <c r="H58" s="191"/>
      <c r="I58" s="194">
        <f>I59+I60+I61</f>
        <v>860000000</v>
      </c>
      <c r="J58" s="194">
        <f>J59+J60+J61</f>
        <v>860000000</v>
      </c>
      <c r="K58" s="194"/>
      <c r="L58" s="194"/>
      <c r="M58" s="194">
        <f>M59+M60+M61</f>
        <v>701000000</v>
      </c>
      <c r="N58" s="194">
        <f>N59+N60+N61</f>
        <v>0</v>
      </c>
      <c r="O58" s="174">
        <f t="shared" si="4"/>
        <v>0</v>
      </c>
      <c r="P58" s="194">
        <f>P59+P60+P61</f>
        <v>701000000</v>
      </c>
      <c r="Q58" s="160"/>
    </row>
    <row r="59" spans="1:17" s="76" customFormat="1" ht="27.75" customHeight="1" hidden="1" outlineLevel="1">
      <c r="A59" s="154" t="s">
        <v>13</v>
      </c>
      <c r="B59" s="159" t="s">
        <v>183</v>
      </c>
      <c r="C59" s="155" t="s">
        <v>28</v>
      </c>
      <c r="D59" s="155" t="s">
        <v>126</v>
      </c>
      <c r="E59" s="155">
        <v>2023</v>
      </c>
      <c r="F59" s="155" t="s">
        <v>116</v>
      </c>
      <c r="G59" s="155" t="s">
        <v>650</v>
      </c>
      <c r="H59" s="188" t="s">
        <v>665</v>
      </c>
      <c r="I59" s="99">
        <f>J59</f>
        <v>287000000</v>
      </c>
      <c r="J59" s="99">
        <v>287000000</v>
      </c>
      <c r="K59" s="99"/>
      <c r="L59" s="99"/>
      <c r="M59" s="99">
        <v>287000000</v>
      </c>
      <c r="N59" s="99"/>
      <c r="O59" s="173">
        <f t="shared" si="4"/>
        <v>0</v>
      </c>
      <c r="P59" s="99">
        <v>287000000</v>
      </c>
      <c r="Q59" s="161"/>
    </row>
    <row r="60" spans="1:17" s="76" customFormat="1" ht="27.75" customHeight="1" hidden="1" outlineLevel="1">
      <c r="A60" s="154" t="s">
        <v>13</v>
      </c>
      <c r="B60" s="159" t="s">
        <v>184</v>
      </c>
      <c r="C60" s="155" t="s">
        <v>28</v>
      </c>
      <c r="D60" s="155" t="s">
        <v>126</v>
      </c>
      <c r="E60" s="155">
        <v>2023</v>
      </c>
      <c r="F60" s="155" t="s">
        <v>63</v>
      </c>
      <c r="G60" s="155" t="s">
        <v>650</v>
      </c>
      <c r="H60" s="188" t="s">
        <v>666</v>
      </c>
      <c r="I60" s="99">
        <f>J60</f>
        <v>286000000</v>
      </c>
      <c r="J60" s="99">
        <v>286000000</v>
      </c>
      <c r="K60" s="99"/>
      <c r="L60" s="99"/>
      <c r="M60" s="99">
        <v>286000000</v>
      </c>
      <c r="N60" s="99"/>
      <c r="O60" s="173">
        <f t="shared" si="4"/>
        <v>0</v>
      </c>
      <c r="P60" s="99">
        <v>286000000</v>
      </c>
      <c r="Q60" s="161"/>
    </row>
    <row r="61" spans="1:17" s="76" customFormat="1" ht="27.75" customHeight="1" hidden="1" outlineLevel="1">
      <c r="A61" s="154" t="s">
        <v>13</v>
      </c>
      <c r="B61" s="159" t="s">
        <v>185</v>
      </c>
      <c r="C61" s="155" t="s">
        <v>28</v>
      </c>
      <c r="D61" s="155" t="s">
        <v>182</v>
      </c>
      <c r="E61" s="155" t="s">
        <v>667</v>
      </c>
      <c r="F61" s="155" t="s">
        <v>116</v>
      </c>
      <c r="G61" s="155" t="s">
        <v>650</v>
      </c>
      <c r="H61" s="188" t="s">
        <v>668</v>
      </c>
      <c r="I61" s="99">
        <f>J61</f>
        <v>287000000</v>
      </c>
      <c r="J61" s="99">
        <v>287000000</v>
      </c>
      <c r="K61" s="99"/>
      <c r="L61" s="99"/>
      <c r="M61" s="99">
        <v>128000000</v>
      </c>
      <c r="N61" s="99"/>
      <c r="O61" s="173">
        <f t="shared" si="4"/>
        <v>0</v>
      </c>
      <c r="P61" s="99">
        <v>128000000</v>
      </c>
      <c r="Q61" s="161"/>
    </row>
    <row r="62" spans="1:17" s="76" customFormat="1" ht="27.75" customHeight="1" hidden="1" outlineLevel="1">
      <c r="A62" s="191" t="s">
        <v>60</v>
      </c>
      <c r="B62" s="192" t="s">
        <v>23</v>
      </c>
      <c r="C62" s="191"/>
      <c r="D62" s="191"/>
      <c r="E62" s="191"/>
      <c r="F62" s="191"/>
      <c r="G62" s="191"/>
      <c r="H62" s="191"/>
      <c r="I62" s="194">
        <f>I63+I64</f>
        <v>2295000000</v>
      </c>
      <c r="J62" s="194">
        <f>J63+J64</f>
        <v>2295000000</v>
      </c>
      <c r="K62" s="194"/>
      <c r="L62" s="194"/>
      <c r="M62" s="194">
        <f>M63+M64</f>
        <v>701000000</v>
      </c>
      <c r="N62" s="194">
        <f>N63+N64</f>
        <v>0</v>
      </c>
      <c r="O62" s="174">
        <f t="shared" si="4"/>
        <v>0</v>
      </c>
      <c r="P62" s="194">
        <f>P63+P64</f>
        <v>701000000</v>
      </c>
      <c r="Q62" s="196"/>
    </row>
    <row r="63" spans="1:17" s="79" customFormat="1" ht="27.75" customHeight="1" hidden="1" outlineLevel="1">
      <c r="A63" s="154" t="s">
        <v>13</v>
      </c>
      <c r="B63" s="159" t="s">
        <v>787</v>
      </c>
      <c r="C63" s="158" t="s">
        <v>24</v>
      </c>
      <c r="D63" s="155" t="s">
        <v>193</v>
      </c>
      <c r="E63" s="155">
        <v>2023</v>
      </c>
      <c r="F63" s="155" t="s">
        <v>63</v>
      </c>
      <c r="G63" s="155" t="s">
        <v>650</v>
      </c>
      <c r="H63" s="188" t="s">
        <v>668</v>
      </c>
      <c r="I63" s="99">
        <f>J63</f>
        <v>1147000000</v>
      </c>
      <c r="J63" s="99">
        <v>1147000000</v>
      </c>
      <c r="K63" s="99"/>
      <c r="L63" s="99"/>
      <c r="M63" s="99">
        <v>360000000</v>
      </c>
      <c r="N63" s="99"/>
      <c r="O63" s="173">
        <f t="shared" si="4"/>
        <v>0</v>
      </c>
      <c r="P63" s="99">
        <v>360000000</v>
      </c>
      <c r="Q63" s="161"/>
    </row>
    <row r="64" spans="1:17" s="76" customFormat="1" ht="27.75" customHeight="1" hidden="1" outlineLevel="1">
      <c r="A64" s="154" t="s">
        <v>13</v>
      </c>
      <c r="B64" s="159" t="s">
        <v>735</v>
      </c>
      <c r="C64" s="158" t="s">
        <v>24</v>
      </c>
      <c r="D64" s="155" t="s">
        <v>194</v>
      </c>
      <c r="E64" s="155">
        <v>2023</v>
      </c>
      <c r="F64" s="155" t="s">
        <v>63</v>
      </c>
      <c r="G64" s="155" t="s">
        <v>650</v>
      </c>
      <c r="H64" s="188" t="s">
        <v>668</v>
      </c>
      <c r="I64" s="99">
        <f>J64</f>
        <v>1148000000</v>
      </c>
      <c r="J64" s="99">
        <v>1148000000</v>
      </c>
      <c r="K64" s="99"/>
      <c r="L64" s="99"/>
      <c r="M64" s="99">
        <v>341000000</v>
      </c>
      <c r="N64" s="99"/>
      <c r="O64" s="173">
        <f t="shared" si="4"/>
        <v>0</v>
      </c>
      <c r="P64" s="99">
        <v>341000000</v>
      </c>
      <c r="Q64" s="161"/>
    </row>
    <row r="65" spans="1:17" s="76" customFormat="1" ht="27.75" customHeight="1" hidden="1" outlineLevel="1">
      <c r="A65" s="191">
        <v>3</v>
      </c>
      <c r="B65" s="192" t="s">
        <v>195</v>
      </c>
      <c r="C65" s="191"/>
      <c r="D65" s="191"/>
      <c r="E65" s="191"/>
      <c r="F65" s="191"/>
      <c r="G65" s="191"/>
      <c r="H65" s="191"/>
      <c r="I65" s="194">
        <f>I66+I67+I68</f>
        <v>3182000000</v>
      </c>
      <c r="J65" s="194">
        <f>J66+J67+J68</f>
        <v>3182000000</v>
      </c>
      <c r="K65" s="194"/>
      <c r="L65" s="194"/>
      <c r="M65" s="194">
        <f>M66+M67+M68</f>
        <v>2471000000</v>
      </c>
      <c r="N65" s="194">
        <f>N66+N67+N68</f>
        <v>1319980000</v>
      </c>
      <c r="O65" s="174">
        <f t="shared" si="4"/>
        <v>0.5341885876163497</v>
      </c>
      <c r="P65" s="194">
        <f>P66+P67+P68</f>
        <v>2471000000</v>
      </c>
      <c r="Q65" s="201"/>
    </row>
    <row r="66" spans="1:17" ht="36" customHeight="1" hidden="1" outlineLevel="1">
      <c r="A66" s="154" t="s">
        <v>13</v>
      </c>
      <c r="B66" s="159" t="s">
        <v>669</v>
      </c>
      <c r="C66" s="162" t="s">
        <v>670</v>
      </c>
      <c r="D66" s="155" t="s">
        <v>32</v>
      </c>
      <c r="E66" s="155">
        <v>2023</v>
      </c>
      <c r="F66" s="155" t="s">
        <v>198</v>
      </c>
      <c r="G66" s="155" t="s">
        <v>671</v>
      </c>
      <c r="H66" s="188" t="s">
        <v>654</v>
      </c>
      <c r="I66" s="99">
        <f>J66</f>
        <v>1522000000</v>
      </c>
      <c r="J66" s="99">
        <v>1522000000</v>
      </c>
      <c r="K66" s="99"/>
      <c r="L66" s="99"/>
      <c r="M66" s="99">
        <v>1522000000</v>
      </c>
      <c r="N66" s="189">
        <v>460678000</v>
      </c>
      <c r="O66" s="173">
        <f t="shared" si="4"/>
        <v>0.30267936925098554</v>
      </c>
      <c r="P66" s="99">
        <v>1522000000</v>
      </c>
      <c r="Q66" s="161"/>
    </row>
    <row r="67" spans="1:17" ht="36" customHeight="1" hidden="1" outlineLevel="1">
      <c r="A67" s="154" t="s">
        <v>13</v>
      </c>
      <c r="B67" s="159" t="s">
        <v>208</v>
      </c>
      <c r="C67" s="162" t="s">
        <v>670</v>
      </c>
      <c r="D67" s="155" t="s">
        <v>16</v>
      </c>
      <c r="E67" s="155">
        <v>2023</v>
      </c>
      <c r="F67" s="155" t="s">
        <v>198</v>
      </c>
      <c r="G67" s="155" t="s">
        <v>672</v>
      </c>
      <c r="H67" s="188" t="s">
        <v>673</v>
      </c>
      <c r="I67" s="99">
        <f>J67</f>
        <v>830000000</v>
      </c>
      <c r="J67" s="99">
        <v>830000000</v>
      </c>
      <c r="K67" s="99"/>
      <c r="L67" s="99"/>
      <c r="M67" s="99">
        <v>830000000</v>
      </c>
      <c r="N67" s="189">
        <v>807869000</v>
      </c>
      <c r="O67" s="173">
        <f t="shared" si="4"/>
        <v>0.9733361445783133</v>
      </c>
      <c r="P67" s="99">
        <v>830000000</v>
      </c>
      <c r="Q67" s="161"/>
    </row>
    <row r="68" spans="1:17" s="74" customFormat="1" ht="36" customHeight="1" hidden="1" outlineLevel="1">
      <c r="A68" s="154" t="s">
        <v>13</v>
      </c>
      <c r="B68" s="159" t="s">
        <v>213</v>
      </c>
      <c r="C68" s="162" t="s">
        <v>670</v>
      </c>
      <c r="D68" s="155" t="s">
        <v>15</v>
      </c>
      <c r="E68" s="155" t="s">
        <v>667</v>
      </c>
      <c r="F68" s="155" t="s">
        <v>198</v>
      </c>
      <c r="G68" s="155" t="s">
        <v>674</v>
      </c>
      <c r="H68" s="188" t="s">
        <v>675</v>
      </c>
      <c r="I68" s="99">
        <f>J68</f>
        <v>830000000</v>
      </c>
      <c r="J68" s="99">
        <v>830000000</v>
      </c>
      <c r="K68" s="99"/>
      <c r="L68" s="99"/>
      <c r="M68" s="99">
        <v>119000000</v>
      </c>
      <c r="N68" s="189">
        <v>51433000</v>
      </c>
      <c r="O68" s="173">
        <f t="shared" si="4"/>
        <v>0.43221008403361344</v>
      </c>
      <c r="P68" s="99">
        <v>119000000</v>
      </c>
      <c r="Q68" s="196"/>
    </row>
    <row r="69" spans="1:17" ht="27.75" customHeight="1" hidden="1" outlineLevel="1">
      <c r="A69" s="177">
        <v>4</v>
      </c>
      <c r="B69" s="182" t="s">
        <v>231</v>
      </c>
      <c r="C69" s="165"/>
      <c r="D69" s="177"/>
      <c r="E69" s="177"/>
      <c r="F69" s="177"/>
      <c r="G69" s="177"/>
      <c r="H69" s="177"/>
      <c r="I69" s="187">
        <f>I70+I72</f>
        <v>1505000000</v>
      </c>
      <c r="J69" s="187">
        <f>J70+J72</f>
        <v>1505000000</v>
      </c>
      <c r="K69" s="187"/>
      <c r="L69" s="187"/>
      <c r="M69" s="179">
        <f>M70+M72</f>
        <v>1069000000</v>
      </c>
      <c r="N69" s="179">
        <f>N70+N72</f>
        <v>195000000</v>
      </c>
      <c r="O69" s="174">
        <f t="shared" si="4"/>
        <v>0.1824134705332086</v>
      </c>
      <c r="P69" s="179">
        <f>P70+P72</f>
        <v>1069000000</v>
      </c>
      <c r="Q69" s="161"/>
    </row>
    <row r="70" spans="1:17" s="80" customFormat="1" ht="37.5" customHeight="1" hidden="1" outlineLevel="1">
      <c r="A70" s="177" t="s">
        <v>60</v>
      </c>
      <c r="B70" s="182" t="s">
        <v>232</v>
      </c>
      <c r="C70" s="186"/>
      <c r="D70" s="177"/>
      <c r="E70" s="177"/>
      <c r="F70" s="177"/>
      <c r="G70" s="177"/>
      <c r="H70" s="177"/>
      <c r="I70" s="187">
        <f>I71</f>
        <v>400000000</v>
      </c>
      <c r="J70" s="187">
        <f>J71</f>
        <v>400000000</v>
      </c>
      <c r="K70" s="187"/>
      <c r="L70" s="187"/>
      <c r="M70" s="179">
        <f>M71</f>
        <v>138000000</v>
      </c>
      <c r="N70" s="179">
        <f>N71</f>
        <v>0</v>
      </c>
      <c r="O70" s="173">
        <f t="shared" si="4"/>
        <v>0</v>
      </c>
      <c r="P70" s="179">
        <f>P71</f>
        <v>138000000</v>
      </c>
      <c r="Q70" s="160"/>
    </row>
    <row r="71" spans="1:17" s="81" customFormat="1" ht="27.75" customHeight="1" hidden="1" outlineLevel="1">
      <c r="A71" s="154" t="s">
        <v>13</v>
      </c>
      <c r="B71" s="159" t="s">
        <v>676</v>
      </c>
      <c r="C71" s="158" t="s">
        <v>576</v>
      </c>
      <c r="D71" s="155" t="s">
        <v>29</v>
      </c>
      <c r="E71" s="155" t="s">
        <v>648</v>
      </c>
      <c r="F71" s="155" t="s">
        <v>235</v>
      </c>
      <c r="G71" s="155" t="s">
        <v>677</v>
      </c>
      <c r="H71" s="155" t="s">
        <v>780</v>
      </c>
      <c r="I71" s="100">
        <f>J71</f>
        <v>400000000</v>
      </c>
      <c r="J71" s="100">
        <v>400000000</v>
      </c>
      <c r="K71" s="100"/>
      <c r="L71" s="100"/>
      <c r="M71" s="99">
        <v>138000000</v>
      </c>
      <c r="N71" s="99"/>
      <c r="O71" s="173">
        <f t="shared" si="4"/>
        <v>0</v>
      </c>
      <c r="P71" s="99">
        <v>138000000</v>
      </c>
      <c r="Q71" s="161"/>
    </row>
    <row r="72" spans="1:17" s="76" customFormat="1" ht="33" customHeight="1" hidden="1" outlineLevel="1">
      <c r="A72" s="177" t="s">
        <v>60</v>
      </c>
      <c r="B72" s="182" t="s">
        <v>241</v>
      </c>
      <c r="C72" s="186"/>
      <c r="D72" s="177"/>
      <c r="E72" s="177"/>
      <c r="F72" s="177"/>
      <c r="G72" s="177"/>
      <c r="H72" s="177"/>
      <c r="I72" s="187">
        <f>I73+I74+I75+I76+I77+I78+I79</f>
        <v>1105000000</v>
      </c>
      <c r="J72" s="187">
        <f>J73+J74+J75+J76+J77+J78+J79</f>
        <v>1105000000</v>
      </c>
      <c r="K72" s="187"/>
      <c r="L72" s="187"/>
      <c r="M72" s="187">
        <f>M73+M74+M75+M76+M77+M78+M79</f>
        <v>931000000</v>
      </c>
      <c r="N72" s="187">
        <f>N73+N74+N75+N76+N77+N78+N79</f>
        <v>195000000</v>
      </c>
      <c r="O72" s="174">
        <f t="shared" si="4"/>
        <v>0.20945220193340494</v>
      </c>
      <c r="P72" s="187">
        <f>P73+P74+P75+P76+P77+P78+P79</f>
        <v>931000000</v>
      </c>
      <c r="Q72" s="160"/>
    </row>
    <row r="73" spans="1:17" s="73" customFormat="1" ht="27.75" customHeight="1" hidden="1" outlineLevel="1">
      <c r="A73" s="154" t="s">
        <v>13</v>
      </c>
      <c r="B73" s="159" t="s">
        <v>242</v>
      </c>
      <c r="C73" s="158" t="s">
        <v>678</v>
      </c>
      <c r="D73" s="155" t="s">
        <v>15</v>
      </c>
      <c r="E73" s="155" t="s">
        <v>292</v>
      </c>
      <c r="F73" s="155" t="s">
        <v>244</v>
      </c>
      <c r="G73" s="155" t="s">
        <v>245</v>
      </c>
      <c r="H73" s="163" t="s">
        <v>298</v>
      </c>
      <c r="I73" s="100">
        <f>J73</f>
        <v>162000000</v>
      </c>
      <c r="J73" s="100">
        <v>162000000</v>
      </c>
      <c r="K73" s="100"/>
      <c r="L73" s="100"/>
      <c r="M73" s="100">
        <f aca="true" t="shared" si="7" ref="M73:M79">39000000+94000000</f>
        <v>133000000</v>
      </c>
      <c r="N73" s="100">
        <v>39000000</v>
      </c>
      <c r="O73" s="173">
        <f t="shared" si="4"/>
        <v>0.2932330827067669</v>
      </c>
      <c r="P73" s="100">
        <f aca="true" t="shared" si="8" ref="P73:P79">39000000+94000000</f>
        <v>133000000</v>
      </c>
      <c r="Q73" s="164"/>
    </row>
    <row r="74" spans="1:17" s="78" customFormat="1" ht="27.75" customHeight="1" hidden="1" outlineLevel="1">
      <c r="A74" s="154" t="s">
        <v>13</v>
      </c>
      <c r="B74" s="159" t="s">
        <v>776</v>
      </c>
      <c r="C74" s="165" t="s">
        <v>17</v>
      </c>
      <c r="D74" s="155" t="s">
        <v>18</v>
      </c>
      <c r="E74" s="155" t="s">
        <v>292</v>
      </c>
      <c r="F74" s="155" t="s">
        <v>244</v>
      </c>
      <c r="G74" s="155" t="s">
        <v>247</v>
      </c>
      <c r="H74" s="163" t="s">
        <v>299</v>
      </c>
      <c r="I74" s="100">
        <f aca="true" t="shared" si="9" ref="I74:I79">J74</f>
        <v>162000000</v>
      </c>
      <c r="J74" s="100">
        <v>162000000</v>
      </c>
      <c r="K74" s="100"/>
      <c r="L74" s="100"/>
      <c r="M74" s="100">
        <f t="shared" si="7"/>
        <v>133000000</v>
      </c>
      <c r="N74" s="100">
        <v>39000000</v>
      </c>
      <c r="O74" s="173">
        <f t="shared" si="4"/>
        <v>0.2932330827067669</v>
      </c>
      <c r="P74" s="100">
        <f t="shared" si="8"/>
        <v>133000000</v>
      </c>
      <c r="Q74" s="164"/>
    </row>
    <row r="75" spans="1:17" s="78" customFormat="1" ht="27.75" customHeight="1" hidden="1" outlineLevel="1">
      <c r="A75" s="154" t="s">
        <v>13</v>
      </c>
      <c r="B75" s="159" t="s">
        <v>248</v>
      </c>
      <c r="C75" s="165" t="s">
        <v>679</v>
      </c>
      <c r="D75" s="155" t="s">
        <v>249</v>
      </c>
      <c r="E75" s="155" t="s">
        <v>292</v>
      </c>
      <c r="F75" s="155" t="s">
        <v>244</v>
      </c>
      <c r="G75" s="155" t="s">
        <v>250</v>
      </c>
      <c r="H75" s="163" t="s">
        <v>294</v>
      </c>
      <c r="I75" s="100">
        <f t="shared" si="9"/>
        <v>162000000</v>
      </c>
      <c r="J75" s="100">
        <v>162000000</v>
      </c>
      <c r="K75" s="100"/>
      <c r="L75" s="100"/>
      <c r="M75" s="100">
        <f t="shared" si="7"/>
        <v>133000000</v>
      </c>
      <c r="N75" s="100"/>
      <c r="O75" s="173">
        <f t="shared" si="4"/>
        <v>0</v>
      </c>
      <c r="P75" s="100">
        <f t="shared" si="8"/>
        <v>133000000</v>
      </c>
      <c r="Q75" s="164"/>
    </row>
    <row r="76" spans="1:17" s="78" customFormat="1" ht="27.75" customHeight="1" hidden="1" outlineLevel="1">
      <c r="A76" s="154" t="s">
        <v>13</v>
      </c>
      <c r="B76" s="159" t="s">
        <v>251</v>
      </c>
      <c r="C76" s="165" t="s">
        <v>22</v>
      </c>
      <c r="D76" s="155" t="s">
        <v>42</v>
      </c>
      <c r="E76" s="155" t="s">
        <v>292</v>
      </c>
      <c r="F76" s="155" t="s">
        <v>244</v>
      </c>
      <c r="G76" s="155" t="s">
        <v>245</v>
      </c>
      <c r="H76" s="163" t="s">
        <v>293</v>
      </c>
      <c r="I76" s="100">
        <f t="shared" si="9"/>
        <v>162000000</v>
      </c>
      <c r="J76" s="100">
        <v>162000000</v>
      </c>
      <c r="K76" s="100"/>
      <c r="L76" s="100"/>
      <c r="M76" s="100">
        <f t="shared" si="7"/>
        <v>133000000</v>
      </c>
      <c r="N76" s="100">
        <v>39000000</v>
      </c>
      <c r="O76" s="173">
        <f t="shared" si="4"/>
        <v>0.2932330827067669</v>
      </c>
      <c r="P76" s="100">
        <f t="shared" si="8"/>
        <v>133000000</v>
      </c>
      <c r="Q76" s="164"/>
    </row>
    <row r="77" spans="1:17" s="82" customFormat="1" ht="27.75" customHeight="1" hidden="1" outlineLevel="1">
      <c r="A77" s="154" t="s">
        <v>13</v>
      </c>
      <c r="B77" s="159" t="s">
        <v>680</v>
      </c>
      <c r="C77" s="158" t="s">
        <v>28</v>
      </c>
      <c r="D77" s="155" t="s">
        <v>29</v>
      </c>
      <c r="E77" s="155" t="s">
        <v>648</v>
      </c>
      <c r="F77" s="155" t="s">
        <v>244</v>
      </c>
      <c r="G77" s="155" t="s">
        <v>245</v>
      </c>
      <c r="H77" s="163" t="s">
        <v>668</v>
      </c>
      <c r="I77" s="100">
        <f>J77</f>
        <v>133000000</v>
      </c>
      <c r="J77" s="100">
        <v>133000000</v>
      </c>
      <c r="K77" s="100"/>
      <c r="L77" s="100"/>
      <c r="M77" s="100">
        <f t="shared" si="7"/>
        <v>133000000</v>
      </c>
      <c r="N77" s="100"/>
      <c r="O77" s="173">
        <f aca="true" t="shared" si="10" ref="O77:O124">N77/M77</f>
        <v>0</v>
      </c>
      <c r="P77" s="100">
        <f t="shared" si="8"/>
        <v>133000000</v>
      </c>
      <c r="Q77" s="164"/>
    </row>
    <row r="78" spans="1:17" s="82" customFormat="1" ht="27.75" customHeight="1" hidden="1" outlineLevel="1">
      <c r="A78" s="154" t="s">
        <v>13</v>
      </c>
      <c r="B78" s="159" t="s">
        <v>252</v>
      </c>
      <c r="C78" s="158" t="s">
        <v>24</v>
      </c>
      <c r="D78" s="155" t="s">
        <v>25</v>
      </c>
      <c r="E78" s="155" t="s">
        <v>292</v>
      </c>
      <c r="F78" s="155" t="s">
        <v>244</v>
      </c>
      <c r="G78" s="155" t="s">
        <v>245</v>
      </c>
      <c r="H78" s="163" t="s">
        <v>295</v>
      </c>
      <c r="I78" s="100">
        <f t="shared" si="9"/>
        <v>162000000</v>
      </c>
      <c r="J78" s="100">
        <v>162000000</v>
      </c>
      <c r="K78" s="100"/>
      <c r="L78" s="100"/>
      <c r="M78" s="100">
        <f t="shared" si="7"/>
        <v>133000000</v>
      </c>
      <c r="N78" s="100">
        <v>39000000</v>
      </c>
      <c r="O78" s="173">
        <f t="shared" si="10"/>
        <v>0.2932330827067669</v>
      </c>
      <c r="P78" s="100">
        <f t="shared" si="8"/>
        <v>133000000</v>
      </c>
      <c r="Q78" s="164"/>
    </row>
    <row r="79" spans="1:17" s="78" customFormat="1" ht="27.75" customHeight="1" hidden="1" outlineLevel="1">
      <c r="A79" s="154" t="s">
        <v>13</v>
      </c>
      <c r="B79" s="159" t="s">
        <v>253</v>
      </c>
      <c r="C79" s="165" t="s">
        <v>31</v>
      </c>
      <c r="D79" s="155" t="s">
        <v>254</v>
      </c>
      <c r="E79" s="155" t="s">
        <v>292</v>
      </c>
      <c r="F79" s="155" t="s">
        <v>244</v>
      </c>
      <c r="G79" s="155" t="s">
        <v>250</v>
      </c>
      <c r="H79" s="163" t="s">
        <v>291</v>
      </c>
      <c r="I79" s="100">
        <f t="shared" si="9"/>
        <v>162000000</v>
      </c>
      <c r="J79" s="100">
        <v>162000000</v>
      </c>
      <c r="K79" s="100"/>
      <c r="L79" s="100"/>
      <c r="M79" s="100">
        <f t="shared" si="7"/>
        <v>133000000</v>
      </c>
      <c r="N79" s="100">
        <v>39000000</v>
      </c>
      <c r="O79" s="173">
        <f t="shared" si="10"/>
        <v>0.2932330827067669</v>
      </c>
      <c r="P79" s="100">
        <f t="shared" si="8"/>
        <v>133000000</v>
      </c>
      <c r="Q79" s="164"/>
    </row>
    <row r="80" spans="1:17" s="78" customFormat="1" ht="27.75" customHeight="1" hidden="1" outlineLevel="1">
      <c r="A80" s="177">
        <v>5</v>
      </c>
      <c r="B80" s="182" t="s">
        <v>460</v>
      </c>
      <c r="C80" s="158"/>
      <c r="D80" s="177"/>
      <c r="E80" s="177"/>
      <c r="F80" s="177"/>
      <c r="G80" s="177"/>
      <c r="H80" s="177"/>
      <c r="I80" s="179">
        <f>I81</f>
        <v>1851000000</v>
      </c>
      <c r="J80" s="179">
        <f>J81</f>
        <v>1851000000</v>
      </c>
      <c r="K80" s="179"/>
      <c r="L80" s="179"/>
      <c r="M80" s="179">
        <f>M81</f>
        <v>398000000</v>
      </c>
      <c r="N80" s="179">
        <f>N81</f>
        <v>0</v>
      </c>
      <c r="O80" s="174">
        <f t="shared" si="10"/>
        <v>0</v>
      </c>
      <c r="P80" s="179">
        <f>P81</f>
        <v>398000000</v>
      </c>
      <c r="Q80" s="160"/>
    </row>
    <row r="81" spans="1:17" s="77" customFormat="1" ht="36" customHeight="1" hidden="1" outlineLevel="1">
      <c r="A81" s="191" t="s">
        <v>60</v>
      </c>
      <c r="B81" s="192" t="s">
        <v>474</v>
      </c>
      <c r="C81" s="165"/>
      <c r="D81" s="191"/>
      <c r="E81" s="191"/>
      <c r="F81" s="191"/>
      <c r="G81" s="191"/>
      <c r="H81" s="191"/>
      <c r="I81" s="194">
        <f>I82+I83+I84+I85+I86+I87+I88</f>
        <v>1851000000</v>
      </c>
      <c r="J81" s="194">
        <f>J82+J83+J84+J85+J86+J87+J88</f>
        <v>1851000000</v>
      </c>
      <c r="K81" s="194"/>
      <c r="L81" s="194"/>
      <c r="M81" s="194">
        <f>M82+M83+M84+M85+M86+M87+M88</f>
        <v>398000000</v>
      </c>
      <c r="N81" s="194">
        <f>N82+N83+N84+N85+N86+N87+N88</f>
        <v>0</v>
      </c>
      <c r="O81" s="173">
        <f t="shared" si="10"/>
        <v>0</v>
      </c>
      <c r="P81" s="194">
        <f>P82+P83+P84+P85+P86+P87+P88</f>
        <v>398000000</v>
      </c>
      <c r="Q81" s="164"/>
    </row>
    <row r="82" spans="1:17" s="77" customFormat="1" ht="27.75" customHeight="1" hidden="1" outlineLevel="1">
      <c r="A82" s="155" t="s">
        <v>13</v>
      </c>
      <c r="B82" s="159" t="s">
        <v>14</v>
      </c>
      <c r="C82" s="158" t="s">
        <v>678</v>
      </c>
      <c r="D82" s="155" t="s">
        <v>15</v>
      </c>
      <c r="E82" s="155" t="s">
        <v>57</v>
      </c>
      <c r="F82" s="439" t="s">
        <v>475</v>
      </c>
      <c r="G82" s="155"/>
      <c r="H82" s="155"/>
      <c r="I82" s="99">
        <f>J82</f>
        <v>560200000</v>
      </c>
      <c r="J82" s="99">
        <v>560200000</v>
      </c>
      <c r="K82" s="99"/>
      <c r="L82" s="99"/>
      <c r="M82" s="99"/>
      <c r="N82" s="99"/>
      <c r="O82" s="173" t="e">
        <f t="shared" si="10"/>
        <v>#DIV/0!</v>
      </c>
      <c r="P82" s="99"/>
      <c r="Q82" s="437"/>
    </row>
    <row r="83" spans="1:17" s="77" customFormat="1" ht="27.75" customHeight="1" hidden="1" outlineLevel="1">
      <c r="A83" s="155" t="s">
        <v>13</v>
      </c>
      <c r="B83" s="159" t="s">
        <v>16</v>
      </c>
      <c r="C83" s="165" t="s">
        <v>17</v>
      </c>
      <c r="D83" s="155" t="s">
        <v>18</v>
      </c>
      <c r="E83" s="155" t="s">
        <v>57</v>
      </c>
      <c r="F83" s="439"/>
      <c r="G83" s="155"/>
      <c r="H83" s="155"/>
      <c r="I83" s="99">
        <f aca="true" t="shared" si="11" ref="I83:I88">J83</f>
        <v>96100000</v>
      </c>
      <c r="J83" s="99">
        <v>96100000</v>
      </c>
      <c r="K83" s="99"/>
      <c r="L83" s="99"/>
      <c r="M83" s="99"/>
      <c r="N83" s="99"/>
      <c r="O83" s="173" t="e">
        <f t="shared" si="10"/>
        <v>#DIV/0!</v>
      </c>
      <c r="P83" s="99"/>
      <c r="Q83" s="437"/>
    </row>
    <row r="84" spans="1:17" s="77" customFormat="1" ht="27.75" customHeight="1" hidden="1" outlineLevel="1">
      <c r="A84" s="155" t="s">
        <v>13</v>
      </c>
      <c r="B84" s="159" t="s">
        <v>19</v>
      </c>
      <c r="C84" s="165" t="s">
        <v>679</v>
      </c>
      <c r="D84" s="155" t="s">
        <v>249</v>
      </c>
      <c r="E84" s="155" t="s">
        <v>57</v>
      </c>
      <c r="F84" s="439"/>
      <c r="G84" s="155"/>
      <c r="H84" s="155"/>
      <c r="I84" s="99">
        <f t="shared" si="11"/>
        <v>560200000</v>
      </c>
      <c r="J84" s="99">
        <v>560200000</v>
      </c>
      <c r="K84" s="99"/>
      <c r="L84" s="99"/>
      <c r="M84" s="99"/>
      <c r="N84" s="99"/>
      <c r="O84" s="173" t="e">
        <f t="shared" si="10"/>
        <v>#DIV/0!</v>
      </c>
      <c r="P84" s="99"/>
      <c r="Q84" s="437"/>
    </row>
    <row r="85" spans="1:17" s="77" customFormat="1" ht="27.75" customHeight="1" hidden="1" outlineLevel="1">
      <c r="A85" s="155" t="s">
        <v>13</v>
      </c>
      <c r="B85" s="159" t="s">
        <v>21</v>
      </c>
      <c r="C85" s="165" t="s">
        <v>22</v>
      </c>
      <c r="D85" s="155" t="s">
        <v>42</v>
      </c>
      <c r="E85" s="155" t="s">
        <v>57</v>
      </c>
      <c r="F85" s="439"/>
      <c r="G85" s="155"/>
      <c r="H85" s="155"/>
      <c r="I85" s="99">
        <f t="shared" si="11"/>
        <v>560200000</v>
      </c>
      <c r="J85" s="99">
        <v>560200000</v>
      </c>
      <c r="K85" s="99"/>
      <c r="L85" s="99"/>
      <c r="M85" s="99">
        <v>398000000</v>
      </c>
      <c r="N85" s="99"/>
      <c r="O85" s="173">
        <f t="shared" si="10"/>
        <v>0</v>
      </c>
      <c r="P85" s="99">
        <v>398000000</v>
      </c>
      <c r="Q85" s="437"/>
    </row>
    <row r="86" spans="1:17" s="77" customFormat="1" ht="27.75" customHeight="1" hidden="1" outlineLevel="1">
      <c r="A86" s="155" t="s">
        <v>13</v>
      </c>
      <c r="B86" s="159" t="s">
        <v>27</v>
      </c>
      <c r="C86" s="158" t="s">
        <v>28</v>
      </c>
      <c r="D86" s="155" t="s">
        <v>29</v>
      </c>
      <c r="E86" s="155" t="s">
        <v>57</v>
      </c>
      <c r="F86" s="439"/>
      <c r="G86" s="155"/>
      <c r="H86" s="155"/>
      <c r="I86" s="99">
        <f t="shared" si="11"/>
        <v>18550000</v>
      </c>
      <c r="J86" s="99">
        <v>18550000</v>
      </c>
      <c r="K86" s="99"/>
      <c r="L86" s="99"/>
      <c r="M86" s="101"/>
      <c r="N86" s="101"/>
      <c r="O86" s="173" t="e">
        <f t="shared" si="10"/>
        <v>#DIV/0!</v>
      </c>
      <c r="P86" s="101"/>
      <c r="Q86" s="437"/>
    </row>
    <row r="87" spans="1:17" s="77" customFormat="1" ht="27.75" customHeight="1" hidden="1" outlineLevel="1">
      <c r="A87" s="155" t="s">
        <v>13</v>
      </c>
      <c r="B87" s="159" t="s">
        <v>23</v>
      </c>
      <c r="C87" s="158" t="s">
        <v>24</v>
      </c>
      <c r="D87" s="155" t="s">
        <v>25</v>
      </c>
      <c r="E87" s="155" t="s">
        <v>57</v>
      </c>
      <c r="F87" s="439"/>
      <c r="G87" s="155"/>
      <c r="H87" s="155"/>
      <c r="I87" s="99">
        <f t="shared" si="11"/>
        <v>18550000</v>
      </c>
      <c r="J87" s="99">
        <v>18550000</v>
      </c>
      <c r="K87" s="99"/>
      <c r="L87" s="99"/>
      <c r="M87" s="99"/>
      <c r="N87" s="99"/>
      <c r="O87" s="173" t="e">
        <f t="shared" si="10"/>
        <v>#DIV/0!</v>
      </c>
      <c r="P87" s="99"/>
      <c r="Q87" s="437"/>
    </row>
    <row r="88" spans="1:17" s="77" customFormat="1" ht="27.75" customHeight="1" hidden="1" outlineLevel="1">
      <c r="A88" s="155" t="s">
        <v>13</v>
      </c>
      <c r="B88" s="159" t="s">
        <v>30</v>
      </c>
      <c r="C88" s="165" t="s">
        <v>31</v>
      </c>
      <c r="D88" s="155" t="s">
        <v>254</v>
      </c>
      <c r="E88" s="155" t="s">
        <v>57</v>
      </c>
      <c r="F88" s="439"/>
      <c r="G88" s="166"/>
      <c r="H88" s="155"/>
      <c r="I88" s="99">
        <f t="shared" si="11"/>
        <v>37200000</v>
      </c>
      <c r="J88" s="99">
        <v>37200000</v>
      </c>
      <c r="K88" s="99"/>
      <c r="L88" s="99"/>
      <c r="M88" s="99"/>
      <c r="N88" s="99"/>
      <c r="O88" s="173" t="e">
        <f t="shared" si="10"/>
        <v>#DIV/0!</v>
      </c>
      <c r="P88" s="99"/>
      <c r="Q88" s="437"/>
    </row>
    <row r="89" spans="1:17" s="70" customFormat="1" ht="38.25" customHeight="1" collapsed="1">
      <c r="A89" s="177" t="s">
        <v>419</v>
      </c>
      <c r="B89" s="178" t="s">
        <v>681</v>
      </c>
      <c r="C89" s="178"/>
      <c r="D89" s="178"/>
      <c r="E89" s="178"/>
      <c r="F89" s="181"/>
      <c r="G89" s="178"/>
      <c r="H89" s="178"/>
      <c r="I89" s="187">
        <f aca="true" t="shared" si="12" ref="I89:N89">I90+I103</f>
        <v>54287200001</v>
      </c>
      <c r="J89" s="187">
        <f t="shared" si="12"/>
        <v>38962000000</v>
      </c>
      <c r="K89" s="187">
        <f t="shared" si="12"/>
        <v>9956400001</v>
      </c>
      <c r="L89" s="187">
        <f t="shared" si="12"/>
        <v>5368800000</v>
      </c>
      <c r="M89" s="187">
        <f t="shared" si="12"/>
        <v>24314000000</v>
      </c>
      <c r="N89" s="187">
        <f t="shared" si="12"/>
        <v>11599995000</v>
      </c>
      <c r="O89" s="174">
        <f t="shared" si="10"/>
        <v>0.47709118203504153</v>
      </c>
      <c r="P89" s="187">
        <f>P90+P103</f>
        <v>24314000000</v>
      </c>
      <c r="Q89" s="187"/>
    </row>
    <row r="90" spans="1:17" s="77" customFormat="1" ht="27.75" customHeight="1" hidden="1" outlineLevel="1">
      <c r="A90" s="177">
        <v>1</v>
      </c>
      <c r="B90" s="182" t="s">
        <v>682</v>
      </c>
      <c r="C90" s="155"/>
      <c r="D90" s="177"/>
      <c r="E90" s="177"/>
      <c r="F90" s="177"/>
      <c r="G90" s="177"/>
      <c r="H90" s="177"/>
      <c r="I90" s="187">
        <f aca="true" t="shared" si="13" ref="I90:N90">I91+I95+I97+I99</f>
        <v>4455600000</v>
      </c>
      <c r="J90" s="187">
        <f t="shared" si="13"/>
        <v>4068000000</v>
      </c>
      <c r="K90" s="187">
        <f t="shared" si="13"/>
        <v>0</v>
      </c>
      <c r="L90" s="187">
        <f t="shared" si="13"/>
        <v>387600000</v>
      </c>
      <c r="M90" s="187">
        <f t="shared" si="13"/>
        <v>3606000000</v>
      </c>
      <c r="N90" s="187">
        <f t="shared" si="13"/>
        <v>677202000</v>
      </c>
      <c r="O90" s="174">
        <f t="shared" si="10"/>
        <v>0.18779866888519134</v>
      </c>
      <c r="P90" s="187">
        <f>P91+P95+P97+P99</f>
        <v>3606000000</v>
      </c>
      <c r="Q90" s="187"/>
    </row>
    <row r="91" spans="1:17" ht="27.75" customHeight="1" hidden="1" outlineLevel="1">
      <c r="A91" s="177" t="s">
        <v>632</v>
      </c>
      <c r="B91" s="182" t="s">
        <v>396</v>
      </c>
      <c r="C91" s="155"/>
      <c r="D91" s="177"/>
      <c r="E91" s="177"/>
      <c r="F91" s="177"/>
      <c r="G91" s="177"/>
      <c r="H91" s="177"/>
      <c r="I91" s="187">
        <f aca="true" t="shared" si="14" ref="I91:N91">I92+I93+I94</f>
        <v>1294400000</v>
      </c>
      <c r="J91" s="187">
        <f t="shared" si="14"/>
        <v>1165000000</v>
      </c>
      <c r="K91" s="187">
        <f t="shared" si="14"/>
        <v>0</v>
      </c>
      <c r="L91" s="187">
        <f t="shared" si="14"/>
        <v>129400000</v>
      </c>
      <c r="M91" s="187">
        <f t="shared" si="14"/>
        <v>901500000</v>
      </c>
      <c r="N91" s="187">
        <f t="shared" si="14"/>
        <v>0</v>
      </c>
      <c r="O91" s="174">
        <f t="shared" si="10"/>
        <v>0</v>
      </c>
      <c r="P91" s="187">
        <f>P92+P93+P94</f>
        <v>901500000</v>
      </c>
      <c r="Q91" s="187"/>
    </row>
    <row r="92" spans="1:17" ht="27.75" customHeight="1" hidden="1" outlineLevel="1">
      <c r="A92" s="156" t="s">
        <v>13</v>
      </c>
      <c r="B92" s="159" t="s">
        <v>402</v>
      </c>
      <c r="C92" s="155" t="s">
        <v>28</v>
      </c>
      <c r="D92" s="155" t="s">
        <v>27</v>
      </c>
      <c r="E92" s="202" t="s">
        <v>292</v>
      </c>
      <c r="F92" s="159" t="s">
        <v>403</v>
      </c>
      <c r="G92" s="155" t="s">
        <v>340</v>
      </c>
      <c r="H92" s="155" t="s">
        <v>404</v>
      </c>
      <c r="I92" s="100">
        <f>J92+K92+L92</f>
        <v>183300000</v>
      </c>
      <c r="J92" s="100">
        <v>165000000</v>
      </c>
      <c r="K92" s="100"/>
      <c r="L92" s="100">
        <v>18300000</v>
      </c>
      <c r="M92" s="100">
        <v>150000000</v>
      </c>
      <c r="N92" s="100"/>
      <c r="O92" s="173">
        <f t="shared" si="10"/>
        <v>0</v>
      </c>
      <c r="P92" s="100">
        <v>150000000</v>
      </c>
      <c r="Q92" s="203"/>
    </row>
    <row r="93" spans="1:17" ht="27.75" customHeight="1" hidden="1" outlineLevel="1">
      <c r="A93" s="156" t="s">
        <v>13</v>
      </c>
      <c r="B93" s="159" t="s">
        <v>683</v>
      </c>
      <c r="C93" s="155" t="s">
        <v>28</v>
      </c>
      <c r="D93" s="155" t="s">
        <v>27</v>
      </c>
      <c r="E93" s="155">
        <v>2023</v>
      </c>
      <c r="F93" s="159" t="s">
        <v>684</v>
      </c>
      <c r="G93" s="155" t="s">
        <v>638</v>
      </c>
      <c r="H93" s="167" t="s">
        <v>685</v>
      </c>
      <c r="I93" s="102">
        <v>500000000</v>
      </c>
      <c r="J93" s="102">
        <v>450000000</v>
      </c>
      <c r="K93" s="102"/>
      <c r="L93" s="102">
        <v>50000000</v>
      </c>
      <c r="M93" s="102">
        <v>450000000</v>
      </c>
      <c r="N93" s="102"/>
      <c r="O93" s="173">
        <f t="shared" si="10"/>
        <v>0</v>
      </c>
      <c r="P93" s="102">
        <v>450000000</v>
      </c>
      <c r="Q93" s="168"/>
    </row>
    <row r="94" spans="1:17" ht="27.75" customHeight="1" hidden="1" outlineLevel="1">
      <c r="A94" s="156" t="s">
        <v>13</v>
      </c>
      <c r="B94" s="159" t="s">
        <v>686</v>
      </c>
      <c r="C94" s="155" t="s">
        <v>28</v>
      </c>
      <c r="D94" s="155" t="s">
        <v>27</v>
      </c>
      <c r="E94" s="155">
        <v>2023</v>
      </c>
      <c r="F94" s="159" t="s">
        <v>687</v>
      </c>
      <c r="G94" s="155" t="s">
        <v>638</v>
      </c>
      <c r="H94" s="167" t="s">
        <v>688</v>
      </c>
      <c r="I94" s="102">
        <v>611100000</v>
      </c>
      <c r="J94" s="102">
        <v>550000000</v>
      </c>
      <c r="K94" s="102"/>
      <c r="L94" s="102">
        <v>61100000</v>
      </c>
      <c r="M94" s="102">
        <f>301500000</f>
        <v>301500000</v>
      </c>
      <c r="N94" s="102"/>
      <c r="O94" s="173">
        <f t="shared" si="10"/>
        <v>0</v>
      </c>
      <c r="P94" s="102">
        <f>301500000</f>
        <v>301500000</v>
      </c>
      <c r="Q94" s="168"/>
    </row>
    <row r="95" spans="1:17" ht="27.75" customHeight="1" hidden="1" outlineLevel="1">
      <c r="A95" s="177" t="s">
        <v>26</v>
      </c>
      <c r="B95" s="182" t="s">
        <v>689</v>
      </c>
      <c r="C95" s="155"/>
      <c r="D95" s="177"/>
      <c r="E95" s="177"/>
      <c r="F95" s="177"/>
      <c r="G95" s="177"/>
      <c r="H95" s="169"/>
      <c r="I95" s="103">
        <f>I96</f>
        <v>1001700000</v>
      </c>
      <c r="J95" s="103">
        <f aca="true" t="shared" si="15" ref="J95:P95">J96</f>
        <v>901500000</v>
      </c>
      <c r="K95" s="103">
        <f t="shared" si="15"/>
        <v>0</v>
      </c>
      <c r="L95" s="103">
        <f t="shared" si="15"/>
        <v>100200000</v>
      </c>
      <c r="M95" s="103">
        <f t="shared" si="15"/>
        <v>901500000</v>
      </c>
      <c r="N95" s="103">
        <f t="shared" si="15"/>
        <v>296926000</v>
      </c>
      <c r="O95" s="174">
        <f t="shared" si="10"/>
        <v>0.3293688297282307</v>
      </c>
      <c r="P95" s="103">
        <f t="shared" si="15"/>
        <v>901500000</v>
      </c>
      <c r="Q95" s="103"/>
    </row>
    <row r="96" spans="1:17" ht="27.75" customHeight="1" hidden="1" outlineLevel="1">
      <c r="A96" s="154" t="s">
        <v>13</v>
      </c>
      <c r="B96" s="159" t="s">
        <v>690</v>
      </c>
      <c r="C96" s="155" t="s">
        <v>197</v>
      </c>
      <c r="D96" s="155" t="s">
        <v>23</v>
      </c>
      <c r="E96" s="155">
        <v>2023</v>
      </c>
      <c r="F96" s="155" t="s">
        <v>63</v>
      </c>
      <c r="G96" s="155" t="s">
        <v>650</v>
      </c>
      <c r="H96" s="167" t="s">
        <v>691</v>
      </c>
      <c r="I96" s="102">
        <v>1001700000</v>
      </c>
      <c r="J96" s="102">
        <v>901500000</v>
      </c>
      <c r="K96" s="102"/>
      <c r="L96" s="102">
        <v>100200000</v>
      </c>
      <c r="M96" s="102">
        <v>901500000</v>
      </c>
      <c r="N96" s="189">
        <v>296926000</v>
      </c>
      <c r="O96" s="173">
        <f t="shared" si="10"/>
        <v>0.3293688297282307</v>
      </c>
      <c r="P96" s="102">
        <v>901500000</v>
      </c>
      <c r="Q96" s="204"/>
    </row>
    <row r="97" spans="1:17" ht="27.75" customHeight="1" hidden="1" outlineLevel="1">
      <c r="A97" s="177" t="s">
        <v>636</v>
      </c>
      <c r="B97" s="182" t="s">
        <v>692</v>
      </c>
      <c r="C97" s="155"/>
      <c r="D97" s="177"/>
      <c r="E97" s="177"/>
      <c r="F97" s="177"/>
      <c r="G97" s="177"/>
      <c r="H97" s="169"/>
      <c r="I97" s="103">
        <f>I98</f>
        <v>1157900000</v>
      </c>
      <c r="J97" s="103">
        <f aca="true" t="shared" si="16" ref="J97:P97">J98</f>
        <v>1100000000</v>
      </c>
      <c r="K97" s="103">
        <f t="shared" si="16"/>
        <v>0</v>
      </c>
      <c r="L97" s="103">
        <f t="shared" si="16"/>
        <v>57900000</v>
      </c>
      <c r="M97" s="103">
        <f t="shared" si="16"/>
        <v>901500000</v>
      </c>
      <c r="N97" s="103">
        <f t="shared" si="16"/>
        <v>380276000</v>
      </c>
      <c r="O97" s="174">
        <f t="shared" si="10"/>
        <v>0.4218258458125347</v>
      </c>
      <c r="P97" s="103">
        <f t="shared" si="16"/>
        <v>901500000</v>
      </c>
      <c r="Q97" s="103"/>
    </row>
    <row r="98" spans="1:17" ht="27.75" customHeight="1" hidden="1" outlineLevel="1">
      <c r="A98" s="154" t="s">
        <v>13</v>
      </c>
      <c r="B98" s="159" t="s">
        <v>773</v>
      </c>
      <c r="C98" s="155" t="s">
        <v>197</v>
      </c>
      <c r="D98" s="155" t="s">
        <v>16</v>
      </c>
      <c r="E98" s="155">
        <v>2023</v>
      </c>
      <c r="F98" s="155" t="s">
        <v>693</v>
      </c>
      <c r="G98" s="155" t="s">
        <v>650</v>
      </c>
      <c r="H98" s="167" t="s">
        <v>694</v>
      </c>
      <c r="I98" s="102">
        <v>1157900000</v>
      </c>
      <c r="J98" s="102">
        <v>1100000000</v>
      </c>
      <c r="K98" s="102"/>
      <c r="L98" s="102">
        <v>57900000</v>
      </c>
      <c r="M98" s="102">
        <f>901500000</f>
        <v>901500000</v>
      </c>
      <c r="N98" s="189">
        <v>380276000</v>
      </c>
      <c r="O98" s="173">
        <f t="shared" si="10"/>
        <v>0.4218258458125347</v>
      </c>
      <c r="P98" s="102">
        <f>901500000</f>
        <v>901500000</v>
      </c>
      <c r="Q98" s="204"/>
    </row>
    <row r="99" spans="1:17" ht="27.75" customHeight="1" hidden="1" outlineLevel="1">
      <c r="A99" s="177" t="s">
        <v>33</v>
      </c>
      <c r="B99" s="182" t="s">
        <v>357</v>
      </c>
      <c r="C99" s="155"/>
      <c r="D99" s="177"/>
      <c r="E99" s="177"/>
      <c r="F99" s="177"/>
      <c r="G99" s="177"/>
      <c r="H99" s="169"/>
      <c r="I99" s="103">
        <f aca="true" t="shared" si="17" ref="I99:N99">I100+I101+I102</f>
        <v>1001600000</v>
      </c>
      <c r="J99" s="103">
        <f t="shared" si="17"/>
        <v>901500000</v>
      </c>
      <c r="K99" s="103">
        <f t="shared" si="17"/>
        <v>0</v>
      </c>
      <c r="L99" s="103">
        <f t="shared" si="17"/>
        <v>100100000</v>
      </c>
      <c r="M99" s="103">
        <f t="shared" si="17"/>
        <v>901500000</v>
      </c>
      <c r="N99" s="103">
        <f t="shared" si="17"/>
        <v>0</v>
      </c>
      <c r="O99" s="174">
        <f t="shared" si="10"/>
        <v>0</v>
      </c>
      <c r="P99" s="103">
        <f>P100+P101+P102</f>
        <v>901500000</v>
      </c>
      <c r="Q99" s="103"/>
    </row>
    <row r="100" spans="1:17" ht="27.75" customHeight="1" hidden="1" outlineLevel="1">
      <c r="A100" s="154" t="s">
        <v>13</v>
      </c>
      <c r="B100" s="159" t="s">
        <v>695</v>
      </c>
      <c r="C100" s="155" t="s">
        <v>31</v>
      </c>
      <c r="D100" s="155" t="s">
        <v>30</v>
      </c>
      <c r="E100" s="155">
        <v>2023</v>
      </c>
      <c r="F100" s="155" t="s">
        <v>63</v>
      </c>
      <c r="G100" s="155" t="s">
        <v>650</v>
      </c>
      <c r="H100" s="167" t="s">
        <v>696</v>
      </c>
      <c r="I100" s="102">
        <v>333300000</v>
      </c>
      <c r="J100" s="102">
        <v>300000000</v>
      </c>
      <c r="K100" s="102"/>
      <c r="L100" s="102">
        <v>33300000</v>
      </c>
      <c r="M100" s="102">
        <v>300000000</v>
      </c>
      <c r="N100" s="102"/>
      <c r="O100" s="173">
        <f t="shared" si="10"/>
        <v>0</v>
      </c>
      <c r="P100" s="102">
        <v>300000000</v>
      </c>
      <c r="Q100" s="204"/>
    </row>
    <row r="101" spans="1:17" ht="27.75" customHeight="1" hidden="1" outlineLevel="1">
      <c r="A101" s="205" t="s">
        <v>13</v>
      </c>
      <c r="B101" s="159" t="s">
        <v>697</v>
      </c>
      <c r="C101" s="155" t="s">
        <v>31</v>
      </c>
      <c r="D101" s="155" t="s">
        <v>30</v>
      </c>
      <c r="E101" s="155">
        <v>2023</v>
      </c>
      <c r="F101" s="155" t="s">
        <v>63</v>
      </c>
      <c r="G101" s="155" t="s">
        <v>650</v>
      </c>
      <c r="H101" s="167" t="s">
        <v>698</v>
      </c>
      <c r="I101" s="102">
        <v>333300000</v>
      </c>
      <c r="J101" s="102">
        <v>300000000</v>
      </c>
      <c r="K101" s="102"/>
      <c r="L101" s="102">
        <v>33300000</v>
      </c>
      <c r="M101" s="102">
        <v>300000000</v>
      </c>
      <c r="N101" s="102"/>
      <c r="O101" s="173">
        <f t="shared" si="10"/>
        <v>0</v>
      </c>
      <c r="P101" s="102">
        <v>300000000</v>
      </c>
      <c r="Q101" s="204"/>
    </row>
    <row r="102" spans="1:17" ht="27.75" customHeight="1" hidden="1" outlineLevel="1">
      <c r="A102" s="205" t="s">
        <v>13</v>
      </c>
      <c r="B102" s="159" t="s">
        <v>699</v>
      </c>
      <c r="C102" s="155" t="s">
        <v>31</v>
      </c>
      <c r="D102" s="155" t="s">
        <v>30</v>
      </c>
      <c r="E102" s="155">
        <v>2023</v>
      </c>
      <c r="F102" s="155" t="s">
        <v>63</v>
      </c>
      <c r="G102" s="155" t="s">
        <v>650</v>
      </c>
      <c r="H102" s="167" t="s">
        <v>700</v>
      </c>
      <c r="I102" s="102">
        <v>335000000</v>
      </c>
      <c r="J102" s="102">
        <v>301500000</v>
      </c>
      <c r="K102" s="102"/>
      <c r="L102" s="102">
        <v>33500000</v>
      </c>
      <c r="M102" s="102">
        <v>301500000</v>
      </c>
      <c r="N102" s="102"/>
      <c r="O102" s="173">
        <f t="shared" si="10"/>
        <v>0</v>
      </c>
      <c r="P102" s="102">
        <v>301500000</v>
      </c>
      <c r="Q102" s="204"/>
    </row>
    <row r="103" spans="1:17" ht="27.75" customHeight="1" hidden="1" outlineLevel="1">
      <c r="A103" s="177">
        <v>2</v>
      </c>
      <c r="B103" s="182" t="s">
        <v>701</v>
      </c>
      <c r="C103" s="155"/>
      <c r="D103" s="177"/>
      <c r="E103" s="177"/>
      <c r="F103" s="177"/>
      <c r="G103" s="177"/>
      <c r="H103" s="169"/>
      <c r="I103" s="103">
        <f aca="true" t="shared" si="18" ref="I103:N103">I104+I106+I110+I113+I117+I119+I122</f>
        <v>49831600001</v>
      </c>
      <c r="J103" s="103">
        <f t="shared" si="18"/>
        <v>34894000000</v>
      </c>
      <c r="K103" s="103">
        <f t="shared" si="18"/>
        <v>9956400001</v>
      </c>
      <c r="L103" s="103">
        <f t="shared" si="18"/>
        <v>4981200000</v>
      </c>
      <c r="M103" s="103">
        <f t="shared" si="18"/>
        <v>20708000000</v>
      </c>
      <c r="N103" s="103">
        <f t="shared" si="18"/>
        <v>10922793000</v>
      </c>
      <c r="O103" s="174">
        <f t="shared" si="10"/>
        <v>0.5274673073208422</v>
      </c>
      <c r="P103" s="103">
        <f>P104+P106+P110+P113+P117+P119+P122</f>
        <v>20708000000</v>
      </c>
      <c r="Q103" s="103"/>
    </row>
    <row r="104" spans="1:17" s="87" customFormat="1" ht="27.75" customHeight="1" hidden="1" outlineLevel="1">
      <c r="A104" s="177" t="s">
        <v>356</v>
      </c>
      <c r="B104" s="182" t="s">
        <v>396</v>
      </c>
      <c r="C104" s="155"/>
      <c r="D104" s="177"/>
      <c r="E104" s="177"/>
      <c r="F104" s="177"/>
      <c r="G104" s="177"/>
      <c r="H104" s="169"/>
      <c r="I104" s="103">
        <f>I105</f>
        <v>4285700000</v>
      </c>
      <c r="J104" s="103">
        <f aca="true" t="shared" si="19" ref="J104:P104">J105</f>
        <v>3000000000</v>
      </c>
      <c r="K104" s="103">
        <f t="shared" si="19"/>
        <v>857100000</v>
      </c>
      <c r="L104" s="103">
        <f t="shared" si="19"/>
        <v>428600000</v>
      </c>
      <c r="M104" s="103">
        <f t="shared" si="19"/>
        <v>0</v>
      </c>
      <c r="N104" s="103">
        <f t="shared" si="19"/>
        <v>0</v>
      </c>
      <c r="O104" s="173" t="e">
        <f t="shared" si="10"/>
        <v>#DIV/0!</v>
      </c>
      <c r="P104" s="103">
        <f t="shared" si="19"/>
        <v>0</v>
      </c>
      <c r="Q104" s="103"/>
    </row>
    <row r="105" spans="1:17" s="106" customFormat="1" ht="39" customHeight="1" hidden="1" outlineLevel="1">
      <c r="A105" s="154" t="s">
        <v>13</v>
      </c>
      <c r="B105" s="159" t="s">
        <v>702</v>
      </c>
      <c r="C105" s="155" t="s">
        <v>55</v>
      </c>
      <c r="D105" s="155" t="s">
        <v>27</v>
      </c>
      <c r="E105" s="155" t="s">
        <v>648</v>
      </c>
      <c r="F105" s="155" t="s">
        <v>703</v>
      </c>
      <c r="G105" s="155" t="s">
        <v>704</v>
      </c>
      <c r="H105" s="206" t="s">
        <v>774</v>
      </c>
      <c r="I105" s="102">
        <f>J105+K105+L105</f>
        <v>4285700000</v>
      </c>
      <c r="J105" s="102">
        <v>3000000000</v>
      </c>
      <c r="K105" s="102">
        <v>857100000</v>
      </c>
      <c r="L105" s="102">
        <v>428600000</v>
      </c>
      <c r="M105" s="102"/>
      <c r="N105" s="102"/>
      <c r="O105" s="173" t="e">
        <f t="shared" si="10"/>
        <v>#DIV/0!</v>
      </c>
      <c r="P105" s="102"/>
      <c r="Q105" s="204"/>
    </row>
    <row r="106" spans="1:17" s="71" customFormat="1" ht="27.75" customHeight="1" hidden="1" outlineLevel="1">
      <c r="A106" s="177" t="s">
        <v>87</v>
      </c>
      <c r="B106" s="182" t="s">
        <v>689</v>
      </c>
      <c r="C106" s="177"/>
      <c r="D106" s="177"/>
      <c r="E106" s="177"/>
      <c r="F106" s="177"/>
      <c r="G106" s="177"/>
      <c r="H106" s="169"/>
      <c r="I106" s="103">
        <f aca="true" t="shared" si="20" ref="I106:N106">I107+I108+I109</f>
        <v>14185700000</v>
      </c>
      <c r="J106" s="103">
        <f t="shared" si="20"/>
        <v>9930000000</v>
      </c>
      <c r="K106" s="103">
        <f t="shared" si="20"/>
        <v>2837100000</v>
      </c>
      <c r="L106" s="103">
        <f t="shared" si="20"/>
        <v>1418600000</v>
      </c>
      <c r="M106" s="103">
        <f t="shared" si="20"/>
        <v>4244000000</v>
      </c>
      <c r="N106" s="103">
        <f t="shared" si="20"/>
        <v>2244000000</v>
      </c>
      <c r="O106" s="173">
        <f t="shared" si="10"/>
        <v>0.528746465598492</v>
      </c>
      <c r="P106" s="103">
        <f>P107+P108+P109</f>
        <v>4244000000</v>
      </c>
      <c r="Q106" s="103"/>
    </row>
    <row r="107" spans="1:17" ht="27.75" customHeight="1" hidden="1" outlineLevel="1">
      <c r="A107" s="154" t="s">
        <v>13</v>
      </c>
      <c r="B107" s="159" t="s">
        <v>705</v>
      </c>
      <c r="C107" s="155" t="s">
        <v>24</v>
      </c>
      <c r="D107" s="155" t="s">
        <v>23</v>
      </c>
      <c r="E107" s="155">
        <v>2023</v>
      </c>
      <c r="F107" s="155" t="s">
        <v>347</v>
      </c>
      <c r="G107" s="155" t="s">
        <v>304</v>
      </c>
      <c r="H107" s="167" t="s">
        <v>706</v>
      </c>
      <c r="I107" s="102">
        <v>400000000</v>
      </c>
      <c r="J107" s="102">
        <v>280000000</v>
      </c>
      <c r="K107" s="102">
        <v>80000000</v>
      </c>
      <c r="L107" s="102">
        <f>J107/7*1</f>
        <v>40000000</v>
      </c>
      <c r="M107" s="102">
        <v>280000000</v>
      </c>
      <c r="N107" s="207">
        <v>280000000</v>
      </c>
      <c r="O107" s="173">
        <f t="shared" si="10"/>
        <v>1</v>
      </c>
      <c r="P107" s="102">
        <v>280000000</v>
      </c>
      <c r="Q107" s="204"/>
    </row>
    <row r="108" spans="1:17" ht="27.75" customHeight="1" hidden="1" outlineLevel="1">
      <c r="A108" s="154" t="s">
        <v>13</v>
      </c>
      <c r="B108" s="159" t="s">
        <v>707</v>
      </c>
      <c r="C108" s="155" t="s">
        <v>55</v>
      </c>
      <c r="D108" s="155" t="s">
        <v>23</v>
      </c>
      <c r="E108" s="155" t="s">
        <v>648</v>
      </c>
      <c r="F108" s="155" t="s">
        <v>708</v>
      </c>
      <c r="G108" s="155" t="s">
        <v>709</v>
      </c>
      <c r="H108" s="167" t="s">
        <v>710</v>
      </c>
      <c r="I108" s="102">
        <v>9500000000</v>
      </c>
      <c r="J108" s="102">
        <v>6650000000</v>
      </c>
      <c r="K108" s="102">
        <v>1900000000</v>
      </c>
      <c r="L108" s="102">
        <v>950000000</v>
      </c>
      <c r="M108" s="102">
        <f>1964000000+2000000000</f>
        <v>3964000000</v>
      </c>
      <c r="N108" s="189">
        <v>1964000000</v>
      </c>
      <c r="O108" s="173">
        <f t="shared" si="10"/>
        <v>0.4954591321897074</v>
      </c>
      <c r="P108" s="102">
        <f>1964000000+2000000000</f>
        <v>3964000000</v>
      </c>
      <c r="Q108" s="204"/>
    </row>
    <row r="109" spans="1:17" s="106" customFormat="1" ht="39" customHeight="1" hidden="1" outlineLevel="1">
      <c r="A109" s="154" t="s">
        <v>13</v>
      </c>
      <c r="B109" s="159" t="s">
        <v>711</v>
      </c>
      <c r="C109" s="155" t="s">
        <v>55</v>
      </c>
      <c r="D109" s="155" t="s">
        <v>23</v>
      </c>
      <c r="E109" s="155" t="s">
        <v>648</v>
      </c>
      <c r="F109" s="155" t="s">
        <v>703</v>
      </c>
      <c r="G109" s="155" t="s">
        <v>704</v>
      </c>
      <c r="H109" s="206" t="s">
        <v>775</v>
      </c>
      <c r="I109" s="102">
        <v>4285700000</v>
      </c>
      <c r="J109" s="102">
        <v>3000000000</v>
      </c>
      <c r="K109" s="102">
        <v>857100000</v>
      </c>
      <c r="L109" s="102">
        <v>428600000</v>
      </c>
      <c r="M109" s="102"/>
      <c r="N109" s="102"/>
      <c r="O109" s="173" t="e">
        <f t="shared" si="10"/>
        <v>#DIV/0!</v>
      </c>
      <c r="P109" s="102"/>
      <c r="Q109" s="204"/>
    </row>
    <row r="110" spans="1:17" s="71" customFormat="1" ht="27.75" customHeight="1" hidden="1" outlineLevel="1">
      <c r="A110" s="177" t="s">
        <v>92</v>
      </c>
      <c r="B110" s="182" t="s">
        <v>692</v>
      </c>
      <c r="C110" s="177"/>
      <c r="D110" s="177"/>
      <c r="E110" s="177"/>
      <c r="F110" s="177"/>
      <c r="G110" s="177"/>
      <c r="H110" s="169"/>
      <c r="I110" s="103">
        <f aca="true" t="shared" si="21" ref="I110:N110">I111+I112</f>
        <v>6327100000</v>
      </c>
      <c r="J110" s="103">
        <f t="shared" si="21"/>
        <v>4429000000</v>
      </c>
      <c r="K110" s="103">
        <f t="shared" si="21"/>
        <v>1265400000</v>
      </c>
      <c r="L110" s="103">
        <f t="shared" si="21"/>
        <v>632700000</v>
      </c>
      <c r="M110" s="103">
        <f t="shared" si="21"/>
        <v>4429000000</v>
      </c>
      <c r="N110" s="103">
        <f t="shared" si="21"/>
        <v>1856323000</v>
      </c>
      <c r="O110" s="174">
        <f t="shared" si="10"/>
        <v>0.4191291487920524</v>
      </c>
      <c r="P110" s="103">
        <f>P111+P112</f>
        <v>4429000000</v>
      </c>
      <c r="Q110" s="103"/>
    </row>
    <row r="111" spans="1:17" ht="27.75" customHeight="1" hidden="1" outlineLevel="1">
      <c r="A111" s="154" t="s">
        <v>13</v>
      </c>
      <c r="B111" s="159" t="s">
        <v>712</v>
      </c>
      <c r="C111" s="155" t="s">
        <v>197</v>
      </c>
      <c r="D111" s="155" t="s">
        <v>16</v>
      </c>
      <c r="E111" s="155">
        <v>2023</v>
      </c>
      <c r="F111" s="155" t="s">
        <v>713</v>
      </c>
      <c r="G111" s="155" t="s">
        <v>714</v>
      </c>
      <c r="H111" s="167" t="s">
        <v>715</v>
      </c>
      <c r="I111" s="102">
        <v>6041400000</v>
      </c>
      <c r="J111" s="102">
        <v>4229000000</v>
      </c>
      <c r="K111" s="102">
        <v>1208300000</v>
      </c>
      <c r="L111" s="102">
        <v>604100000</v>
      </c>
      <c r="M111" s="102">
        <v>4229000000</v>
      </c>
      <c r="N111" s="189">
        <v>1656323000</v>
      </c>
      <c r="O111" s="173">
        <f t="shared" si="10"/>
        <v>0.3916583116576023</v>
      </c>
      <c r="P111" s="102">
        <v>4229000000</v>
      </c>
      <c r="Q111" s="204"/>
    </row>
    <row r="112" spans="1:17" ht="27.75" customHeight="1" hidden="1" outlineLevel="1">
      <c r="A112" s="154" t="s">
        <v>13</v>
      </c>
      <c r="B112" s="159" t="s">
        <v>716</v>
      </c>
      <c r="C112" s="155" t="s">
        <v>17</v>
      </c>
      <c r="D112" s="155" t="s">
        <v>16</v>
      </c>
      <c r="E112" s="155">
        <v>2023</v>
      </c>
      <c r="F112" s="155" t="s">
        <v>339</v>
      </c>
      <c r="G112" s="155" t="s">
        <v>340</v>
      </c>
      <c r="H112" s="167" t="s">
        <v>717</v>
      </c>
      <c r="I112" s="102">
        <v>285700000</v>
      </c>
      <c r="J112" s="102">
        <v>200000000</v>
      </c>
      <c r="K112" s="102">
        <v>57100000</v>
      </c>
      <c r="L112" s="102">
        <v>28600000</v>
      </c>
      <c r="M112" s="102">
        <v>200000000</v>
      </c>
      <c r="N112" s="189">
        <v>200000000</v>
      </c>
      <c r="O112" s="173">
        <f t="shared" si="10"/>
        <v>1</v>
      </c>
      <c r="P112" s="102">
        <v>200000000</v>
      </c>
      <c r="Q112" s="204"/>
    </row>
    <row r="113" spans="1:17" ht="27.75" customHeight="1" hidden="1" outlineLevel="1">
      <c r="A113" s="177" t="s">
        <v>95</v>
      </c>
      <c r="B113" s="182" t="s">
        <v>373</v>
      </c>
      <c r="C113" s="155"/>
      <c r="D113" s="177"/>
      <c r="E113" s="177"/>
      <c r="F113" s="177"/>
      <c r="G113" s="177"/>
      <c r="H113" s="177"/>
      <c r="I113" s="187">
        <f aca="true" t="shared" si="22" ref="I113:N113">I114+I115+I116</f>
        <v>8333200001</v>
      </c>
      <c r="J113" s="187">
        <f t="shared" si="22"/>
        <v>5845000000</v>
      </c>
      <c r="K113" s="187">
        <f t="shared" si="22"/>
        <v>1657000001</v>
      </c>
      <c r="L113" s="187">
        <f t="shared" si="22"/>
        <v>831200000</v>
      </c>
      <c r="M113" s="187">
        <f t="shared" si="22"/>
        <v>3800000000</v>
      </c>
      <c r="N113" s="187">
        <f t="shared" si="22"/>
        <v>2468825000</v>
      </c>
      <c r="O113" s="174">
        <f t="shared" si="10"/>
        <v>0.6496907894736842</v>
      </c>
      <c r="P113" s="187">
        <f>P114+P115+P116</f>
        <v>3800000000</v>
      </c>
      <c r="Q113" s="187"/>
    </row>
    <row r="114" spans="1:17" ht="27.75" customHeight="1" hidden="1" outlineLevel="1">
      <c r="A114" s="154" t="s">
        <v>13</v>
      </c>
      <c r="B114" s="159" t="s">
        <v>718</v>
      </c>
      <c r="C114" s="155" t="s">
        <v>197</v>
      </c>
      <c r="D114" s="155" t="s">
        <v>21</v>
      </c>
      <c r="E114" s="155" t="s">
        <v>648</v>
      </c>
      <c r="F114" s="155" t="s">
        <v>63</v>
      </c>
      <c r="G114" s="155" t="s">
        <v>650</v>
      </c>
      <c r="H114" s="167" t="s">
        <v>719</v>
      </c>
      <c r="I114" s="102">
        <v>4142900000</v>
      </c>
      <c r="J114" s="102">
        <v>2900000000</v>
      </c>
      <c r="K114" s="102">
        <v>828600000</v>
      </c>
      <c r="L114" s="102">
        <v>414300000</v>
      </c>
      <c r="M114" s="102">
        <f>1900000000</f>
        <v>1900000000</v>
      </c>
      <c r="N114" s="189">
        <v>1174402000</v>
      </c>
      <c r="O114" s="173">
        <f t="shared" si="10"/>
        <v>0.6181063157894737</v>
      </c>
      <c r="P114" s="102">
        <f>1900000000</f>
        <v>1900000000</v>
      </c>
      <c r="Q114" s="204"/>
    </row>
    <row r="115" spans="1:17" s="83" customFormat="1" ht="44.25" customHeight="1" hidden="1" outlineLevel="1">
      <c r="A115" s="154" t="s">
        <v>13</v>
      </c>
      <c r="B115" s="159" t="s">
        <v>720</v>
      </c>
      <c r="C115" s="155" t="s">
        <v>22</v>
      </c>
      <c r="D115" s="155" t="s">
        <v>21</v>
      </c>
      <c r="E115" s="155" t="s">
        <v>721</v>
      </c>
      <c r="F115" s="155" t="s">
        <v>339</v>
      </c>
      <c r="G115" s="155" t="s">
        <v>722</v>
      </c>
      <c r="H115" s="166" t="s">
        <v>341</v>
      </c>
      <c r="I115" s="100">
        <f>J115+K115+L115</f>
        <v>333200001</v>
      </c>
      <c r="J115" s="100">
        <v>245000000</v>
      </c>
      <c r="K115" s="100">
        <v>57000001</v>
      </c>
      <c r="L115" s="100">
        <v>31200000</v>
      </c>
      <c r="M115" s="100">
        <v>200000000</v>
      </c>
      <c r="N115" s="189">
        <v>200000000</v>
      </c>
      <c r="O115" s="173">
        <f t="shared" si="10"/>
        <v>1</v>
      </c>
      <c r="P115" s="100">
        <v>200000000</v>
      </c>
      <c r="Q115" s="208"/>
    </row>
    <row r="116" spans="1:17" ht="27.75" customHeight="1" hidden="1" outlineLevel="1">
      <c r="A116" s="154" t="s">
        <v>13</v>
      </c>
      <c r="B116" s="159" t="s">
        <v>723</v>
      </c>
      <c r="C116" s="155" t="s">
        <v>197</v>
      </c>
      <c r="D116" s="155" t="s">
        <v>21</v>
      </c>
      <c r="E116" s="155" t="s">
        <v>648</v>
      </c>
      <c r="F116" s="155" t="s">
        <v>63</v>
      </c>
      <c r="G116" s="155" t="s">
        <v>650</v>
      </c>
      <c r="H116" s="167" t="s">
        <v>724</v>
      </c>
      <c r="I116" s="102">
        <v>3857100000</v>
      </c>
      <c r="J116" s="102">
        <v>2700000000</v>
      </c>
      <c r="K116" s="102">
        <v>771400000</v>
      </c>
      <c r="L116" s="102">
        <v>385700000</v>
      </c>
      <c r="M116" s="102">
        <f>1700000000</f>
        <v>1700000000</v>
      </c>
      <c r="N116" s="189">
        <v>1094423000</v>
      </c>
      <c r="O116" s="173">
        <f t="shared" si="10"/>
        <v>0.6437782352941176</v>
      </c>
      <c r="P116" s="102">
        <f>1700000000</f>
        <v>1700000000</v>
      </c>
      <c r="Q116" s="204"/>
    </row>
    <row r="117" spans="1:17" ht="27.75" customHeight="1" hidden="1" outlineLevel="1">
      <c r="A117" s="177" t="s">
        <v>98</v>
      </c>
      <c r="B117" s="182" t="s">
        <v>19</v>
      </c>
      <c r="C117" s="155"/>
      <c r="D117" s="177"/>
      <c r="E117" s="177"/>
      <c r="F117" s="177"/>
      <c r="G117" s="177"/>
      <c r="H117" s="177"/>
      <c r="I117" s="187">
        <f>I118</f>
        <v>2785700000</v>
      </c>
      <c r="J117" s="187">
        <f aca="true" t="shared" si="23" ref="J117:P117">J118</f>
        <v>1950000000</v>
      </c>
      <c r="K117" s="187">
        <f t="shared" si="23"/>
        <v>557100000</v>
      </c>
      <c r="L117" s="187">
        <f t="shared" si="23"/>
        <v>278600000</v>
      </c>
      <c r="M117" s="187">
        <f t="shared" si="23"/>
        <v>1950000000</v>
      </c>
      <c r="N117" s="187">
        <f t="shared" si="23"/>
        <v>610405000</v>
      </c>
      <c r="O117" s="174">
        <f t="shared" si="10"/>
        <v>0.3130282051282051</v>
      </c>
      <c r="P117" s="187">
        <f t="shared" si="23"/>
        <v>1950000000</v>
      </c>
      <c r="Q117" s="187"/>
    </row>
    <row r="118" spans="1:17" ht="27.75" customHeight="1" hidden="1" outlineLevel="1">
      <c r="A118" s="154" t="s">
        <v>13</v>
      </c>
      <c r="B118" s="159" t="s">
        <v>725</v>
      </c>
      <c r="C118" s="155" t="s">
        <v>197</v>
      </c>
      <c r="D118" s="155" t="s">
        <v>19</v>
      </c>
      <c r="E118" s="155">
        <v>2023</v>
      </c>
      <c r="F118" s="155" t="s">
        <v>63</v>
      </c>
      <c r="G118" s="155" t="s">
        <v>650</v>
      </c>
      <c r="H118" s="167" t="s">
        <v>730</v>
      </c>
      <c r="I118" s="102">
        <v>2785700000</v>
      </c>
      <c r="J118" s="102">
        <v>1950000000</v>
      </c>
      <c r="K118" s="102">
        <v>557100000</v>
      </c>
      <c r="L118" s="102">
        <v>278600000</v>
      </c>
      <c r="M118" s="102">
        <v>1950000000</v>
      </c>
      <c r="N118" s="189">
        <v>610405000</v>
      </c>
      <c r="O118" s="173">
        <f t="shared" si="10"/>
        <v>0.3130282051282051</v>
      </c>
      <c r="P118" s="102">
        <v>1950000000</v>
      </c>
      <c r="Q118" s="204"/>
    </row>
    <row r="119" spans="1:17" s="87" customFormat="1" ht="27.75" customHeight="1" hidden="1" outlineLevel="1">
      <c r="A119" s="177" t="s">
        <v>98</v>
      </c>
      <c r="B119" s="182" t="s">
        <v>357</v>
      </c>
      <c r="C119" s="155"/>
      <c r="D119" s="177"/>
      <c r="E119" s="177"/>
      <c r="F119" s="177"/>
      <c r="G119" s="177"/>
      <c r="H119" s="169"/>
      <c r="I119" s="209">
        <f aca="true" t="shared" si="24" ref="I119:N119">I120+I121</f>
        <v>571400000</v>
      </c>
      <c r="J119" s="209">
        <f t="shared" si="24"/>
        <v>400000000</v>
      </c>
      <c r="K119" s="209">
        <f t="shared" si="24"/>
        <v>114200000</v>
      </c>
      <c r="L119" s="209">
        <f t="shared" si="24"/>
        <v>57200000</v>
      </c>
      <c r="M119" s="209">
        <f t="shared" si="24"/>
        <v>400000000</v>
      </c>
      <c r="N119" s="209">
        <f t="shared" si="24"/>
        <v>200000000</v>
      </c>
      <c r="O119" s="174">
        <f t="shared" si="10"/>
        <v>0.5</v>
      </c>
      <c r="P119" s="209">
        <f>P120+P121</f>
        <v>400000000</v>
      </c>
      <c r="Q119" s="209"/>
    </row>
    <row r="120" spans="1:17" ht="27.75" customHeight="1" hidden="1" outlineLevel="1">
      <c r="A120" s="154" t="s">
        <v>13</v>
      </c>
      <c r="B120" s="159" t="s">
        <v>716</v>
      </c>
      <c r="C120" s="155" t="s">
        <v>31</v>
      </c>
      <c r="D120" s="155" t="s">
        <v>30</v>
      </c>
      <c r="E120" s="155">
        <v>2023</v>
      </c>
      <c r="F120" s="155" t="s">
        <v>339</v>
      </c>
      <c r="G120" s="155" t="s">
        <v>340</v>
      </c>
      <c r="H120" s="167" t="s">
        <v>726</v>
      </c>
      <c r="I120" s="102">
        <v>285700000</v>
      </c>
      <c r="J120" s="102">
        <v>200000000</v>
      </c>
      <c r="K120" s="102">
        <v>57100000</v>
      </c>
      <c r="L120" s="102">
        <v>28600000</v>
      </c>
      <c r="M120" s="102">
        <v>200000000</v>
      </c>
      <c r="N120" s="102">
        <v>200000000</v>
      </c>
      <c r="O120" s="173">
        <f t="shared" si="10"/>
        <v>1</v>
      </c>
      <c r="P120" s="102">
        <v>200000000</v>
      </c>
      <c r="Q120" s="204"/>
    </row>
    <row r="121" spans="1:17" ht="27.75" customHeight="1" hidden="1" outlineLevel="1">
      <c r="A121" s="154" t="s">
        <v>13</v>
      </c>
      <c r="B121" s="159" t="s">
        <v>727</v>
      </c>
      <c r="C121" s="155" t="s">
        <v>31</v>
      </c>
      <c r="D121" s="155" t="s">
        <v>30</v>
      </c>
      <c r="E121" s="155">
        <v>2023</v>
      </c>
      <c r="F121" s="155" t="s">
        <v>728</v>
      </c>
      <c r="G121" s="155" t="s">
        <v>729</v>
      </c>
      <c r="H121" s="167" t="s">
        <v>730</v>
      </c>
      <c r="I121" s="102">
        <v>285700000</v>
      </c>
      <c r="J121" s="102">
        <v>200000000</v>
      </c>
      <c r="K121" s="102">
        <v>57100000</v>
      </c>
      <c r="L121" s="102">
        <v>28600000</v>
      </c>
      <c r="M121" s="102">
        <v>200000000</v>
      </c>
      <c r="N121" s="102"/>
      <c r="O121" s="173">
        <f t="shared" si="10"/>
        <v>0</v>
      </c>
      <c r="P121" s="102">
        <v>200000000</v>
      </c>
      <c r="Q121" s="204"/>
    </row>
    <row r="122" spans="1:17" s="88" customFormat="1" ht="27.75" customHeight="1" hidden="1" outlineLevel="1">
      <c r="A122" s="210" t="s">
        <v>101</v>
      </c>
      <c r="B122" s="211" t="s">
        <v>14</v>
      </c>
      <c r="C122" s="171"/>
      <c r="D122" s="210"/>
      <c r="E122" s="210"/>
      <c r="F122" s="210"/>
      <c r="G122" s="210"/>
      <c r="H122" s="212"/>
      <c r="I122" s="213">
        <f aca="true" t="shared" si="25" ref="I122:N122">I123+I124</f>
        <v>13342800000</v>
      </c>
      <c r="J122" s="213">
        <f t="shared" si="25"/>
        <v>9340000000</v>
      </c>
      <c r="K122" s="213">
        <f t="shared" si="25"/>
        <v>2668500000</v>
      </c>
      <c r="L122" s="213">
        <f t="shared" si="25"/>
        <v>1334300000</v>
      </c>
      <c r="M122" s="213">
        <f t="shared" si="25"/>
        <v>5885000000</v>
      </c>
      <c r="N122" s="213">
        <f t="shared" si="25"/>
        <v>3543240000</v>
      </c>
      <c r="O122" s="174">
        <f t="shared" si="10"/>
        <v>0.6020798640611724</v>
      </c>
      <c r="P122" s="213">
        <f>P123+P124</f>
        <v>5885000000</v>
      </c>
      <c r="Q122" s="213"/>
    </row>
    <row r="123" spans="1:17" s="89" customFormat="1" ht="27.75" customHeight="1" hidden="1" outlineLevel="1">
      <c r="A123" s="157" t="s">
        <v>13</v>
      </c>
      <c r="B123" s="170" t="s">
        <v>731</v>
      </c>
      <c r="C123" s="171" t="s">
        <v>55</v>
      </c>
      <c r="D123" s="171" t="s">
        <v>14</v>
      </c>
      <c r="E123" s="171" t="s">
        <v>648</v>
      </c>
      <c r="F123" s="171" t="s">
        <v>63</v>
      </c>
      <c r="G123" s="171" t="s">
        <v>729</v>
      </c>
      <c r="H123" s="172" t="s">
        <v>732</v>
      </c>
      <c r="I123" s="104">
        <v>13057100000</v>
      </c>
      <c r="J123" s="104">
        <v>9140000000</v>
      </c>
      <c r="K123" s="104">
        <v>2611400000</v>
      </c>
      <c r="L123" s="104">
        <v>1305700000</v>
      </c>
      <c r="M123" s="104">
        <f>4185000000+1500000000</f>
        <v>5685000000</v>
      </c>
      <c r="N123" s="189">
        <v>3343240000</v>
      </c>
      <c r="O123" s="173">
        <f t="shared" si="10"/>
        <v>0.5880809146877748</v>
      </c>
      <c r="P123" s="104">
        <f>4185000000+1500000000</f>
        <v>5685000000</v>
      </c>
      <c r="Q123" s="214"/>
    </row>
    <row r="124" spans="1:17" s="89" customFormat="1" ht="27.75" customHeight="1" hidden="1" outlineLevel="1">
      <c r="A124" s="157" t="s">
        <v>13</v>
      </c>
      <c r="B124" s="170" t="s">
        <v>733</v>
      </c>
      <c r="C124" s="171" t="s">
        <v>243</v>
      </c>
      <c r="D124" s="171" t="s">
        <v>14</v>
      </c>
      <c r="E124" s="171">
        <v>2023</v>
      </c>
      <c r="F124" s="171" t="s">
        <v>339</v>
      </c>
      <c r="G124" s="171" t="s">
        <v>734</v>
      </c>
      <c r="H124" s="172" t="s">
        <v>651</v>
      </c>
      <c r="I124" s="104">
        <v>285700000</v>
      </c>
      <c r="J124" s="104">
        <v>200000000</v>
      </c>
      <c r="K124" s="104">
        <v>57100000</v>
      </c>
      <c r="L124" s="104">
        <v>28600000</v>
      </c>
      <c r="M124" s="104">
        <v>200000000</v>
      </c>
      <c r="N124" s="215">
        <v>200000000</v>
      </c>
      <c r="O124" s="173">
        <f t="shared" si="10"/>
        <v>1</v>
      </c>
      <c r="P124" s="104">
        <v>200000000</v>
      </c>
      <c r="Q124" s="214"/>
    </row>
    <row r="125" ht="15" hidden="1" outlineLevel="1"/>
    <row r="126" ht="15" hidden="1" outlineLevel="1"/>
    <row r="127" ht="15" collapsed="1"/>
    <row r="128" spans="13:14" ht="15">
      <c r="M128" s="435">
        <f>M8+'PL IV'!AA8</f>
        <v>58669330760</v>
      </c>
      <c r="N128" s="435">
        <f>N9+'PL IV'!AB9</f>
        <v>18503527691</v>
      </c>
    </row>
    <row r="129" ht="15">
      <c r="N129" s="436">
        <f>N89+'PL IV'!AB150</f>
        <v>13395721012</v>
      </c>
    </row>
    <row r="131" ht="15">
      <c r="N131" s="435">
        <f>N8+'PL IV'!AD8</f>
        <v>34066940970</v>
      </c>
    </row>
  </sheetData>
  <sheetProtection/>
  <mergeCells count="22">
    <mergeCell ref="H5:L5"/>
    <mergeCell ref="M5:M7"/>
    <mergeCell ref="A8:B8"/>
    <mergeCell ref="E5:E7"/>
    <mergeCell ref="A3:Q3"/>
    <mergeCell ref="N5:N7"/>
    <mergeCell ref="P5:P7"/>
    <mergeCell ref="I6:L6"/>
    <mergeCell ref="C5:C7"/>
    <mergeCell ref="P4:Q4"/>
    <mergeCell ref="G5:G7"/>
    <mergeCell ref="O5:O7"/>
    <mergeCell ref="Q82:Q88"/>
    <mergeCell ref="Q5:Q7"/>
    <mergeCell ref="F5:F7"/>
    <mergeCell ref="H6:H7"/>
    <mergeCell ref="F82:F88"/>
    <mergeCell ref="A1:Q1"/>
    <mergeCell ref="A2:Q2"/>
    <mergeCell ref="A5:A7"/>
    <mergeCell ref="B5:B7"/>
    <mergeCell ref="D5:D7"/>
  </mergeCells>
  <printOptions/>
  <pageMargins left="0.3937007874015748" right="0.1968503937007874" top="0.6692913385826772" bottom="0.5905511811023623" header="0.3937007874015748" footer="0.15748031496062992"/>
  <pageSetup fitToHeight="0" fitToWidth="0" horizontalDpi="600" verticalDpi="600" orientation="landscape" paperSize="9" scale="65" r:id="rId1"/>
  <headerFooter>
    <oddFooter>&amp;R&amp;P/&amp;N</oddFooter>
  </headerFooter>
</worksheet>
</file>

<file path=xl/worksheets/sheet2.xml><?xml version="1.0" encoding="utf-8"?>
<worksheet xmlns="http://schemas.openxmlformats.org/spreadsheetml/2006/main" xmlns:r="http://schemas.openxmlformats.org/officeDocument/2006/relationships">
  <dimension ref="A1:Q206"/>
  <sheetViews>
    <sheetView zoomScale="85" zoomScaleNormal="85" zoomScalePageLayoutView="0" workbookViewId="0" topLeftCell="A1">
      <selection activeCell="I138" sqref="I138"/>
    </sheetView>
  </sheetViews>
  <sheetFormatPr defaultColWidth="9.140625" defaultRowHeight="15" outlineLevelRow="1"/>
  <cols>
    <col min="1" max="1" width="6.28125" style="0" customWidth="1"/>
    <col min="2" max="2" width="37.421875" style="0" customWidth="1"/>
    <col min="3" max="3" width="22.8515625" style="0" customWidth="1"/>
    <col min="4" max="4" width="16.421875" style="83" customWidth="1"/>
    <col min="5" max="5" width="14.57421875" style="0" hidden="1" customWidth="1"/>
    <col min="6" max="6" width="15.140625" style="0" hidden="1" customWidth="1"/>
    <col min="7" max="7" width="12.8515625" style="0" hidden="1" customWidth="1"/>
    <col min="8" max="8" width="14.421875" style="0" hidden="1" customWidth="1"/>
    <col min="9" max="9" width="14.7109375" style="97" customWidth="1"/>
    <col min="10" max="10" width="12.421875" style="0" hidden="1" customWidth="1"/>
    <col min="11" max="11" width="13.8515625" style="0" hidden="1" customWidth="1"/>
    <col min="12" max="12" width="12.8515625" style="0" hidden="1" customWidth="1"/>
    <col min="13" max="13" width="12.28125" style="0" hidden="1" customWidth="1"/>
    <col min="14" max="14" width="16.00390625" style="0" customWidth="1"/>
    <col min="15" max="15" width="16.8515625" style="0" customWidth="1"/>
    <col min="16" max="16" width="23.140625" style="0" customWidth="1"/>
    <col min="17" max="17" width="14.57421875" style="0" customWidth="1"/>
  </cols>
  <sheetData>
    <row r="1" spans="1:17" ht="22.5" customHeight="1">
      <c r="A1" s="591" t="s">
        <v>816</v>
      </c>
      <c r="B1" s="591"/>
      <c r="C1" s="591"/>
      <c r="D1" s="591"/>
      <c r="E1" s="591"/>
      <c r="F1" s="591"/>
      <c r="G1" s="591"/>
      <c r="H1" s="591"/>
      <c r="I1" s="591"/>
      <c r="J1" s="591"/>
      <c r="K1" s="591"/>
      <c r="L1" s="591"/>
      <c r="M1" s="591"/>
      <c r="N1" s="591"/>
      <c r="O1" s="591"/>
      <c r="P1" s="591"/>
      <c r="Q1" s="592"/>
    </row>
    <row r="2" spans="1:17" ht="38.25" customHeight="1">
      <c r="A2" s="593" t="s">
        <v>813</v>
      </c>
      <c r="B2" s="593"/>
      <c r="C2" s="593"/>
      <c r="D2" s="593"/>
      <c r="E2" s="593"/>
      <c r="F2" s="593"/>
      <c r="G2" s="593"/>
      <c r="H2" s="593"/>
      <c r="I2" s="593"/>
      <c r="J2" s="593"/>
      <c r="K2" s="593"/>
      <c r="L2" s="593"/>
      <c r="M2" s="593"/>
      <c r="N2" s="593"/>
      <c r="O2" s="593"/>
      <c r="P2" s="593"/>
      <c r="Q2" s="592"/>
    </row>
    <row r="3" spans="1:17" ht="21.75" customHeight="1">
      <c r="A3" s="594" t="s">
        <v>812</v>
      </c>
      <c r="B3" s="594"/>
      <c r="C3" s="594"/>
      <c r="D3" s="594"/>
      <c r="E3" s="594"/>
      <c r="F3" s="594"/>
      <c r="G3" s="594"/>
      <c r="H3" s="594"/>
      <c r="I3" s="594"/>
      <c r="J3" s="594"/>
      <c r="K3" s="594"/>
      <c r="L3" s="594"/>
      <c r="M3" s="594"/>
      <c r="N3" s="594"/>
      <c r="O3" s="594"/>
      <c r="P3" s="594"/>
      <c r="Q3" s="592"/>
    </row>
    <row r="4" spans="1:17" ht="15.75">
      <c r="A4" s="595"/>
      <c r="B4" s="596"/>
      <c r="C4" s="596"/>
      <c r="D4" s="596"/>
      <c r="E4" s="596"/>
      <c r="F4" s="596"/>
      <c r="G4" s="596"/>
      <c r="H4" s="596"/>
      <c r="I4" s="468"/>
      <c r="J4" s="596"/>
      <c r="K4" s="596"/>
      <c r="L4" s="596"/>
      <c r="M4" s="596"/>
      <c r="N4" s="596"/>
      <c r="O4" s="597" t="s">
        <v>483</v>
      </c>
      <c r="P4" s="597"/>
      <c r="Q4" s="592"/>
    </row>
    <row r="5" spans="1:17" s="78" customFormat="1" ht="15.75" customHeight="1">
      <c r="A5" s="476" t="s">
        <v>484</v>
      </c>
      <c r="B5" s="476" t="s">
        <v>485</v>
      </c>
      <c r="C5" s="476" t="s">
        <v>486</v>
      </c>
      <c r="D5" s="476" t="s">
        <v>789</v>
      </c>
      <c r="E5" s="476" t="s">
        <v>626</v>
      </c>
      <c r="F5" s="476"/>
      <c r="G5" s="476"/>
      <c r="H5" s="476"/>
      <c r="I5" s="476" t="s">
        <v>819</v>
      </c>
      <c r="J5" s="476" t="s">
        <v>765</v>
      </c>
      <c r="K5" s="476"/>
      <c r="L5" s="476"/>
      <c r="M5" s="476"/>
      <c r="N5" s="476" t="s">
        <v>777</v>
      </c>
      <c r="O5" s="476" t="s">
        <v>790</v>
      </c>
      <c r="P5" s="476" t="s">
        <v>627</v>
      </c>
      <c r="Q5" s="598"/>
    </row>
    <row r="6" spans="1:17" s="78" customFormat="1" ht="47.25">
      <c r="A6" s="476"/>
      <c r="B6" s="476"/>
      <c r="C6" s="476"/>
      <c r="D6" s="476"/>
      <c r="E6" s="599" t="s">
        <v>488</v>
      </c>
      <c r="F6" s="599" t="s">
        <v>489</v>
      </c>
      <c r="G6" s="599" t="s">
        <v>490</v>
      </c>
      <c r="H6" s="599" t="s">
        <v>491</v>
      </c>
      <c r="I6" s="476"/>
      <c r="J6" s="599" t="s">
        <v>488</v>
      </c>
      <c r="K6" s="599" t="s">
        <v>489</v>
      </c>
      <c r="L6" s="599" t="s">
        <v>490</v>
      </c>
      <c r="M6" s="599" t="s">
        <v>491</v>
      </c>
      <c r="N6" s="476"/>
      <c r="O6" s="476"/>
      <c r="P6" s="476"/>
      <c r="Q6" s="598"/>
    </row>
    <row r="7" spans="1:17" s="78" customFormat="1" ht="18" customHeight="1">
      <c r="A7" s="600" t="s">
        <v>492</v>
      </c>
      <c r="B7" s="600" t="s">
        <v>493</v>
      </c>
      <c r="C7" s="600">
        <v>1</v>
      </c>
      <c r="D7" s="601">
        <v>3</v>
      </c>
      <c r="E7" s="601">
        <v>3</v>
      </c>
      <c r="F7" s="601">
        <v>4</v>
      </c>
      <c r="G7" s="601">
        <v>5</v>
      </c>
      <c r="H7" s="601">
        <v>6</v>
      </c>
      <c r="I7" s="601">
        <v>4</v>
      </c>
      <c r="J7" s="601">
        <v>3</v>
      </c>
      <c r="K7" s="601">
        <v>4</v>
      </c>
      <c r="L7" s="601">
        <v>5</v>
      </c>
      <c r="M7" s="601">
        <v>6</v>
      </c>
      <c r="N7" s="601">
        <v>5</v>
      </c>
      <c r="O7" s="600">
        <v>6</v>
      </c>
      <c r="P7" s="602"/>
      <c r="Q7" s="598"/>
    </row>
    <row r="8" spans="1:17" s="78" customFormat="1" ht="18" customHeight="1">
      <c r="A8" s="603"/>
      <c r="B8" s="599" t="s">
        <v>494</v>
      </c>
      <c r="C8" s="599"/>
      <c r="D8" s="604">
        <f aca="true" t="shared" si="0" ref="D8:M8">D9+D59+D138</f>
        <v>26346000000</v>
      </c>
      <c r="E8" s="604">
        <f t="shared" si="0"/>
        <v>7532000000</v>
      </c>
      <c r="F8" s="604">
        <f t="shared" si="0"/>
        <v>16370000000</v>
      </c>
      <c r="G8" s="604">
        <f t="shared" si="0"/>
        <v>450000000</v>
      </c>
      <c r="H8" s="604">
        <f t="shared" si="0"/>
        <v>1994000000</v>
      </c>
      <c r="I8" s="604">
        <f t="shared" si="0"/>
        <v>6339551853</v>
      </c>
      <c r="J8" s="604">
        <f t="shared" si="0"/>
        <v>279698080</v>
      </c>
      <c r="K8" s="604">
        <f t="shared" si="0"/>
        <v>5139413773</v>
      </c>
      <c r="L8" s="604">
        <f t="shared" si="0"/>
        <v>0</v>
      </c>
      <c r="M8" s="604">
        <f t="shared" si="0"/>
        <v>777480000</v>
      </c>
      <c r="N8" s="489">
        <f aca="true" t="shared" si="1" ref="N8:N13">I8/D8</f>
        <v>0.24062673092689593</v>
      </c>
      <c r="O8" s="605">
        <f>O9+O59+O138</f>
        <v>18993000000</v>
      </c>
      <c r="P8" s="606">
        <f>O8+'PL III'!V8</f>
        <v>24881034889</v>
      </c>
      <c r="Q8" s="607">
        <f>D8+'PL III'!O8</f>
        <v>0</v>
      </c>
    </row>
    <row r="9" spans="1:17" s="82" customFormat="1" ht="45.75" customHeight="1">
      <c r="A9" s="603" t="s">
        <v>492</v>
      </c>
      <c r="B9" s="608" t="s">
        <v>495</v>
      </c>
      <c r="C9" s="599"/>
      <c r="D9" s="604">
        <f>D10+D11+D12+D19+D25+D32+D33+D42+D43+D44+D52</f>
        <v>2562000000</v>
      </c>
      <c r="E9" s="604">
        <f aca="true" t="shared" si="2" ref="E9:M9">E10+E11+E12+E19+E25+E32+E33+E42+E43+E44+E52</f>
        <v>0</v>
      </c>
      <c r="F9" s="604">
        <f t="shared" si="2"/>
        <v>2562000000</v>
      </c>
      <c r="G9" s="604">
        <f t="shared" si="2"/>
        <v>0</v>
      </c>
      <c r="H9" s="604">
        <f t="shared" si="2"/>
        <v>0</v>
      </c>
      <c r="I9" s="604">
        <f t="shared" si="2"/>
        <v>291391000</v>
      </c>
      <c r="J9" s="604">
        <f t="shared" si="2"/>
        <v>0</v>
      </c>
      <c r="K9" s="604">
        <f t="shared" si="2"/>
        <v>241391000</v>
      </c>
      <c r="L9" s="604">
        <f t="shared" si="2"/>
        <v>0</v>
      </c>
      <c r="M9" s="604">
        <f t="shared" si="2"/>
        <v>50000000</v>
      </c>
      <c r="N9" s="489">
        <f t="shared" si="1"/>
        <v>0.11373575331772053</v>
      </c>
      <c r="O9" s="605">
        <f aca="true" t="shared" si="3" ref="O9:O71">D9</f>
        <v>2562000000</v>
      </c>
      <c r="P9" s="606">
        <f>O9+'PL III'!V9</f>
        <v>3748384684</v>
      </c>
      <c r="Q9" s="607"/>
    </row>
    <row r="10" spans="1:17" s="78" customFormat="1" ht="59.25" customHeight="1" hidden="1" outlineLevel="1">
      <c r="A10" s="609">
        <v>1</v>
      </c>
      <c r="B10" s="610" t="s">
        <v>736</v>
      </c>
      <c r="C10" s="611" t="s">
        <v>497</v>
      </c>
      <c r="D10" s="612">
        <f>SUM(E10:G10)</f>
        <v>400000000</v>
      </c>
      <c r="E10" s="604"/>
      <c r="F10" s="612">
        <v>400000000</v>
      </c>
      <c r="G10" s="604"/>
      <c r="H10" s="604"/>
      <c r="I10" s="612">
        <f>SUM(J10:L10)</f>
        <v>0</v>
      </c>
      <c r="J10" s="604"/>
      <c r="K10" s="612"/>
      <c r="L10" s="604"/>
      <c r="M10" s="604"/>
      <c r="N10" s="489">
        <f t="shared" si="1"/>
        <v>0</v>
      </c>
      <c r="O10" s="605">
        <f t="shared" si="3"/>
        <v>400000000</v>
      </c>
      <c r="P10" s="484"/>
      <c r="Q10" s="598"/>
    </row>
    <row r="11" spans="1:17" s="78" customFormat="1" ht="45.75" customHeight="1" hidden="1" outlineLevel="1">
      <c r="A11" s="609">
        <v>2</v>
      </c>
      <c r="B11" s="610" t="s">
        <v>737</v>
      </c>
      <c r="C11" s="611" t="s">
        <v>497</v>
      </c>
      <c r="D11" s="612">
        <f>SUM(E11:G11)</f>
        <v>332000000</v>
      </c>
      <c r="E11" s="604"/>
      <c r="F11" s="612">
        <f>300000000+32000000</f>
        <v>332000000</v>
      </c>
      <c r="G11" s="613"/>
      <c r="H11" s="604"/>
      <c r="I11" s="612">
        <f>SUM(J11:L11)</f>
        <v>0</v>
      </c>
      <c r="J11" s="604"/>
      <c r="K11" s="612"/>
      <c r="L11" s="613"/>
      <c r="M11" s="604"/>
      <c r="N11" s="489">
        <f t="shared" si="1"/>
        <v>0</v>
      </c>
      <c r="O11" s="605">
        <f t="shared" si="3"/>
        <v>332000000</v>
      </c>
      <c r="P11" s="600"/>
      <c r="Q11" s="598"/>
    </row>
    <row r="12" spans="1:17" s="78" customFormat="1" ht="45.75" customHeight="1" hidden="1" outlineLevel="1">
      <c r="A12" s="609">
        <v>3</v>
      </c>
      <c r="B12" s="610" t="s">
        <v>738</v>
      </c>
      <c r="C12" s="609"/>
      <c r="D12" s="612">
        <f>SUM(D13:D18)</f>
        <v>50000000</v>
      </c>
      <c r="E12" s="612"/>
      <c r="F12" s="612">
        <f>SUM(F13:F18)</f>
        <v>50000000</v>
      </c>
      <c r="G12" s="612"/>
      <c r="H12" s="612"/>
      <c r="I12" s="612">
        <f>SUM(I13:I18)</f>
        <v>0</v>
      </c>
      <c r="J12" s="612"/>
      <c r="K12" s="612">
        <f>SUM(K13:K18)</f>
        <v>0</v>
      </c>
      <c r="L12" s="612"/>
      <c r="M12" s="612"/>
      <c r="N12" s="489">
        <f t="shared" si="1"/>
        <v>0</v>
      </c>
      <c r="O12" s="605">
        <f t="shared" si="3"/>
        <v>50000000</v>
      </c>
      <c r="P12" s="602"/>
      <c r="Q12" s="598"/>
    </row>
    <row r="13" spans="1:17" s="78" customFormat="1" ht="21.75" customHeight="1" hidden="1" outlineLevel="1">
      <c r="A13" s="614" t="s">
        <v>13</v>
      </c>
      <c r="B13" s="615" t="s">
        <v>739</v>
      </c>
      <c r="C13" s="600" t="s">
        <v>28</v>
      </c>
      <c r="D13" s="616">
        <f aca="true" t="shared" si="4" ref="D13:D18">F13</f>
        <v>7000000</v>
      </c>
      <c r="E13" s="604"/>
      <c r="F13" s="616">
        <v>7000000</v>
      </c>
      <c r="G13" s="613"/>
      <c r="H13" s="604"/>
      <c r="I13" s="616">
        <f aca="true" t="shared" si="5" ref="I13:I18">K13</f>
        <v>0</v>
      </c>
      <c r="J13" s="604"/>
      <c r="K13" s="616"/>
      <c r="L13" s="613"/>
      <c r="M13" s="604"/>
      <c r="N13" s="501">
        <f t="shared" si="1"/>
        <v>0</v>
      </c>
      <c r="O13" s="617">
        <f t="shared" si="3"/>
        <v>7000000</v>
      </c>
      <c r="P13" s="602"/>
      <c r="Q13" s="598"/>
    </row>
    <row r="14" spans="1:17" s="78" customFormat="1" ht="21.75" customHeight="1" hidden="1" outlineLevel="1">
      <c r="A14" s="614" t="s">
        <v>13</v>
      </c>
      <c r="B14" s="618" t="s">
        <v>23</v>
      </c>
      <c r="C14" s="600" t="s">
        <v>24</v>
      </c>
      <c r="D14" s="616">
        <f t="shared" si="4"/>
        <v>7000000</v>
      </c>
      <c r="E14" s="604"/>
      <c r="F14" s="616">
        <v>7000000</v>
      </c>
      <c r="G14" s="613"/>
      <c r="H14" s="604"/>
      <c r="I14" s="616">
        <f t="shared" si="5"/>
        <v>0</v>
      </c>
      <c r="J14" s="604"/>
      <c r="K14" s="616"/>
      <c r="L14" s="613"/>
      <c r="M14" s="604"/>
      <c r="N14" s="501">
        <f aca="true" t="shared" si="6" ref="N14:N77">I14/D14</f>
        <v>0</v>
      </c>
      <c r="O14" s="617">
        <f t="shared" si="3"/>
        <v>7000000</v>
      </c>
      <c r="P14" s="602"/>
      <c r="Q14" s="598"/>
    </row>
    <row r="15" spans="1:17" s="78" customFormat="1" ht="21.75" customHeight="1" hidden="1" outlineLevel="1">
      <c r="A15" s="614" t="s">
        <v>13</v>
      </c>
      <c r="B15" s="618" t="s">
        <v>30</v>
      </c>
      <c r="C15" s="600" t="s">
        <v>31</v>
      </c>
      <c r="D15" s="616">
        <f t="shared" si="4"/>
        <v>7000000</v>
      </c>
      <c r="E15" s="604"/>
      <c r="F15" s="616">
        <v>7000000</v>
      </c>
      <c r="G15" s="613"/>
      <c r="H15" s="604"/>
      <c r="I15" s="616">
        <f t="shared" si="5"/>
        <v>0</v>
      </c>
      <c r="J15" s="604"/>
      <c r="K15" s="616"/>
      <c r="L15" s="613"/>
      <c r="M15" s="604"/>
      <c r="N15" s="501">
        <f t="shared" si="6"/>
        <v>0</v>
      </c>
      <c r="O15" s="617">
        <f t="shared" si="3"/>
        <v>7000000</v>
      </c>
      <c r="P15" s="602"/>
      <c r="Q15" s="598"/>
    </row>
    <row r="16" spans="1:17" s="78" customFormat="1" ht="21.75" customHeight="1" hidden="1" outlineLevel="1">
      <c r="A16" s="614" t="s">
        <v>13</v>
      </c>
      <c r="B16" s="618" t="s">
        <v>16</v>
      </c>
      <c r="C16" s="600" t="s">
        <v>17</v>
      </c>
      <c r="D16" s="616">
        <f t="shared" si="4"/>
        <v>7000000</v>
      </c>
      <c r="E16" s="604"/>
      <c r="F16" s="616">
        <v>7000000</v>
      </c>
      <c r="G16" s="613"/>
      <c r="H16" s="604"/>
      <c r="I16" s="616">
        <f t="shared" si="5"/>
        <v>0</v>
      </c>
      <c r="J16" s="604"/>
      <c r="K16" s="616"/>
      <c r="L16" s="613"/>
      <c r="M16" s="604"/>
      <c r="N16" s="501">
        <f t="shared" si="6"/>
        <v>0</v>
      </c>
      <c r="O16" s="617">
        <f t="shared" si="3"/>
        <v>7000000</v>
      </c>
      <c r="P16" s="602"/>
      <c r="Q16" s="598"/>
    </row>
    <row r="17" spans="1:17" s="78" customFormat="1" ht="21.75" customHeight="1" hidden="1" outlineLevel="1">
      <c r="A17" s="614" t="s">
        <v>13</v>
      </c>
      <c r="B17" s="618" t="s">
        <v>19</v>
      </c>
      <c r="C17" s="600" t="s">
        <v>20</v>
      </c>
      <c r="D17" s="616">
        <f t="shared" si="4"/>
        <v>11000000</v>
      </c>
      <c r="E17" s="604"/>
      <c r="F17" s="616">
        <v>11000000</v>
      </c>
      <c r="G17" s="613"/>
      <c r="H17" s="604"/>
      <c r="I17" s="616">
        <f t="shared" si="5"/>
        <v>0</v>
      </c>
      <c r="J17" s="604"/>
      <c r="K17" s="616"/>
      <c r="L17" s="613"/>
      <c r="M17" s="604"/>
      <c r="N17" s="501">
        <f t="shared" si="6"/>
        <v>0</v>
      </c>
      <c r="O17" s="617">
        <f t="shared" si="3"/>
        <v>11000000</v>
      </c>
      <c r="P17" s="602"/>
      <c r="Q17" s="598"/>
    </row>
    <row r="18" spans="1:17" s="78" customFormat="1" ht="21.75" customHeight="1" hidden="1" outlineLevel="1">
      <c r="A18" s="614" t="s">
        <v>13</v>
      </c>
      <c r="B18" s="618" t="s">
        <v>21</v>
      </c>
      <c r="C18" s="600" t="s">
        <v>22</v>
      </c>
      <c r="D18" s="616">
        <f t="shared" si="4"/>
        <v>11000000</v>
      </c>
      <c r="E18" s="604"/>
      <c r="F18" s="616">
        <v>11000000</v>
      </c>
      <c r="G18" s="613"/>
      <c r="H18" s="604"/>
      <c r="I18" s="616">
        <f t="shared" si="5"/>
        <v>0</v>
      </c>
      <c r="J18" s="604"/>
      <c r="K18" s="616"/>
      <c r="L18" s="613"/>
      <c r="M18" s="604"/>
      <c r="N18" s="501">
        <f t="shared" si="6"/>
        <v>0</v>
      </c>
      <c r="O18" s="617">
        <f t="shared" si="3"/>
        <v>11000000</v>
      </c>
      <c r="P18" s="602"/>
      <c r="Q18" s="598"/>
    </row>
    <row r="19" spans="1:17" s="78" customFormat="1" ht="37.5" customHeight="1" hidden="1" outlineLevel="1">
      <c r="A19" s="609">
        <v>4</v>
      </c>
      <c r="B19" s="619" t="s">
        <v>783</v>
      </c>
      <c r="C19" s="609"/>
      <c r="D19" s="612">
        <f>D20+D21+D22+D23+D24</f>
        <v>400000000</v>
      </c>
      <c r="E19" s="612">
        <f aca="true" t="shared" si="7" ref="E19:M19">E20+E21+E22+E23+E24</f>
        <v>0</v>
      </c>
      <c r="F19" s="612">
        <f t="shared" si="7"/>
        <v>400000000</v>
      </c>
      <c r="G19" s="612">
        <f t="shared" si="7"/>
        <v>0</v>
      </c>
      <c r="H19" s="612">
        <f t="shared" si="7"/>
        <v>0</v>
      </c>
      <c r="I19" s="612">
        <f t="shared" si="7"/>
        <v>0</v>
      </c>
      <c r="J19" s="612">
        <f t="shared" si="7"/>
        <v>0</v>
      </c>
      <c r="K19" s="612">
        <f t="shared" si="7"/>
        <v>0</v>
      </c>
      <c r="L19" s="612">
        <f t="shared" si="7"/>
        <v>0</v>
      </c>
      <c r="M19" s="612">
        <f t="shared" si="7"/>
        <v>0</v>
      </c>
      <c r="N19" s="489">
        <f t="shared" si="6"/>
        <v>0</v>
      </c>
      <c r="O19" s="617">
        <f t="shared" si="3"/>
        <v>400000000</v>
      </c>
      <c r="P19" s="602"/>
      <c r="Q19" s="598"/>
    </row>
    <row r="20" spans="1:17" s="78" customFormat="1" ht="27.75" customHeight="1" hidden="1" outlineLevel="1">
      <c r="A20" s="614" t="s">
        <v>13</v>
      </c>
      <c r="B20" s="618" t="s">
        <v>20</v>
      </c>
      <c r="C20" s="600" t="s">
        <v>20</v>
      </c>
      <c r="D20" s="152">
        <f>F20</f>
        <v>90000000</v>
      </c>
      <c r="E20" s="604"/>
      <c r="F20" s="152">
        <v>90000000</v>
      </c>
      <c r="G20" s="604"/>
      <c r="H20" s="604"/>
      <c r="I20" s="612">
        <f>J20+K20+L20+M20</f>
        <v>0</v>
      </c>
      <c r="J20" s="604"/>
      <c r="K20" s="612"/>
      <c r="L20" s="604"/>
      <c r="M20" s="604"/>
      <c r="N20" s="501">
        <f t="shared" si="6"/>
        <v>0</v>
      </c>
      <c r="O20" s="617">
        <f t="shared" si="3"/>
        <v>90000000</v>
      </c>
      <c r="P20" s="602"/>
      <c r="Q20" s="598"/>
    </row>
    <row r="21" spans="1:17" s="78" customFormat="1" ht="27.75" customHeight="1" hidden="1" outlineLevel="1">
      <c r="A21" s="614" t="s">
        <v>13</v>
      </c>
      <c r="B21" s="618" t="s">
        <v>22</v>
      </c>
      <c r="C21" s="600" t="s">
        <v>22</v>
      </c>
      <c r="D21" s="152">
        <f>F21</f>
        <v>90000000</v>
      </c>
      <c r="E21" s="604"/>
      <c r="F21" s="152">
        <v>90000000</v>
      </c>
      <c r="G21" s="604"/>
      <c r="H21" s="604"/>
      <c r="I21" s="612">
        <f>J21+K21+L21+M21</f>
        <v>0</v>
      </c>
      <c r="J21" s="604"/>
      <c r="K21" s="612"/>
      <c r="L21" s="604"/>
      <c r="M21" s="604"/>
      <c r="N21" s="501">
        <f t="shared" si="6"/>
        <v>0</v>
      </c>
      <c r="O21" s="617">
        <f t="shared" si="3"/>
        <v>90000000</v>
      </c>
      <c r="P21" s="602"/>
      <c r="Q21" s="598"/>
    </row>
    <row r="22" spans="1:17" s="78" customFormat="1" ht="27.75" customHeight="1" hidden="1" outlineLevel="1">
      <c r="A22" s="614" t="s">
        <v>13</v>
      </c>
      <c r="B22" s="618" t="s">
        <v>28</v>
      </c>
      <c r="C22" s="600" t="s">
        <v>28</v>
      </c>
      <c r="D22" s="152">
        <f>F22</f>
        <v>90000000</v>
      </c>
      <c r="E22" s="604"/>
      <c r="F22" s="152">
        <v>90000000</v>
      </c>
      <c r="G22" s="604"/>
      <c r="H22" s="604"/>
      <c r="I22" s="612">
        <f>J22+K22+L22+M22</f>
        <v>0</v>
      </c>
      <c r="J22" s="604"/>
      <c r="K22" s="612"/>
      <c r="L22" s="604"/>
      <c r="M22" s="604"/>
      <c r="N22" s="501">
        <f t="shared" si="6"/>
        <v>0</v>
      </c>
      <c r="O22" s="617">
        <f t="shared" si="3"/>
        <v>90000000</v>
      </c>
      <c r="P22" s="602"/>
      <c r="Q22" s="598"/>
    </row>
    <row r="23" spans="1:17" s="78" customFormat="1" ht="27.75" customHeight="1" hidden="1" outlineLevel="1">
      <c r="A23" s="614" t="s">
        <v>13</v>
      </c>
      <c r="B23" s="618" t="s">
        <v>24</v>
      </c>
      <c r="C23" s="600" t="s">
        <v>24</v>
      </c>
      <c r="D23" s="152">
        <f>F23</f>
        <v>40000000</v>
      </c>
      <c r="E23" s="604"/>
      <c r="F23" s="152">
        <v>40000000</v>
      </c>
      <c r="G23" s="604"/>
      <c r="H23" s="604"/>
      <c r="I23" s="612">
        <f>J23+K23+L23+M23</f>
        <v>0</v>
      </c>
      <c r="J23" s="604"/>
      <c r="K23" s="612"/>
      <c r="L23" s="604"/>
      <c r="M23" s="604"/>
      <c r="N23" s="501">
        <f t="shared" si="6"/>
        <v>0</v>
      </c>
      <c r="O23" s="617">
        <f t="shared" si="3"/>
        <v>40000000</v>
      </c>
      <c r="P23" s="602"/>
      <c r="Q23" s="598"/>
    </row>
    <row r="24" spans="1:17" s="78" customFormat="1" ht="27.75" customHeight="1" hidden="1" outlineLevel="1">
      <c r="A24" s="614" t="s">
        <v>13</v>
      </c>
      <c r="B24" s="618" t="s">
        <v>782</v>
      </c>
      <c r="C24" s="600" t="s">
        <v>782</v>
      </c>
      <c r="D24" s="152">
        <f>F24</f>
        <v>90000000</v>
      </c>
      <c r="E24" s="604"/>
      <c r="F24" s="152">
        <v>90000000</v>
      </c>
      <c r="G24" s="604"/>
      <c r="H24" s="604"/>
      <c r="I24" s="612">
        <f>J24+K24+L24+M24</f>
        <v>0</v>
      </c>
      <c r="J24" s="604"/>
      <c r="K24" s="612"/>
      <c r="L24" s="604"/>
      <c r="M24" s="604"/>
      <c r="N24" s="501">
        <f t="shared" si="6"/>
        <v>0</v>
      </c>
      <c r="O24" s="617">
        <f t="shared" si="3"/>
        <v>90000000</v>
      </c>
      <c r="P24" s="602"/>
      <c r="Q24" s="598"/>
    </row>
    <row r="25" spans="1:17" s="78" customFormat="1" ht="45.75" customHeight="1" hidden="1" outlineLevel="1">
      <c r="A25" s="609">
        <v>5</v>
      </c>
      <c r="B25" s="610" t="s">
        <v>740</v>
      </c>
      <c r="C25" s="609"/>
      <c r="D25" s="612">
        <f>SUM(D26:D31)</f>
        <v>30000000</v>
      </c>
      <c r="E25" s="612">
        <f aca="true" t="shared" si="8" ref="E25:M25">SUM(E26:E31)</f>
        <v>0</v>
      </c>
      <c r="F25" s="612">
        <f t="shared" si="8"/>
        <v>30000000</v>
      </c>
      <c r="G25" s="612">
        <f t="shared" si="8"/>
        <v>0</v>
      </c>
      <c r="H25" s="612">
        <f t="shared" si="8"/>
        <v>0</v>
      </c>
      <c r="I25" s="612">
        <f t="shared" si="8"/>
        <v>0</v>
      </c>
      <c r="J25" s="612">
        <f t="shared" si="8"/>
        <v>0</v>
      </c>
      <c r="K25" s="612">
        <f t="shared" si="8"/>
        <v>0</v>
      </c>
      <c r="L25" s="612">
        <f t="shared" si="8"/>
        <v>0</v>
      </c>
      <c r="M25" s="612">
        <f t="shared" si="8"/>
        <v>0</v>
      </c>
      <c r="N25" s="489">
        <f t="shared" si="6"/>
        <v>0</v>
      </c>
      <c r="O25" s="617">
        <f t="shared" si="3"/>
        <v>30000000</v>
      </c>
      <c r="P25" s="602"/>
      <c r="Q25" s="598"/>
    </row>
    <row r="26" spans="1:17" s="78" customFormat="1" ht="26.25" customHeight="1" hidden="1" outlineLevel="1">
      <c r="A26" s="614" t="s">
        <v>13</v>
      </c>
      <c r="B26" s="615" t="s">
        <v>739</v>
      </c>
      <c r="C26" s="600" t="s">
        <v>28</v>
      </c>
      <c r="D26" s="616">
        <f aca="true" t="shared" si="9" ref="D26:D31">F26</f>
        <v>5000000</v>
      </c>
      <c r="E26" s="613"/>
      <c r="F26" s="616">
        <v>5000000</v>
      </c>
      <c r="G26" s="613"/>
      <c r="H26" s="613"/>
      <c r="I26" s="616">
        <f aca="true" t="shared" si="10" ref="I26:I31">K26</f>
        <v>0</v>
      </c>
      <c r="J26" s="613"/>
      <c r="K26" s="616"/>
      <c r="L26" s="613"/>
      <c r="M26" s="613"/>
      <c r="N26" s="501">
        <f t="shared" si="6"/>
        <v>0</v>
      </c>
      <c r="O26" s="617">
        <f t="shared" si="3"/>
        <v>5000000</v>
      </c>
      <c r="P26" s="602"/>
      <c r="Q26" s="598"/>
    </row>
    <row r="27" spans="1:17" s="78" customFormat="1" ht="26.25" customHeight="1" hidden="1" outlineLevel="1">
      <c r="A27" s="614" t="s">
        <v>13</v>
      </c>
      <c r="B27" s="618" t="s">
        <v>23</v>
      </c>
      <c r="C27" s="600" t="s">
        <v>24</v>
      </c>
      <c r="D27" s="616">
        <f t="shared" si="9"/>
        <v>5000000</v>
      </c>
      <c r="E27" s="613"/>
      <c r="F27" s="616">
        <v>5000000</v>
      </c>
      <c r="G27" s="613"/>
      <c r="H27" s="613"/>
      <c r="I27" s="616">
        <f t="shared" si="10"/>
        <v>0</v>
      </c>
      <c r="J27" s="613"/>
      <c r="K27" s="616"/>
      <c r="L27" s="613"/>
      <c r="M27" s="613"/>
      <c r="N27" s="501">
        <f t="shared" si="6"/>
        <v>0</v>
      </c>
      <c r="O27" s="617">
        <f t="shared" si="3"/>
        <v>5000000</v>
      </c>
      <c r="P27" s="602"/>
      <c r="Q27" s="598"/>
    </row>
    <row r="28" spans="1:17" s="78" customFormat="1" ht="26.25" customHeight="1" hidden="1" outlineLevel="1">
      <c r="A28" s="614" t="s">
        <v>13</v>
      </c>
      <c r="B28" s="618" t="s">
        <v>30</v>
      </c>
      <c r="C28" s="600" t="s">
        <v>31</v>
      </c>
      <c r="D28" s="616">
        <f t="shared" si="9"/>
        <v>5000000</v>
      </c>
      <c r="E28" s="613"/>
      <c r="F28" s="616">
        <v>5000000</v>
      </c>
      <c r="G28" s="613"/>
      <c r="H28" s="613"/>
      <c r="I28" s="616">
        <f t="shared" si="10"/>
        <v>0</v>
      </c>
      <c r="J28" s="613"/>
      <c r="K28" s="616"/>
      <c r="L28" s="613"/>
      <c r="M28" s="613"/>
      <c r="N28" s="501">
        <f t="shared" si="6"/>
        <v>0</v>
      </c>
      <c r="O28" s="617">
        <f t="shared" si="3"/>
        <v>5000000</v>
      </c>
      <c r="P28" s="602"/>
      <c r="Q28" s="598"/>
    </row>
    <row r="29" spans="1:17" s="78" customFormat="1" ht="26.25" customHeight="1" hidden="1" outlineLevel="1">
      <c r="A29" s="614" t="s">
        <v>13</v>
      </c>
      <c r="B29" s="618" t="s">
        <v>16</v>
      </c>
      <c r="C29" s="600" t="s">
        <v>17</v>
      </c>
      <c r="D29" s="616">
        <f t="shared" si="9"/>
        <v>5000000</v>
      </c>
      <c r="E29" s="613"/>
      <c r="F29" s="616">
        <v>5000000</v>
      </c>
      <c r="G29" s="613"/>
      <c r="H29" s="613"/>
      <c r="I29" s="616">
        <f t="shared" si="10"/>
        <v>0</v>
      </c>
      <c r="J29" s="613"/>
      <c r="K29" s="616"/>
      <c r="L29" s="613"/>
      <c r="M29" s="613"/>
      <c r="N29" s="501">
        <f t="shared" si="6"/>
        <v>0</v>
      </c>
      <c r="O29" s="617">
        <f t="shared" si="3"/>
        <v>5000000</v>
      </c>
      <c r="P29" s="602"/>
      <c r="Q29" s="598"/>
    </row>
    <row r="30" spans="1:17" s="78" customFormat="1" ht="26.25" customHeight="1" hidden="1" outlineLevel="1">
      <c r="A30" s="614" t="s">
        <v>13</v>
      </c>
      <c r="B30" s="618" t="s">
        <v>19</v>
      </c>
      <c r="C30" s="600" t="s">
        <v>20</v>
      </c>
      <c r="D30" s="616">
        <f t="shared" si="9"/>
        <v>5000000</v>
      </c>
      <c r="E30" s="613"/>
      <c r="F30" s="616">
        <v>5000000</v>
      </c>
      <c r="G30" s="613"/>
      <c r="H30" s="613"/>
      <c r="I30" s="616">
        <f t="shared" si="10"/>
        <v>0</v>
      </c>
      <c r="J30" s="613"/>
      <c r="K30" s="616"/>
      <c r="L30" s="613"/>
      <c r="M30" s="613"/>
      <c r="N30" s="501">
        <f t="shared" si="6"/>
        <v>0</v>
      </c>
      <c r="O30" s="617">
        <f t="shared" si="3"/>
        <v>5000000</v>
      </c>
      <c r="P30" s="602"/>
      <c r="Q30" s="598"/>
    </row>
    <row r="31" spans="1:17" s="78" customFormat="1" ht="26.25" customHeight="1" hidden="1" outlineLevel="1">
      <c r="A31" s="614" t="s">
        <v>13</v>
      </c>
      <c r="B31" s="618" t="s">
        <v>21</v>
      </c>
      <c r="C31" s="600" t="s">
        <v>22</v>
      </c>
      <c r="D31" s="616">
        <f t="shared" si="9"/>
        <v>5000000</v>
      </c>
      <c r="E31" s="613"/>
      <c r="F31" s="616">
        <v>5000000</v>
      </c>
      <c r="G31" s="613"/>
      <c r="H31" s="613"/>
      <c r="I31" s="616">
        <f t="shared" si="10"/>
        <v>0</v>
      </c>
      <c r="J31" s="613"/>
      <c r="K31" s="620"/>
      <c r="L31" s="613"/>
      <c r="M31" s="613"/>
      <c r="N31" s="501">
        <f t="shared" si="6"/>
        <v>0</v>
      </c>
      <c r="O31" s="617">
        <f t="shared" si="3"/>
        <v>5000000</v>
      </c>
      <c r="P31" s="602"/>
      <c r="Q31" s="598"/>
    </row>
    <row r="32" spans="1:17" s="78" customFormat="1" ht="45.75" customHeight="1" hidden="1" outlineLevel="1">
      <c r="A32" s="609">
        <v>6</v>
      </c>
      <c r="B32" s="610" t="s">
        <v>741</v>
      </c>
      <c r="C32" s="611" t="s">
        <v>742</v>
      </c>
      <c r="D32" s="612">
        <f>SUM(E32:G32)</f>
        <v>200000000</v>
      </c>
      <c r="E32" s="604"/>
      <c r="F32" s="612">
        <v>200000000</v>
      </c>
      <c r="G32" s="604"/>
      <c r="H32" s="604"/>
      <c r="I32" s="612">
        <f>SUM(J32:L32)</f>
        <v>198391000</v>
      </c>
      <c r="J32" s="604"/>
      <c r="K32" s="612">
        <f>189591000+3300000+2750000+2750000</f>
        <v>198391000</v>
      </c>
      <c r="L32" s="604"/>
      <c r="M32" s="604"/>
      <c r="N32" s="489">
        <f t="shared" si="6"/>
        <v>0.991955</v>
      </c>
      <c r="O32" s="617">
        <f t="shared" si="3"/>
        <v>200000000</v>
      </c>
      <c r="P32" s="602"/>
      <c r="Q32" s="598"/>
    </row>
    <row r="33" spans="1:17" s="78" customFormat="1" ht="45.75" customHeight="1" hidden="1" outlineLevel="1">
      <c r="A33" s="609">
        <v>7</v>
      </c>
      <c r="B33" s="621" t="s">
        <v>743</v>
      </c>
      <c r="C33" s="609"/>
      <c r="D33" s="612">
        <f>D34+D35</f>
        <v>150000000</v>
      </c>
      <c r="E33" s="604"/>
      <c r="F33" s="612">
        <f>F34+F35</f>
        <v>150000000</v>
      </c>
      <c r="G33" s="604"/>
      <c r="H33" s="604"/>
      <c r="I33" s="612">
        <f>K33</f>
        <v>43000000</v>
      </c>
      <c r="J33" s="604"/>
      <c r="K33" s="612">
        <f>K34+K35</f>
        <v>43000000</v>
      </c>
      <c r="L33" s="604"/>
      <c r="M33" s="604"/>
      <c r="N33" s="489">
        <f t="shared" si="6"/>
        <v>0.2866666666666667</v>
      </c>
      <c r="O33" s="617">
        <f t="shared" si="3"/>
        <v>150000000</v>
      </c>
      <c r="P33" s="602"/>
      <c r="Q33" s="598"/>
    </row>
    <row r="34" spans="1:17" s="78" customFormat="1" ht="45.75" customHeight="1" hidden="1" outlineLevel="1">
      <c r="A34" s="622" t="s">
        <v>13</v>
      </c>
      <c r="B34" s="608" t="s">
        <v>510</v>
      </c>
      <c r="C34" s="599" t="s">
        <v>497</v>
      </c>
      <c r="D34" s="604">
        <f>F34</f>
        <v>60000000</v>
      </c>
      <c r="E34" s="604"/>
      <c r="F34" s="604">
        <v>60000000</v>
      </c>
      <c r="G34" s="604"/>
      <c r="H34" s="604"/>
      <c r="I34" s="612">
        <f>K34</f>
        <v>28000000</v>
      </c>
      <c r="J34" s="604"/>
      <c r="K34" s="604">
        <v>28000000</v>
      </c>
      <c r="L34" s="604"/>
      <c r="M34" s="604"/>
      <c r="N34" s="489">
        <f t="shared" si="6"/>
        <v>0.4666666666666667</v>
      </c>
      <c r="O34" s="617">
        <f t="shared" si="3"/>
        <v>60000000</v>
      </c>
      <c r="P34" s="600"/>
      <c r="Q34" s="598"/>
    </row>
    <row r="35" spans="1:17" s="78" customFormat="1" ht="45.75" customHeight="1" hidden="1" outlineLevel="1">
      <c r="A35" s="622" t="s">
        <v>13</v>
      </c>
      <c r="B35" s="608" t="s">
        <v>744</v>
      </c>
      <c r="C35" s="599" t="s">
        <v>512</v>
      </c>
      <c r="D35" s="604">
        <f>D36+D37+D38+D39+D40+D41</f>
        <v>90000000</v>
      </c>
      <c r="E35" s="604"/>
      <c r="F35" s="604">
        <f>F36+F37+F38+F39+F40+F41</f>
        <v>90000000</v>
      </c>
      <c r="G35" s="604"/>
      <c r="H35" s="604"/>
      <c r="I35" s="604">
        <f>I36+I37+I38+I39+I40+I41</f>
        <v>15000000</v>
      </c>
      <c r="J35" s="604"/>
      <c r="K35" s="604">
        <f>K36+K37+K38+K39+K40+K41</f>
        <v>15000000</v>
      </c>
      <c r="L35" s="604"/>
      <c r="M35" s="604"/>
      <c r="N35" s="489">
        <f t="shared" si="6"/>
        <v>0.16666666666666666</v>
      </c>
      <c r="O35" s="617">
        <f t="shared" si="3"/>
        <v>90000000</v>
      </c>
      <c r="P35" s="602"/>
      <c r="Q35" s="598"/>
    </row>
    <row r="36" spans="1:17" s="78" customFormat="1" ht="27" customHeight="1" hidden="1" outlineLevel="1">
      <c r="A36" s="622"/>
      <c r="B36" s="615" t="s">
        <v>739</v>
      </c>
      <c r="C36" s="600" t="s">
        <v>28</v>
      </c>
      <c r="D36" s="613">
        <f aca="true" t="shared" si="11" ref="D36:D41">E36+F36</f>
        <v>15000000</v>
      </c>
      <c r="E36" s="604"/>
      <c r="F36" s="613">
        <v>15000000</v>
      </c>
      <c r="G36" s="604"/>
      <c r="H36" s="604"/>
      <c r="I36" s="613">
        <f aca="true" t="shared" si="12" ref="I36:I41">J36+K36</f>
        <v>0</v>
      </c>
      <c r="J36" s="604"/>
      <c r="K36" s="613"/>
      <c r="L36" s="604"/>
      <c r="M36" s="604"/>
      <c r="N36" s="501">
        <f t="shared" si="6"/>
        <v>0</v>
      </c>
      <c r="O36" s="617">
        <f t="shared" si="3"/>
        <v>15000000</v>
      </c>
      <c r="P36" s="602"/>
      <c r="Q36" s="598"/>
    </row>
    <row r="37" spans="1:17" s="78" customFormat="1" ht="27" customHeight="1" hidden="1" outlineLevel="1">
      <c r="A37" s="622"/>
      <c r="B37" s="618" t="s">
        <v>23</v>
      </c>
      <c r="C37" s="600" t="s">
        <v>24</v>
      </c>
      <c r="D37" s="613">
        <f t="shared" si="11"/>
        <v>15000000</v>
      </c>
      <c r="E37" s="604"/>
      <c r="F37" s="613">
        <v>15000000</v>
      </c>
      <c r="G37" s="604"/>
      <c r="H37" s="604"/>
      <c r="I37" s="613">
        <f t="shared" si="12"/>
        <v>0</v>
      </c>
      <c r="J37" s="604"/>
      <c r="K37" s="613"/>
      <c r="L37" s="604"/>
      <c r="M37" s="604"/>
      <c r="N37" s="501">
        <f t="shared" si="6"/>
        <v>0</v>
      </c>
      <c r="O37" s="617">
        <f t="shared" si="3"/>
        <v>15000000</v>
      </c>
      <c r="P37" s="602"/>
      <c r="Q37" s="598"/>
    </row>
    <row r="38" spans="1:17" s="78" customFormat="1" ht="27" customHeight="1" hidden="1" outlineLevel="1">
      <c r="A38" s="622"/>
      <c r="B38" s="618" t="s">
        <v>30</v>
      </c>
      <c r="C38" s="600" t="s">
        <v>31</v>
      </c>
      <c r="D38" s="613">
        <f t="shared" si="11"/>
        <v>15000000</v>
      </c>
      <c r="E38" s="604"/>
      <c r="F38" s="613">
        <v>15000000</v>
      </c>
      <c r="G38" s="604"/>
      <c r="H38" s="604"/>
      <c r="I38" s="613">
        <f t="shared" si="12"/>
        <v>0</v>
      </c>
      <c r="J38" s="604"/>
      <c r="K38" s="613"/>
      <c r="L38" s="604"/>
      <c r="M38" s="604"/>
      <c r="N38" s="501">
        <f t="shared" si="6"/>
        <v>0</v>
      </c>
      <c r="O38" s="617">
        <f t="shared" si="3"/>
        <v>15000000</v>
      </c>
      <c r="P38" s="602"/>
      <c r="Q38" s="598"/>
    </row>
    <row r="39" spans="1:17" s="78" customFormat="1" ht="27" customHeight="1" hidden="1" outlineLevel="1">
      <c r="A39" s="622"/>
      <c r="B39" s="618" t="s">
        <v>16</v>
      </c>
      <c r="C39" s="600" t="s">
        <v>17</v>
      </c>
      <c r="D39" s="613">
        <f t="shared" si="11"/>
        <v>15000000</v>
      </c>
      <c r="E39" s="604"/>
      <c r="F39" s="613">
        <v>15000000</v>
      </c>
      <c r="G39" s="604"/>
      <c r="H39" s="604"/>
      <c r="I39" s="613">
        <f t="shared" si="12"/>
        <v>0</v>
      </c>
      <c r="J39" s="604"/>
      <c r="K39" s="613"/>
      <c r="L39" s="604"/>
      <c r="M39" s="604"/>
      <c r="N39" s="501">
        <f t="shared" si="6"/>
        <v>0</v>
      </c>
      <c r="O39" s="617">
        <f t="shared" si="3"/>
        <v>15000000</v>
      </c>
      <c r="P39" s="602"/>
      <c r="Q39" s="598"/>
    </row>
    <row r="40" spans="1:17" s="78" customFormat="1" ht="27" customHeight="1" hidden="1" outlineLevel="1">
      <c r="A40" s="622"/>
      <c r="B40" s="618" t="s">
        <v>19</v>
      </c>
      <c r="C40" s="600" t="s">
        <v>20</v>
      </c>
      <c r="D40" s="613">
        <f t="shared" si="11"/>
        <v>15000000</v>
      </c>
      <c r="E40" s="604"/>
      <c r="F40" s="613">
        <v>15000000</v>
      </c>
      <c r="G40" s="604"/>
      <c r="H40" s="604"/>
      <c r="I40" s="613">
        <f t="shared" si="12"/>
        <v>15000000</v>
      </c>
      <c r="J40" s="604"/>
      <c r="K40" s="613">
        <v>15000000</v>
      </c>
      <c r="L40" s="604"/>
      <c r="M40" s="604"/>
      <c r="N40" s="501">
        <f t="shared" si="6"/>
        <v>1</v>
      </c>
      <c r="O40" s="617">
        <f t="shared" si="3"/>
        <v>15000000</v>
      </c>
      <c r="P40" s="602"/>
      <c r="Q40" s="598"/>
    </row>
    <row r="41" spans="1:17" s="78" customFormat="1" ht="27" customHeight="1" hidden="1" outlineLevel="1">
      <c r="A41" s="622"/>
      <c r="B41" s="618" t="s">
        <v>21</v>
      </c>
      <c r="C41" s="600" t="s">
        <v>22</v>
      </c>
      <c r="D41" s="613">
        <f t="shared" si="11"/>
        <v>15000000</v>
      </c>
      <c r="E41" s="604"/>
      <c r="F41" s="613">
        <v>15000000</v>
      </c>
      <c r="G41" s="604"/>
      <c r="H41" s="604"/>
      <c r="I41" s="613">
        <f t="shared" si="12"/>
        <v>0</v>
      </c>
      <c r="J41" s="604"/>
      <c r="K41" s="613"/>
      <c r="L41" s="604"/>
      <c r="M41" s="604"/>
      <c r="N41" s="501">
        <f t="shared" si="6"/>
        <v>0</v>
      </c>
      <c r="O41" s="617">
        <f t="shared" si="3"/>
        <v>15000000</v>
      </c>
      <c r="P41" s="602"/>
      <c r="Q41" s="598"/>
    </row>
    <row r="42" spans="1:17" s="78" customFormat="1" ht="45.75" customHeight="1" hidden="1" outlineLevel="1">
      <c r="A42" s="623">
        <v>7</v>
      </c>
      <c r="B42" s="610" t="s">
        <v>745</v>
      </c>
      <c r="C42" s="609" t="s">
        <v>746</v>
      </c>
      <c r="D42" s="612">
        <f>SUM(E42:G42)</f>
        <v>50000000</v>
      </c>
      <c r="E42" s="604">
        <f>SUM(E43:E58)</f>
        <v>0</v>
      </c>
      <c r="F42" s="612">
        <v>50000000</v>
      </c>
      <c r="G42" s="604"/>
      <c r="H42" s="604"/>
      <c r="I42" s="612">
        <f>SUM(J42:L42)</f>
        <v>0</v>
      </c>
      <c r="J42" s="604">
        <f>SUM(J43:J58)</f>
        <v>0</v>
      </c>
      <c r="K42" s="612"/>
      <c r="L42" s="604"/>
      <c r="M42" s="604"/>
      <c r="N42" s="489">
        <f t="shared" si="6"/>
        <v>0</v>
      </c>
      <c r="O42" s="617">
        <f t="shared" si="3"/>
        <v>50000000</v>
      </c>
      <c r="P42" s="600"/>
      <c r="Q42" s="598"/>
    </row>
    <row r="43" spans="1:17" s="78" customFormat="1" ht="45.75" customHeight="1" hidden="1" outlineLevel="1">
      <c r="A43" s="623">
        <v>8</v>
      </c>
      <c r="B43" s="610" t="s">
        <v>747</v>
      </c>
      <c r="C43" s="609" t="s">
        <v>746</v>
      </c>
      <c r="D43" s="612">
        <f>SUM(E43:G43)</f>
        <v>50000000</v>
      </c>
      <c r="E43" s="613"/>
      <c r="F43" s="612">
        <v>50000000</v>
      </c>
      <c r="G43" s="613"/>
      <c r="H43" s="613"/>
      <c r="I43" s="612">
        <f>J43+K43+L43+M43+N43</f>
        <v>50000000</v>
      </c>
      <c r="J43" s="613"/>
      <c r="K43" s="612"/>
      <c r="L43" s="613"/>
      <c r="M43" s="613">
        <v>50000000</v>
      </c>
      <c r="N43" s="489">
        <f t="shared" si="6"/>
        <v>0</v>
      </c>
      <c r="O43" s="617">
        <f t="shared" si="3"/>
        <v>50000000</v>
      </c>
      <c r="P43" s="602"/>
      <c r="Q43" s="598"/>
    </row>
    <row r="44" spans="1:17" s="78" customFormat="1" ht="45.75" customHeight="1" hidden="1" outlineLevel="1">
      <c r="A44" s="623">
        <v>9</v>
      </c>
      <c r="B44" s="610" t="s">
        <v>748</v>
      </c>
      <c r="C44" s="609"/>
      <c r="D44" s="612">
        <f>D45+D46+D47+D48+D49+D50+D51</f>
        <v>700000000</v>
      </c>
      <c r="E44" s="612"/>
      <c r="F44" s="612">
        <f>F45+F46+F47+F48+F49+F50+F51</f>
        <v>700000000</v>
      </c>
      <c r="G44" s="613"/>
      <c r="H44" s="613"/>
      <c r="I44" s="612">
        <f>I45+I46+I47+I48+I49+I50+I51</f>
        <v>0</v>
      </c>
      <c r="J44" s="612"/>
      <c r="K44" s="612">
        <f>K45+K46+K47+K48+K49+K50+K51</f>
        <v>0</v>
      </c>
      <c r="L44" s="613"/>
      <c r="M44" s="613"/>
      <c r="N44" s="489">
        <f t="shared" si="6"/>
        <v>0</v>
      </c>
      <c r="O44" s="617">
        <f t="shared" si="3"/>
        <v>700000000</v>
      </c>
      <c r="P44" s="602"/>
      <c r="Q44" s="598"/>
    </row>
    <row r="45" spans="1:17" s="78" customFormat="1" ht="65.25" customHeight="1" hidden="1" outlineLevel="1">
      <c r="A45" s="624" t="s">
        <v>13</v>
      </c>
      <c r="B45" s="615" t="s">
        <v>746</v>
      </c>
      <c r="C45" s="625" t="s">
        <v>746</v>
      </c>
      <c r="D45" s="616">
        <f>F45</f>
        <v>100000000</v>
      </c>
      <c r="E45" s="613"/>
      <c r="F45" s="616">
        <v>100000000</v>
      </c>
      <c r="G45" s="613"/>
      <c r="H45" s="613"/>
      <c r="I45" s="616">
        <f>K45</f>
        <v>0</v>
      </c>
      <c r="J45" s="613"/>
      <c r="K45" s="616"/>
      <c r="L45" s="613"/>
      <c r="M45" s="613"/>
      <c r="N45" s="501">
        <f t="shared" si="6"/>
        <v>0</v>
      </c>
      <c r="O45" s="617">
        <f t="shared" si="3"/>
        <v>100000000</v>
      </c>
      <c r="P45" s="600"/>
      <c r="Q45" s="598"/>
    </row>
    <row r="46" spans="1:17" s="78" customFormat="1" ht="24" customHeight="1" hidden="1" outlineLevel="1">
      <c r="A46" s="624" t="s">
        <v>13</v>
      </c>
      <c r="B46" s="615" t="s">
        <v>739</v>
      </c>
      <c r="C46" s="600" t="s">
        <v>28</v>
      </c>
      <c r="D46" s="616">
        <f aca="true" t="shared" si="13" ref="D46:D51">F46</f>
        <v>100000000</v>
      </c>
      <c r="E46" s="613"/>
      <c r="F46" s="616">
        <v>100000000</v>
      </c>
      <c r="G46" s="613"/>
      <c r="H46" s="613"/>
      <c r="I46" s="616">
        <f aca="true" t="shared" si="14" ref="I46:I51">K46</f>
        <v>0</v>
      </c>
      <c r="J46" s="613"/>
      <c r="K46" s="616"/>
      <c r="L46" s="613"/>
      <c r="M46" s="613"/>
      <c r="N46" s="501">
        <f t="shared" si="6"/>
        <v>0</v>
      </c>
      <c r="O46" s="617">
        <f t="shared" si="3"/>
        <v>100000000</v>
      </c>
      <c r="P46" s="602"/>
      <c r="Q46" s="598"/>
    </row>
    <row r="47" spans="1:17" s="78" customFormat="1" ht="24" customHeight="1" hidden="1" outlineLevel="1">
      <c r="A47" s="624" t="s">
        <v>13</v>
      </c>
      <c r="B47" s="618" t="s">
        <v>23</v>
      </c>
      <c r="C47" s="600" t="s">
        <v>24</v>
      </c>
      <c r="D47" s="616">
        <f t="shared" si="13"/>
        <v>100000000</v>
      </c>
      <c r="E47" s="613"/>
      <c r="F47" s="616">
        <v>100000000</v>
      </c>
      <c r="G47" s="613"/>
      <c r="H47" s="613"/>
      <c r="I47" s="616">
        <f t="shared" si="14"/>
        <v>0</v>
      </c>
      <c r="J47" s="613"/>
      <c r="K47" s="616"/>
      <c r="L47" s="613"/>
      <c r="M47" s="613"/>
      <c r="N47" s="501">
        <f t="shared" si="6"/>
        <v>0</v>
      </c>
      <c r="O47" s="617">
        <f t="shared" si="3"/>
        <v>100000000</v>
      </c>
      <c r="P47" s="602"/>
      <c r="Q47" s="598"/>
    </row>
    <row r="48" spans="1:17" s="78" customFormat="1" ht="24" customHeight="1" hidden="1" outlineLevel="1">
      <c r="A48" s="624" t="s">
        <v>13</v>
      </c>
      <c r="B48" s="618" t="s">
        <v>30</v>
      </c>
      <c r="C48" s="600" t="s">
        <v>31</v>
      </c>
      <c r="D48" s="616">
        <f t="shared" si="13"/>
        <v>100000000</v>
      </c>
      <c r="E48" s="613"/>
      <c r="F48" s="616">
        <v>100000000</v>
      </c>
      <c r="G48" s="613"/>
      <c r="H48" s="613"/>
      <c r="I48" s="616">
        <f t="shared" si="14"/>
        <v>0</v>
      </c>
      <c r="J48" s="613"/>
      <c r="K48" s="616"/>
      <c r="L48" s="613"/>
      <c r="M48" s="613"/>
      <c r="N48" s="501">
        <f t="shared" si="6"/>
        <v>0</v>
      </c>
      <c r="O48" s="617">
        <f t="shared" si="3"/>
        <v>100000000</v>
      </c>
      <c r="P48" s="602"/>
      <c r="Q48" s="598"/>
    </row>
    <row r="49" spans="1:17" s="78" customFormat="1" ht="24" customHeight="1" hidden="1" outlineLevel="1">
      <c r="A49" s="624" t="s">
        <v>13</v>
      </c>
      <c r="B49" s="618" t="s">
        <v>16</v>
      </c>
      <c r="C49" s="600" t="s">
        <v>17</v>
      </c>
      <c r="D49" s="616">
        <f t="shared" si="13"/>
        <v>100000000</v>
      </c>
      <c r="E49" s="613"/>
      <c r="F49" s="616">
        <v>100000000</v>
      </c>
      <c r="G49" s="613"/>
      <c r="H49" s="613"/>
      <c r="I49" s="616">
        <f t="shared" si="14"/>
        <v>0</v>
      </c>
      <c r="J49" s="613"/>
      <c r="K49" s="616"/>
      <c r="L49" s="613"/>
      <c r="M49" s="613"/>
      <c r="N49" s="501">
        <f t="shared" si="6"/>
        <v>0</v>
      </c>
      <c r="O49" s="617">
        <f t="shared" si="3"/>
        <v>100000000</v>
      </c>
      <c r="P49" s="602"/>
      <c r="Q49" s="598"/>
    </row>
    <row r="50" spans="1:17" s="78" customFormat="1" ht="24" customHeight="1" hidden="1" outlineLevel="1">
      <c r="A50" s="624" t="s">
        <v>13</v>
      </c>
      <c r="B50" s="618" t="s">
        <v>19</v>
      </c>
      <c r="C50" s="600" t="s">
        <v>20</v>
      </c>
      <c r="D50" s="616">
        <f t="shared" si="13"/>
        <v>100000000</v>
      </c>
      <c r="E50" s="613"/>
      <c r="F50" s="616">
        <v>100000000</v>
      </c>
      <c r="G50" s="613"/>
      <c r="H50" s="613"/>
      <c r="I50" s="616">
        <f t="shared" si="14"/>
        <v>0</v>
      </c>
      <c r="J50" s="613"/>
      <c r="K50" s="616"/>
      <c r="L50" s="613"/>
      <c r="M50" s="613"/>
      <c r="N50" s="501">
        <f t="shared" si="6"/>
        <v>0</v>
      </c>
      <c r="O50" s="617">
        <f t="shared" si="3"/>
        <v>100000000</v>
      </c>
      <c r="P50" s="602"/>
      <c r="Q50" s="598"/>
    </row>
    <row r="51" spans="1:17" s="78" customFormat="1" ht="24" customHeight="1" hidden="1" outlineLevel="1">
      <c r="A51" s="624" t="s">
        <v>13</v>
      </c>
      <c r="B51" s="618" t="s">
        <v>21</v>
      </c>
      <c r="C51" s="600" t="s">
        <v>22</v>
      </c>
      <c r="D51" s="616">
        <f t="shared" si="13"/>
        <v>100000000</v>
      </c>
      <c r="E51" s="613"/>
      <c r="F51" s="616">
        <v>100000000</v>
      </c>
      <c r="G51" s="613"/>
      <c r="H51" s="613"/>
      <c r="I51" s="616">
        <f t="shared" si="14"/>
        <v>0</v>
      </c>
      <c r="J51" s="613"/>
      <c r="K51" s="616"/>
      <c r="L51" s="613"/>
      <c r="M51" s="613"/>
      <c r="N51" s="501">
        <f t="shared" si="6"/>
        <v>0</v>
      </c>
      <c r="O51" s="617">
        <f t="shared" si="3"/>
        <v>100000000</v>
      </c>
      <c r="P51" s="602"/>
      <c r="Q51" s="598"/>
    </row>
    <row r="52" spans="1:17" s="78" customFormat="1" ht="45.75" customHeight="1" hidden="1" outlineLevel="1">
      <c r="A52" s="623">
        <v>10</v>
      </c>
      <c r="B52" s="619" t="s">
        <v>749</v>
      </c>
      <c r="C52" s="599"/>
      <c r="D52" s="612">
        <f aca="true" t="shared" si="15" ref="D52:M52">SUM(D53:D58)</f>
        <v>200000000</v>
      </c>
      <c r="E52" s="612">
        <f t="shared" si="15"/>
        <v>0</v>
      </c>
      <c r="F52" s="612">
        <f t="shared" si="15"/>
        <v>200000000</v>
      </c>
      <c r="G52" s="612">
        <f t="shared" si="15"/>
        <v>0</v>
      </c>
      <c r="H52" s="612">
        <f t="shared" si="15"/>
        <v>0</v>
      </c>
      <c r="I52" s="612">
        <f t="shared" si="15"/>
        <v>0</v>
      </c>
      <c r="J52" s="612">
        <f t="shared" si="15"/>
        <v>0</v>
      </c>
      <c r="K52" s="612">
        <f t="shared" si="15"/>
        <v>0</v>
      </c>
      <c r="L52" s="612">
        <f t="shared" si="15"/>
        <v>0</v>
      </c>
      <c r="M52" s="612">
        <f t="shared" si="15"/>
        <v>0</v>
      </c>
      <c r="N52" s="501">
        <f t="shared" si="6"/>
        <v>0</v>
      </c>
      <c r="O52" s="617">
        <f t="shared" si="3"/>
        <v>200000000</v>
      </c>
      <c r="P52" s="602"/>
      <c r="Q52" s="598"/>
    </row>
    <row r="53" spans="1:17" s="78" customFormat="1" ht="18.75" customHeight="1" hidden="1" outlineLevel="1">
      <c r="A53" s="624" t="s">
        <v>13</v>
      </c>
      <c r="B53" s="615" t="s">
        <v>739</v>
      </c>
      <c r="C53" s="600" t="s">
        <v>28</v>
      </c>
      <c r="D53" s="616">
        <f aca="true" t="shared" si="16" ref="D53:D58">F53</f>
        <v>60000000</v>
      </c>
      <c r="E53" s="613"/>
      <c r="F53" s="616">
        <v>60000000</v>
      </c>
      <c r="G53" s="613"/>
      <c r="H53" s="613"/>
      <c r="I53" s="616">
        <f aca="true" t="shared" si="17" ref="I53:I58">K53</f>
        <v>0</v>
      </c>
      <c r="J53" s="613"/>
      <c r="K53" s="616"/>
      <c r="L53" s="613"/>
      <c r="M53" s="613"/>
      <c r="N53" s="501">
        <f t="shared" si="6"/>
        <v>0</v>
      </c>
      <c r="O53" s="617">
        <f t="shared" si="3"/>
        <v>60000000</v>
      </c>
      <c r="P53" s="602"/>
      <c r="Q53" s="598"/>
    </row>
    <row r="54" spans="1:17" s="78" customFormat="1" ht="18.75" customHeight="1" hidden="1" outlineLevel="1">
      <c r="A54" s="624" t="s">
        <v>13</v>
      </c>
      <c r="B54" s="618" t="s">
        <v>23</v>
      </c>
      <c r="C54" s="600" t="s">
        <v>24</v>
      </c>
      <c r="D54" s="616">
        <f t="shared" si="16"/>
        <v>60000000</v>
      </c>
      <c r="E54" s="613"/>
      <c r="F54" s="616">
        <v>60000000</v>
      </c>
      <c r="G54" s="613"/>
      <c r="H54" s="613"/>
      <c r="I54" s="616">
        <f t="shared" si="17"/>
        <v>0</v>
      </c>
      <c r="J54" s="613"/>
      <c r="K54" s="616"/>
      <c r="L54" s="613"/>
      <c r="M54" s="613"/>
      <c r="N54" s="501">
        <f t="shared" si="6"/>
        <v>0</v>
      </c>
      <c r="O54" s="617">
        <f t="shared" si="3"/>
        <v>60000000</v>
      </c>
      <c r="P54" s="602"/>
      <c r="Q54" s="598"/>
    </row>
    <row r="55" spans="1:17" s="78" customFormat="1" ht="18.75" customHeight="1" hidden="1" outlineLevel="1">
      <c r="A55" s="624" t="s">
        <v>13</v>
      </c>
      <c r="B55" s="618" t="s">
        <v>30</v>
      </c>
      <c r="C55" s="600" t="s">
        <v>31</v>
      </c>
      <c r="D55" s="616">
        <f t="shared" si="16"/>
        <v>20000000</v>
      </c>
      <c r="E55" s="613"/>
      <c r="F55" s="616">
        <v>20000000</v>
      </c>
      <c r="G55" s="613"/>
      <c r="H55" s="613"/>
      <c r="I55" s="616">
        <f t="shared" si="17"/>
        <v>0</v>
      </c>
      <c r="J55" s="613"/>
      <c r="K55" s="616"/>
      <c r="L55" s="613"/>
      <c r="M55" s="613"/>
      <c r="N55" s="501">
        <f t="shared" si="6"/>
        <v>0</v>
      </c>
      <c r="O55" s="617">
        <f t="shared" si="3"/>
        <v>20000000</v>
      </c>
      <c r="P55" s="602"/>
      <c r="Q55" s="598"/>
    </row>
    <row r="56" spans="1:17" s="78" customFormat="1" ht="18.75" customHeight="1" hidden="1" outlineLevel="1">
      <c r="A56" s="624" t="s">
        <v>13</v>
      </c>
      <c r="B56" s="618" t="s">
        <v>16</v>
      </c>
      <c r="C56" s="600" t="s">
        <v>17</v>
      </c>
      <c r="D56" s="616">
        <f t="shared" si="16"/>
        <v>20000000</v>
      </c>
      <c r="E56" s="613"/>
      <c r="F56" s="616">
        <v>20000000</v>
      </c>
      <c r="G56" s="613"/>
      <c r="H56" s="613"/>
      <c r="I56" s="616">
        <f t="shared" si="17"/>
        <v>0</v>
      </c>
      <c r="J56" s="613"/>
      <c r="K56" s="616"/>
      <c r="L56" s="613"/>
      <c r="M56" s="613"/>
      <c r="N56" s="501">
        <f t="shared" si="6"/>
        <v>0</v>
      </c>
      <c r="O56" s="617">
        <f t="shared" si="3"/>
        <v>20000000</v>
      </c>
      <c r="P56" s="602"/>
      <c r="Q56" s="598"/>
    </row>
    <row r="57" spans="1:17" s="78" customFormat="1" ht="18.75" customHeight="1" hidden="1" outlineLevel="1">
      <c r="A57" s="624" t="s">
        <v>13</v>
      </c>
      <c r="B57" s="618" t="s">
        <v>19</v>
      </c>
      <c r="C57" s="600" t="s">
        <v>20</v>
      </c>
      <c r="D57" s="616">
        <f t="shared" si="16"/>
        <v>20000000</v>
      </c>
      <c r="E57" s="613"/>
      <c r="F57" s="616">
        <v>20000000</v>
      </c>
      <c r="G57" s="613"/>
      <c r="H57" s="613"/>
      <c r="I57" s="616">
        <f t="shared" si="17"/>
        <v>0</v>
      </c>
      <c r="J57" s="613"/>
      <c r="K57" s="626"/>
      <c r="L57" s="613"/>
      <c r="M57" s="613"/>
      <c r="N57" s="501">
        <f t="shared" si="6"/>
        <v>0</v>
      </c>
      <c r="O57" s="617">
        <f t="shared" si="3"/>
        <v>20000000</v>
      </c>
      <c r="P57" s="602"/>
      <c r="Q57" s="598"/>
    </row>
    <row r="58" spans="1:17" s="78" customFormat="1" ht="18.75" customHeight="1" hidden="1" outlineLevel="1">
      <c r="A58" s="624" t="s">
        <v>13</v>
      </c>
      <c r="B58" s="618" t="s">
        <v>21</v>
      </c>
      <c r="C58" s="600" t="s">
        <v>22</v>
      </c>
      <c r="D58" s="616">
        <f t="shared" si="16"/>
        <v>20000000</v>
      </c>
      <c r="E58" s="613"/>
      <c r="F58" s="616">
        <v>20000000</v>
      </c>
      <c r="G58" s="613"/>
      <c r="H58" s="613"/>
      <c r="I58" s="616">
        <f t="shared" si="17"/>
        <v>0</v>
      </c>
      <c r="J58" s="613"/>
      <c r="K58" s="620"/>
      <c r="L58" s="613"/>
      <c r="M58" s="613"/>
      <c r="N58" s="501">
        <f t="shared" si="6"/>
        <v>0</v>
      </c>
      <c r="O58" s="617">
        <f t="shared" si="3"/>
        <v>20000000</v>
      </c>
      <c r="P58" s="602"/>
      <c r="Q58" s="598"/>
    </row>
    <row r="59" spans="1:17" s="75" customFormat="1" ht="45.75" customHeight="1" collapsed="1">
      <c r="A59" s="603" t="s">
        <v>493</v>
      </c>
      <c r="B59" s="608" t="s">
        <v>522</v>
      </c>
      <c r="C59" s="599"/>
      <c r="D59" s="604">
        <f aca="true" t="shared" si="18" ref="D59:M59">D60+D68+D87+D100+D119</f>
        <v>7853000000</v>
      </c>
      <c r="E59" s="604">
        <f t="shared" si="18"/>
        <v>2506000000</v>
      </c>
      <c r="F59" s="604">
        <f t="shared" si="18"/>
        <v>4524000000</v>
      </c>
      <c r="G59" s="604">
        <f t="shared" si="18"/>
        <v>450000000</v>
      </c>
      <c r="H59" s="604">
        <f t="shared" si="18"/>
        <v>373000000</v>
      </c>
      <c r="I59" s="604">
        <f t="shared" si="18"/>
        <v>2216112000</v>
      </c>
      <c r="J59" s="604">
        <f t="shared" si="18"/>
        <v>185000000</v>
      </c>
      <c r="K59" s="604">
        <f t="shared" si="18"/>
        <v>1986312000</v>
      </c>
      <c r="L59" s="604">
        <f t="shared" si="18"/>
        <v>0</v>
      </c>
      <c r="M59" s="604">
        <f t="shared" si="18"/>
        <v>20800000</v>
      </c>
      <c r="N59" s="489">
        <f t="shared" si="6"/>
        <v>0.2821994142365975</v>
      </c>
      <c r="O59" s="605">
        <f>O60+O68+O87+O100+O119</f>
        <v>5962000000</v>
      </c>
      <c r="P59" s="627">
        <f>O59+'PL III'!V36</f>
        <v>7888016000</v>
      </c>
      <c r="Q59" s="628"/>
    </row>
    <row r="60" spans="1:17" s="72" customFormat="1" ht="45.75" customHeight="1" hidden="1" outlineLevel="1">
      <c r="A60" s="603" t="s">
        <v>10</v>
      </c>
      <c r="B60" s="608" t="s">
        <v>523</v>
      </c>
      <c r="C60" s="599"/>
      <c r="D60" s="604">
        <f aca="true" t="shared" si="19" ref="D60:M60">D61+D62+D63+D64+D65+D66+D67</f>
        <v>2793000000</v>
      </c>
      <c r="E60" s="604">
        <f t="shared" si="19"/>
        <v>0</v>
      </c>
      <c r="F60" s="604">
        <f t="shared" si="19"/>
        <v>2793000000</v>
      </c>
      <c r="G60" s="604">
        <f t="shared" si="19"/>
        <v>0</v>
      </c>
      <c r="H60" s="604">
        <f t="shared" si="19"/>
        <v>0</v>
      </c>
      <c r="I60" s="604">
        <f t="shared" si="19"/>
        <v>1623549500</v>
      </c>
      <c r="J60" s="604">
        <f t="shared" si="19"/>
        <v>0</v>
      </c>
      <c r="K60" s="604">
        <f t="shared" si="19"/>
        <v>1623549500</v>
      </c>
      <c r="L60" s="604">
        <f t="shared" si="19"/>
        <v>0</v>
      </c>
      <c r="M60" s="604">
        <f t="shared" si="19"/>
        <v>0</v>
      </c>
      <c r="N60" s="489">
        <f t="shared" si="6"/>
        <v>0.5812923379878268</v>
      </c>
      <c r="O60" s="605">
        <f>O61+O62+O63+O64+O65+O66+O67</f>
        <v>2793000000</v>
      </c>
      <c r="P60" s="629"/>
      <c r="Q60" s="628"/>
    </row>
    <row r="61" spans="1:17" s="78" customFormat="1" ht="24.75" customHeight="1" hidden="1" outlineLevel="1">
      <c r="A61" s="603"/>
      <c r="B61" s="618" t="s">
        <v>14</v>
      </c>
      <c r="C61" s="600" t="s">
        <v>524</v>
      </c>
      <c r="D61" s="630">
        <f>E61+F61+G61+H61</f>
        <v>393000000</v>
      </c>
      <c r="E61" s="604"/>
      <c r="F61" s="630">
        <v>393000000</v>
      </c>
      <c r="G61" s="604"/>
      <c r="H61" s="604"/>
      <c r="I61" s="630">
        <f>J61+K61+L61+M61</f>
        <v>375250000</v>
      </c>
      <c r="J61" s="604"/>
      <c r="K61" s="630">
        <v>375250000</v>
      </c>
      <c r="L61" s="604"/>
      <c r="M61" s="604"/>
      <c r="N61" s="501">
        <f t="shared" si="6"/>
        <v>0.9548346055979644</v>
      </c>
      <c r="O61" s="617">
        <f t="shared" si="3"/>
        <v>393000000</v>
      </c>
      <c r="P61" s="602"/>
      <c r="Q61" s="598"/>
    </row>
    <row r="62" spans="1:17" s="78" customFormat="1" ht="24.75" customHeight="1" hidden="1" outlineLevel="1">
      <c r="A62" s="603"/>
      <c r="B62" s="618" t="s">
        <v>27</v>
      </c>
      <c r="C62" s="600" t="s">
        <v>28</v>
      </c>
      <c r="D62" s="630">
        <f aca="true" t="shared" si="20" ref="D62:D67">E62+F62+G62+H62</f>
        <v>249000000</v>
      </c>
      <c r="E62" s="604"/>
      <c r="F62" s="630">
        <v>249000000</v>
      </c>
      <c r="G62" s="604"/>
      <c r="H62" s="604"/>
      <c r="I62" s="630">
        <f aca="true" t="shared" si="21" ref="I62:I67">J62+K62+L62+M62</f>
        <v>0</v>
      </c>
      <c r="J62" s="604"/>
      <c r="K62" s="630"/>
      <c r="L62" s="604"/>
      <c r="M62" s="604"/>
      <c r="N62" s="501">
        <f t="shared" si="6"/>
        <v>0</v>
      </c>
      <c r="O62" s="617">
        <f t="shared" si="3"/>
        <v>249000000</v>
      </c>
      <c r="P62" s="602"/>
      <c r="Q62" s="598"/>
    </row>
    <row r="63" spans="1:17" s="78" customFormat="1" ht="24.75" customHeight="1" hidden="1" outlineLevel="1">
      <c r="A63" s="603"/>
      <c r="B63" s="618" t="s">
        <v>23</v>
      </c>
      <c r="C63" s="600" t="s">
        <v>24</v>
      </c>
      <c r="D63" s="630">
        <f t="shared" si="20"/>
        <v>393000000</v>
      </c>
      <c r="E63" s="604"/>
      <c r="F63" s="630">
        <v>393000000</v>
      </c>
      <c r="G63" s="604"/>
      <c r="H63" s="604"/>
      <c r="I63" s="630">
        <f t="shared" si="21"/>
        <v>0</v>
      </c>
      <c r="J63" s="604"/>
      <c r="K63" s="630"/>
      <c r="L63" s="604"/>
      <c r="M63" s="604"/>
      <c r="N63" s="501">
        <f t="shared" si="6"/>
        <v>0</v>
      </c>
      <c r="O63" s="617">
        <f t="shared" si="3"/>
        <v>393000000</v>
      </c>
      <c r="P63" s="602"/>
      <c r="Q63" s="598"/>
    </row>
    <row r="64" spans="1:17" s="78" customFormat="1" ht="24.75" customHeight="1" hidden="1" outlineLevel="1">
      <c r="A64" s="603"/>
      <c r="B64" s="618" t="s">
        <v>30</v>
      </c>
      <c r="C64" s="600" t="s">
        <v>31</v>
      </c>
      <c r="D64" s="630">
        <f t="shared" si="20"/>
        <v>474000000</v>
      </c>
      <c r="E64" s="604"/>
      <c r="F64" s="630">
        <v>474000000</v>
      </c>
      <c r="G64" s="604"/>
      <c r="H64" s="604"/>
      <c r="I64" s="630">
        <f t="shared" si="21"/>
        <v>454250000</v>
      </c>
      <c r="J64" s="604"/>
      <c r="K64" s="630">
        <v>454250000</v>
      </c>
      <c r="L64" s="604"/>
      <c r="M64" s="604"/>
      <c r="N64" s="501">
        <f t="shared" si="6"/>
        <v>0.9583333333333334</v>
      </c>
      <c r="O64" s="617">
        <f t="shared" si="3"/>
        <v>474000000</v>
      </c>
      <c r="P64" s="602"/>
      <c r="Q64" s="598"/>
    </row>
    <row r="65" spans="1:17" s="78" customFormat="1" ht="24.75" customHeight="1" hidden="1" outlineLevel="1">
      <c r="A65" s="603"/>
      <c r="B65" s="618" t="s">
        <v>16</v>
      </c>
      <c r="C65" s="600" t="s">
        <v>17</v>
      </c>
      <c r="D65" s="630">
        <f t="shared" si="20"/>
        <v>445000000</v>
      </c>
      <c r="E65" s="604"/>
      <c r="F65" s="630">
        <v>445000000</v>
      </c>
      <c r="G65" s="604"/>
      <c r="H65" s="604"/>
      <c r="I65" s="630">
        <f t="shared" si="21"/>
        <v>445000000</v>
      </c>
      <c r="J65" s="604"/>
      <c r="K65" s="630">
        <v>445000000</v>
      </c>
      <c r="L65" s="604"/>
      <c r="M65" s="604"/>
      <c r="N65" s="501">
        <f t="shared" si="6"/>
        <v>1</v>
      </c>
      <c r="O65" s="617">
        <f t="shared" si="3"/>
        <v>445000000</v>
      </c>
      <c r="P65" s="602"/>
      <c r="Q65" s="598"/>
    </row>
    <row r="66" spans="1:17" s="78" customFormat="1" ht="24.75" customHeight="1" hidden="1" outlineLevel="1">
      <c r="A66" s="603"/>
      <c r="B66" s="618" t="s">
        <v>19</v>
      </c>
      <c r="C66" s="600" t="s">
        <v>20</v>
      </c>
      <c r="D66" s="630">
        <f t="shared" si="20"/>
        <v>474000000</v>
      </c>
      <c r="E66" s="604"/>
      <c r="F66" s="630">
        <v>474000000</v>
      </c>
      <c r="G66" s="604"/>
      <c r="H66" s="604"/>
      <c r="I66" s="630">
        <f t="shared" si="21"/>
        <v>0</v>
      </c>
      <c r="J66" s="604"/>
      <c r="K66" s="630"/>
      <c r="L66" s="604"/>
      <c r="M66" s="604"/>
      <c r="N66" s="501">
        <f t="shared" si="6"/>
        <v>0</v>
      </c>
      <c r="O66" s="617">
        <f t="shared" si="3"/>
        <v>474000000</v>
      </c>
      <c r="P66" s="602"/>
      <c r="Q66" s="598"/>
    </row>
    <row r="67" spans="1:17" s="78" customFormat="1" ht="24.75" customHeight="1" hidden="1" outlineLevel="1">
      <c r="A67" s="603"/>
      <c r="B67" s="618" t="s">
        <v>21</v>
      </c>
      <c r="C67" s="600" t="s">
        <v>22</v>
      </c>
      <c r="D67" s="630">
        <f t="shared" si="20"/>
        <v>365000000</v>
      </c>
      <c r="E67" s="604"/>
      <c r="F67" s="630">
        <v>365000000</v>
      </c>
      <c r="G67" s="604"/>
      <c r="H67" s="604"/>
      <c r="I67" s="630">
        <f t="shared" si="21"/>
        <v>349049500</v>
      </c>
      <c r="J67" s="604"/>
      <c r="K67" s="630">
        <v>349049500</v>
      </c>
      <c r="L67" s="604"/>
      <c r="M67" s="604"/>
      <c r="N67" s="501">
        <f t="shared" si="6"/>
        <v>0.9563</v>
      </c>
      <c r="O67" s="617">
        <f t="shared" si="3"/>
        <v>365000000</v>
      </c>
      <c r="P67" s="602"/>
      <c r="Q67" s="598"/>
    </row>
    <row r="68" spans="1:17" s="78" customFormat="1" ht="45.75" customHeight="1" hidden="1" outlineLevel="1">
      <c r="A68" s="603" t="s">
        <v>419</v>
      </c>
      <c r="B68" s="608" t="s">
        <v>525</v>
      </c>
      <c r="C68" s="599"/>
      <c r="D68" s="604">
        <f aca="true" t="shared" si="22" ref="D68:M68">D69+D78</f>
        <v>1731000000</v>
      </c>
      <c r="E68" s="604">
        <f t="shared" si="22"/>
        <v>0</v>
      </c>
      <c r="F68" s="604">
        <f t="shared" si="22"/>
        <v>1731000000</v>
      </c>
      <c r="G68" s="604">
        <f t="shared" si="22"/>
        <v>0</v>
      </c>
      <c r="H68" s="604">
        <f t="shared" si="22"/>
        <v>0</v>
      </c>
      <c r="I68" s="604">
        <f t="shared" si="22"/>
        <v>362762500</v>
      </c>
      <c r="J68" s="604">
        <f t="shared" si="22"/>
        <v>0</v>
      </c>
      <c r="K68" s="604">
        <f t="shared" si="22"/>
        <v>362762500</v>
      </c>
      <c r="L68" s="604">
        <f t="shared" si="22"/>
        <v>0</v>
      </c>
      <c r="M68" s="604">
        <f t="shared" si="22"/>
        <v>0</v>
      </c>
      <c r="N68" s="489">
        <f t="shared" si="6"/>
        <v>0.2095681686886193</v>
      </c>
      <c r="O68" s="605">
        <f t="shared" si="3"/>
        <v>1731000000</v>
      </c>
      <c r="P68" s="602"/>
      <c r="Q68" s="598"/>
    </row>
    <row r="69" spans="1:17" s="78" customFormat="1" ht="34.5" customHeight="1" hidden="1" outlineLevel="1">
      <c r="A69" s="631">
        <v>1</v>
      </c>
      <c r="B69" s="632" t="s">
        <v>526</v>
      </c>
      <c r="C69" s="633"/>
      <c r="D69" s="634">
        <f aca="true" t="shared" si="23" ref="D69:M69">D70+D71+D72+D73+D74+D75+D76+D77</f>
        <v>1209000000</v>
      </c>
      <c r="E69" s="634">
        <f t="shared" si="23"/>
        <v>0</v>
      </c>
      <c r="F69" s="604">
        <f t="shared" si="23"/>
        <v>1209000000</v>
      </c>
      <c r="G69" s="634">
        <f t="shared" si="23"/>
        <v>0</v>
      </c>
      <c r="H69" s="634">
        <f t="shared" si="23"/>
        <v>0</v>
      </c>
      <c r="I69" s="634">
        <f t="shared" si="23"/>
        <v>362762500</v>
      </c>
      <c r="J69" s="634">
        <f t="shared" si="23"/>
        <v>0</v>
      </c>
      <c r="K69" s="634">
        <f t="shared" si="23"/>
        <v>362762500</v>
      </c>
      <c r="L69" s="634">
        <f t="shared" si="23"/>
        <v>0</v>
      </c>
      <c r="M69" s="634">
        <f t="shared" si="23"/>
        <v>0</v>
      </c>
      <c r="N69" s="489">
        <f t="shared" si="6"/>
        <v>0.30005169561621176</v>
      </c>
      <c r="O69" s="605">
        <f t="shared" si="3"/>
        <v>1209000000</v>
      </c>
      <c r="P69" s="602"/>
      <c r="Q69" s="598"/>
    </row>
    <row r="70" spans="1:17" s="78" customFormat="1" ht="34.5" customHeight="1" hidden="1" outlineLevel="1">
      <c r="A70" s="635"/>
      <c r="B70" s="618" t="s">
        <v>527</v>
      </c>
      <c r="C70" s="636" t="s">
        <v>750</v>
      </c>
      <c r="D70" s="637">
        <f>E70+F70+G70+H70</f>
        <v>24000000</v>
      </c>
      <c r="E70" s="638"/>
      <c r="F70" s="637">
        <v>24000000</v>
      </c>
      <c r="G70" s="613"/>
      <c r="H70" s="613"/>
      <c r="I70" s="637">
        <f>J70+K70+L70+M70</f>
        <v>24000000</v>
      </c>
      <c r="J70" s="638"/>
      <c r="K70" s="637">
        <v>24000000</v>
      </c>
      <c r="L70" s="613"/>
      <c r="M70" s="613"/>
      <c r="N70" s="501">
        <f t="shared" si="6"/>
        <v>1</v>
      </c>
      <c r="O70" s="617">
        <f t="shared" si="3"/>
        <v>24000000</v>
      </c>
      <c r="P70" s="602"/>
      <c r="Q70" s="598"/>
    </row>
    <row r="71" spans="1:17" s="78" customFormat="1" ht="18" customHeight="1" hidden="1" outlineLevel="1">
      <c r="A71" s="635"/>
      <c r="B71" s="639" t="s">
        <v>14</v>
      </c>
      <c r="C71" s="600" t="s">
        <v>524</v>
      </c>
      <c r="D71" s="640">
        <f>E71+F71+G71+H71</f>
        <v>167000000</v>
      </c>
      <c r="E71" s="638"/>
      <c r="F71" s="641">
        <v>167000000</v>
      </c>
      <c r="G71" s="613"/>
      <c r="H71" s="613"/>
      <c r="I71" s="640">
        <f>J71+K71+L71+M71</f>
        <v>150762500</v>
      </c>
      <c r="J71" s="638"/>
      <c r="K71" s="640">
        <v>150762500</v>
      </c>
      <c r="L71" s="613"/>
      <c r="M71" s="613"/>
      <c r="N71" s="501">
        <f t="shared" si="6"/>
        <v>0.9027694610778443</v>
      </c>
      <c r="O71" s="617">
        <f t="shared" si="3"/>
        <v>167000000</v>
      </c>
      <c r="P71" s="602"/>
      <c r="Q71" s="598"/>
    </row>
    <row r="72" spans="1:17" s="78" customFormat="1" ht="18" customHeight="1" hidden="1" outlineLevel="1">
      <c r="A72" s="635"/>
      <c r="B72" s="639" t="s">
        <v>27</v>
      </c>
      <c r="C72" s="600" t="s">
        <v>28</v>
      </c>
      <c r="D72" s="640">
        <f aca="true" t="shared" si="24" ref="D72:D77">E72+F72+G72+H72</f>
        <v>106000000</v>
      </c>
      <c r="E72" s="638"/>
      <c r="F72" s="641">
        <v>106000000</v>
      </c>
      <c r="G72" s="613"/>
      <c r="H72" s="613"/>
      <c r="I72" s="640">
        <f aca="true" t="shared" si="25" ref="I72:I77">J72+K72+L72+M72</f>
        <v>0</v>
      </c>
      <c r="J72" s="638"/>
      <c r="K72" s="641"/>
      <c r="L72" s="613"/>
      <c r="M72" s="613"/>
      <c r="N72" s="501">
        <f t="shared" si="6"/>
        <v>0</v>
      </c>
      <c r="O72" s="617">
        <f aca="true" t="shared" si="26" ref="O72:O135">D72</f>
        <v>106000000</v>
      </c>
      <c r="P72" s="602"/>
      <c r="Q72" s="598"/>
    </row>
    <row r="73" spans="1:17" s="78" customFormat="1" ht="18" customHeight="1" hidden="1" outlineLevel="1">
      <c r="A73" s="635"/>
      <c r="B73" s="639" t="s">
        <v>23</v>
      </c>
      <c r="C73" s="600" t="s">
        <v>24</v>
      </c>
      <c r="D73" s="640">
        <f t="shared" si="24"/>
        <v>167000000</v>
      </c>
      <c r="E73" s="638"/>
      <c r="F73" s="641">
        <v>167000000</v>
      </c>
      <c r="G73" s="613"/>
      <c r="H73" s="613"/>
      <c r="I73" s="640">
        <f t="shared" si="25"/>
        <v>0</v>
      </c>
      <c r="J73" s="638"/>
      <c r="K73" s="641"/>
      <c r="L73" s="613"/>
      <c r="M73" s="613"/>
      <c r="N73" s="501">
        <f t="shared" si="6"/>
        <v>0</v>
      </c>
      <c r="O73" s="617">
        <f t="shared" si="26"/>
        <v>167000000</v>
      </c>
      <c r="P73" s="602"/>
      <c r="Q73" s="598"/>
    </row>
    <row r="74" spans="1:17" s="78" customFormat="1" ht="18" customHeight="1" hidden="1" outlineLevel="1">
      <c r="A74" s="635"/>
      <c r="B74" s="639" t="s">
        <v>30</v>
      </c>
      <c r="C74" s="600" t="s">
        <v>31</v>
      </c>
      <c r="D74" s="640">
        <f t="shared" si="24"/>
        <v>201000000</v>
      </c>
      <c r="E74" s="638"/>
      <c r="F74" s="641">
        <v>201000000</v>
      </c>
      <c r="G74" s="613"/>
      <c r="H74" s="613"/>
      <c r="I74" s="640">
        <f t="shared" si="25"/>
        <v>0</v>
      </c>
      <c r="J74" s="638"/>
      <c r="K74" s="641"/>
      <c r="L74" s="613"/>
      <c r="M74" s="613"/>
      <c r="N74" s="501">
        <f t="shared" si="6"/>
        <v>0</v>
      </c>
      <c r="O74" s="617">
        <f t="shared" si="26"/>
        <v>201000000</v>
      </c>
      <c r="P74" s="602"/>
      <c r="Q74" s="598"/>
    </row>
    <row r="75" spans="1:17" s="78" customFormat="1" ht="18" customHeight="1" hidden="1" outlineLevel="1">
      <c r="A75" s="635"/>
      <c r="B75" s="639" t="s">
        <v>16</v>
      </c>
      <c r="C75" s="600" t="s">
        <v>17</v>
      </c>
      <c r="D75" s="640">
        <f t="shared" si="24"/>
        <v>188000000</v>
      </c>
      <c r="E75" s="638"/>
      <c r="F75" s="641">
        <v>188000000</v>
      </c>
      <c r="G75" s="613"/>
      <c r="H75" s="613"/>
      <c r="I75" s="640">
        <f t="shared" si="25"/>
        <v>188000000</v>
      </c>
      <c r="J75" s="638"/>
      <c r="K75" s="641">
        <v>188000000</v>
      </c>
      <c r="L75" s="613"/>
      <c r="M75" s="613"/>
      <c r="N75" s="501">
        <f t="shared" si="6"/>
        <v>1</v>
      </c>
      <c r="O75" s="617">
        <f t="shared" si="26"/>
        <v>188000000</v>
      </c>
      <c r="P75" s="602"/>
      <c r="Q75" s="598"/>
    </row>
    <row r="76" spans="1:17" s="78" customFormat="1" ht="18" customHeight="1" hidden="1" outlineLevel="1">
      <c r="A76" s="635"/>
      <c r="B76" s="639" t="s">
        <v>19</v>
      </c>
      <c r="C76" s="600" t="s">
        <v>20</v>
      </c>
      <c r="D76" s="640">
        <f t="shared" si="24"/>
        <v>201000000</v>
      </c>
      <c r="E76" s="638"/>
      <c r="F76" s="641">
        <v>201000000</v>
      </c>
      <c r="G76" s="613"/>
      <c r="H76" s="613"/>
      <c r="I76" s="640">
        <f t="shared" si="25"/>
        <v>0</v>
      </c>
      <c r="J76" s="638"/>
      <c r="K76" s="641"/>
      <c r="L76" s="613"/>
      <c r="M76" s="613"/>
      <c r="N76" s="501">
        <f t="shared" si="6"/>
        <v>0</v>
      </c>
      <c r="O76" s="617">
        <f t="shared" si="26"/>
        <v>201000000</v>
      </c>
      <c r="P76" s="602"/>
      <c r="Q76" s="598"/>
    </row>
    <row r="77" spans="1:17" s="78" customFormat="1" ht="18" customHeight="1" hidden="1" outlineLevel="1">
      <c r="A77" s="635"/>
      <c r="B77" s="639" t="s">
        <v>21</v>
      </c>
      <c r="C77" s="600" t="s">
        <v>22</v>
      </c>
      <c r="D77" s="640">
        <f t="shared" si="24"/>
        <v>155000000</v>
      </c>
      <c r="E77" s="638"/>
      <c r="F77" s="640">
        <v>155000000</v>
      </c>
      <c r="G77" s="613"/>
      <c r="H77" s="613"/>
      <c r="I77" s="640">
        <f t="shared" si="25"/>
        <v>0</v>
      </c>
      <c r="J77" s="638"/>
      <c r="K77" s="640"/>
      <c r="L77" s="613"/>
      <c r="M77" s="613"/>
      <c r="N77" s="501">
        <f t="shared" si="6"/>
        <v>0</v>
      </c>
      <c r="O77" s="617">
        <f t="shared" si="26"/>
        <v>155000000</v>
      </c>
      <c r="P77" s="602"/>
      <c r="Q77" s="598"/>
    </row>
    <row r="78" spans="1:17" s="78" customFormat="1" ht="22.5" customHeight="1" hidden="1" outlineLevel="1">
      <c r="A78" s="631">
        <v>2</v>
      </c>
      <c r="B78" s="632" t="s">
        <v>751</v>
      </c>
      <c r="C78" s="633"/>
      <c r="D78" s="634">
        <f aca="true" t="shared" si="27" ref="D78:M78">D80+D81+D82+D83+D84+D85+D86+D79</f>
        <v>522000000</v>
      </c>
      <c r="E78" s="634">
        <f t="shared" si="27"/>
        <v>0</v>
      </c>
      <c r="F78" s="634">
        <f t="shared" si="27"/>
        <v>522000000</v>
      </c>
      <c r="G78" s="634">
        <f t="shared" si="27"/>
        <v>0</v>
      </c>
      <c r="H78" s="634">
        <f t="shared" si="27"/>
        <v>0</v>
      </c>
      <c r="I78" s="634">
        <f t="shared" si="27"/>
        <v>0</v>
      </c>
      <c r="J78" s="634">
        <f t="shared" si="27"/>
        <v>0</v>
      </c>
      <c r="K78" s="634">
        <f t="shared" si="27"/>
        <v>0</v>
      </c>
      <c r="L78" s="634">
        <f t="shared" si="27"/>
        <v>0</v>
      </c>
      <c r="M78" s="634">
        <f t="shared" si="27"/>
        <v>0</v>
      </c>
      <c r="N78" s="501">
        <f aca="true" t="shared" si="28" ref="N78:N141">I78/D78</f>
        <v>0</v>
      </c>
      <c r="O78" s="617">
        <f t="shared" si="26"/>
        <v>522000000</v>
      </c>
      <c r="P78" s="602"/>
      <c r="Q78" s="598"/>
    </row>
    <row r="79" spans="1:17" s="78" customFormat="1" ht="21.75" customHeight="1" hidden="1" outlineLevel="1">
      <c r="A79" s="631"/>
      <c r="B79" s="618" t="s">
        <v>752</v>
      </c>
      <c r="C79" s="642" t="s">
        <v>753</v>
      </c>
      <c r="D79" s="643">
        <f>E79+F79+G79+H79</f>
        <v>52000000</v>
      </c>
      <c r="E79" s="613"/>
      <c r="F79" s="644">
        <v>52000000</v>
      </c>
      <c r="G79" s="634"/>
      <c r="H79" s="634"/>
      <c r="I79" s="643">
        <f>J79+K79+L79+M79</f>
        <v>0</v>
      </c>
      <c r="J79" s="613"/>
      <c r="K79" s="644"/>
      <c r="L79" s="634"/>
      <c r="M79" s="634"/>
      <c r="N79" s="501">
        <f t="shared" si="28"/>
        <v>0</v>
      </c>
      <c r="O79" s="617">
        <f t="shared" si="26"/>
        <v>52000000</v>
      </c>
      <c r="P79" s="602"/>
      <c r="Q79" s="598"/>
    </row>
    <row r="80" spans="1:17" s="78" customFormat="1" ht="21.75" customHeight="1" hidden="1" outlineLevel="1">
      <c r="A80" s="635"/>
      <c r="B80" s="618" t="s">
        <v>14</v>
      </c>
      <c r="C80" s="645" t="s">
        <v>14</v>
      </c>
      <c r="D80" s="643">
        <f>E80+F80+G80+H80</f>
        <v>54000000</v>
      </c>
      <c r="E80" s="613"/>
      <c r="F80" s="643">
        <v>54000000</v>
      </c>
      <c r="G80" s="641"/>
      <c r="H80" s="613"/>
      <c r="I80" s="643">
        <f>J80+K80+L80+M80</f>
        <v>0</v>
      </c>
      <c r="J80" s="613"/>
      <c r="K80" s="643"/>
      <c r="L80" s="641"/>
      <c r="M80" s="613"/>
      <c r="N80" s="501">
        <f t="shared" si="28"/>
        <v>0</v>
      </c>
      <c r="O80" s="617">
        <f t="shared" si="26"/>
        <v>54000000</v>
      </c>
      <c r="P80" s="602"/>
      <c r="Q80" s="598"/>
    </row>
    <row r="81" spans="1:17" s="78" customFormat="1" ht="21.75" customHeight="1" hidden="1" outlineLevel="1">
      <c r="A81" s="635"/>
      <c r="B81" s="618" t="s">
        <v>27</v>
      </c>
      <c r="C81" s="645" t="s">
        <v>27</v>
      </c>
      <c r="D81" s="643">
        <f aca="true" t="shared" si="29" ref="D81:D86">E81+F81+G81+H81</f>
        <v>54000000</v>
      </c>
      <c r="E81" s="613"/>
      <c r="F81" s="643">
        <v>54000000</v>
      </c>
      <c r="G81" s="641"/>
      <c r="H81" s="613"/>
      <c r="I81" s="643">
        <f aca="true" t="shared" si="30" ref="I81:I86">J81+K81+L81+M81</f>
        <v>0</v>
      </c>
      <c r="J81" s="613"/>
      <c r="K81" s="643"/>
      <c r="L81" s="641"/>
      <c r="M81" s="613"/>
      <c r="N81" s="501">
        <f t="shared" si="28"/>
        <v>0</v>
      </c>
      <c r="O81" s="617">
        <f t="shared" si="26"/>
        <v>54000000</v>
      </c>
      <c r="P81" s="602"/>
      <c r="Q81" s="598"/>
    </row>
    <row r="82" spans="1:17" s="78" customFormat="1" ht="21.75" customHeight="1" hidden="1" outlineLevel="1">
      <c r="A82" s="635"/>
      <c r="B82" s="618" t="s">
        <v>23</v>
      </c>
      <c r="C82" s="645" t="s">
        <v>23</v>
      </c>
      <c r="D82" s="643">
        <f t="shared" si="29"/>
        <v>54000000</v>
      </c>
      <c r="E82" s="613"/>
      <c r="F82" s="643">
        <v>54000000</v>
      </c>
      <c r="G82" s="641"/>
      <c r="H82" s="613"/>
      <c r="I82" s="643">
        <f t="shared" si="30"/>
        <v>0</v>
      </c>
      <c r="J82" s="613"/>
      <c r="K82" s="643"/>
      <c r="L82" s="641"/>
      <c r="M82" s="613"/>
      <c r="N82" s="501">
        <f t="shared" si="28"/>
        <v>0</v>
      </c>
      <c r="O82" s="617">
        <f t="shared" si="26"/>
        <v>54000000</v>
      </c>
      <c r="P82" s="602"/>
      <c r="Q82" s="598"/>
    </row>
    <row r="83" spans="1:17" s="78" customFormat="1" ht="21.75" customHeight="1" hidden="1" outlineLevel="1">
      <c r="A83" s="635"/>
      <c r="B83" s="618" t="s">
        <v>30</v>
      </c>
      <c r="C83" s="645" t="s">
        <v>30</v>
      </c>
      <c r="D83" s="643">
        <f t="shared" si="29"/>
        <v>73000000</v>
      </c>
      <c r="E83" s="613"/>
      <c r="F83" s="643">
        <v>73000000</v>
      </c>
      <c r="G83" s="641"/>
      <c r="H83" s="613"/>
      <c r="I83" s="643">
        <f t="shared" si="30"/>
        <v>0</v>
      </c>
      <c r="J83" s="613"/>
      <c r="K83" s="643"/>
      <c r="L83" s="641"/>
      <c r="M83" s="613"/>
      <c r="N83" s="501">
        <f t="shared" si="28"/>
        <v>0</v>
      </c>
      <c r="O83" s="617">
        <f t="shared" si="26"/>
        <v>73000000</v>
      </c>
      <c r="P83" s="602"/>
      <c r="Q83" s="598"/>
    </row>
    <row r="84" spans="1:17" s="78" customFormat="1" ht="21.75" customHeight="1" hidden="1" outlineLevel="1">
      <c r="A84" s="635"/>
      <c r="B84" s="618" t="s">
        <v>16</v>
      </c>
      <c r="C84" s="645" t="s">
        <v>16</v>
      </c>
      <c r="D84" s="643">
        <f t="shared" si="29"/>
        <v>85000000</v>
      </c>
      <c r="E84" s="613"/>
      <c r="F84" s="643">
        <v>85000000</v>
      </c>
      <c r="G84" s="641"/>
      <c r="H84" s="613"/>
      <c r="I84" s="643">
        <f t="shared" si="30"/>
        <v>0</v>
      </c>
      <c r="J84" s="613"/>
      <c r="K84" s="643"/>
      <c r="L84" s="641"/>
      <c r="M84" s="613"/>
      <c r="N84" s="501">
        <f t="shared" si="28"/>
        <v>0</v>
      </c>
      <c r="O84" s="617">
        <f t="shared" si="26"/>
        <v>85000000</v>
      </c>
      <c r="P84" s="602"/>
      <c r="Q84" s="598"/>
    </row>
    <row r="85" spans="1:17" s="78" customFormat="1" ht="21.75" customHeight="1" hidden="1" outlineLevel="1">
      <c r="A85" s="635"/>
      <c r="B85" s="618" t="s">
        <v>19</v>
      </c>
      <c r="C85" s="645" t="s">
        <v>19</v>
      </c>
      <c r="D85" s="643">
        <f t="shared" si="29"/>
        <v>85000000</v>
      </c>
      <c r="E85" s="613"/>
      <c r="F85" s="643">
        <v>85000000</v>
      </c>
      <c r="G85" s="641"/>
      <c r="H85" s="613"/>
      <c r="I85" s="643">
        <f t="shared" si="30"/>
        <v>0</v>
      </c>
      <c r="J85" s="613"/>
      <c r="K85" s="643"/>
      <c r="L85" s="641"/>
      <c r="M85" s="613"/>
      <c r="N85" s="501">
        <f t="shared" si="28"/>
        <v>0</v>
      </c>
      <c r="O85" s="617">
        <f t="shared" si="26"/>
        <v>85000000</v>
      </c>
      <c r="P85" s="602"/>
      <c r="Q85" s="598"/>
    </row>
    <row r="86" spans="1:17" s="78" customFormat="1" ht="21.75" customHeight="1" hidden="1" outlineLevel="1">
      <c r="A86" s="635"/>
      <c r="B86" s="618" t="s">
        <v>21</v>
      </c>
      <c r="C86" s="645" t="s">
        <v>21</v>
      </c>
      <c r="D86" s="643">
        <f t="shared" si="29"/>
        <v>65000000</v>
      </c>
      <c r="E86" s="613"/>
      <c r="F86" s="643">
        <v>65000000</v>
      </c>
      <c r="G86" s="641"/>
      <c r="H86" s="613"/>
      <c r="I86" s="643">
        <f t="shared" si="30"/>
        <v>0</v>
      </c>
      <c r="J86" s="613"/>
      <c r="K86" s="643"/>
      <c r="L86" s="641"/>
      <c r="M86" s="613"/>
      <c r="N86" s="501">
        <f t="shared" si="28"/>
        <v>0</v>
      </c>
      <c r="O86" s="617">
        <f t="shared" si="26"/>
        <v>65000000</v>
      </c>
      <c r="P86" s="602"/>
      <c r="Q86" s="598"/>
    </row>
    <row r="87" spans="1:17" s="78" customFormat="1" ht="45.75" customHeight="1" hidden="1" outlineLevel="1">
      <c r="A87" s="603" t="s">
        <v>499</v>
      </c>
      <c r="B87" s="608" t="s">
        <v>528</v>
      </c>
      <c r="C87" s="599"/>
      <c r="D87" s="604">
        <f aca="true" t="shared" si="31" ref="D87:M87">D88+D91</f>
        <v>2591000000</v>
      </c>
      <c r="E87" s="604">
        <f t="shared" si="31"/>
        <v>2141000000</v>
      </c>
      <c r="F87" s="604">
        <f t="shared" si="31"/>
        <v>0</v>
      </c>
      <c r="G87" s="604">
        <f t="shared" si="31"/>
        <v>450000000</v>
      </c>
      <c r="H87" s="604">
        <f t="shared" si="31"/>
        <v>0</v>
      </c>
      <c r="I87" s="604">
        <f t="shared" si="31"/>
        <v>40000000</v>
      </c>
      <c r="J87" s="604">
        <f t="shared" si="31"/>
        <v>40000000</v>
      </c>
      <c r="K87" s="604">
        <f t="shared" si="31"/>
        <v>0</v>
      </c>
      <c r="L87" s="604">
        <f t="shared" si="31"/>
        <v>0</v>
      </c>
      <c r="M87" s="604">
        <f t="shared" si="31"/>
        <v>0</v>
      </c>
      <c r="N87" s="489">
        <f t="shared" si="28"/>
        <v>0.015438054805094558</v>
      </c>
      <c r="O87" s="617">
        <f>O88+O91</f>
        <v>700000000</v>
      </c>
      <c r="P87" s="602"/>
      <c r="Q87" s="598"/>
    </row>
    <row r="88" spans="1:17" s="78" customFormat="1" ht="45.75" customHeight="1" hidden="1" outlineLevel="1">
      <c r="A88" s="631">
        <v>1</v>
      </c>
      <c r="B88" s="632" t="s">
        <v>529</v>
      </c>
      <c r="C88" s="633"/>
      <c r="D88" s="634">
        <f>D89+D90</f>
        <v>2141000000</v>
      </c>
      <c r="E88" s="634">
        <f>E89+E90</f>
        <v>2141000000</v>
      </c>
      <c r="F88" s="634"/>
      <c r="G88" s="634"/>
      <c r="H88" s="634"/>
      <c r="I88" s="634">
        <f>I89+I90</f>
        <v>0</v>
      </c>
      <c r="J88" s="634">
        <f>J89+J90</f>
        <v>0</v>
      </c>
      <c r="K88" s="634"/>
      <c r="L88" s="634"/>
      <c r="M88" s="634"/>
      <c r="N88" s="501">
        <f t="shared" si="28"/>
        <v>0</v>
      </c>
      <c r="O88" s="617">
        <f>O89+O90</f>
        <v>250000000</v>
      </c>
      <c r="P88" s="602"/>
      <c r="Q88" s="598"/>
    </row>
    <row r="89" spans="1:17" s="78" customFormat="1" ht="28.5" customHeight="1" hidden="1" outlineLevel="1">
      <c r="A89" s="622" t="s">
        <v>13</v>
      </c>
      <c r="B89" s="618" t="s">
        <v>754</v>
      </c>
      <c r="C89" s="600" t="s">
        <v>754</v>
      </c>
      <c r="D89" s="646">
        <f>E89+F89+G89+H89</f>
        <v>1214000000</v>
      </c>
      <c r="E89" s="646">
        <v>1214000000</v>
      </c>
      <c r="F89" s="647"/>
      <c r="G89" s="647"/>
      <c r="H89" s="647"/>
      <c r="I89" s="646">
        <f>J89+K89+L89+M89</f>
        <v>0</v>
      </c>
      <c r="J89" s="646"/>
      <c r="K89" s="647"/>
      <c r="L89" s="647"/>
      <c r="M89" s="647"/>
      <c r="N89" s="501">
        <f t="shared" si="28"/>
        <v>0</v>
      </c>
      <c r="O89" s="617">
        <v>0</v>
      </c>
      <c r="P89" s="532" t="s">
        <v>799</v>
      </c>
      <c r="Q89" s="598"/>
    </row>
    <row r="90" spans="1:17" s="78" customFormat="1" ht="28.5" customHeight="1" hidden="1" outlineLevel="1">
      <c r="A90" s="622" t="s">
        <v>13</v>
      </c>
      <c r="B90" s="618" t="s">
        <v>532</v>
      </c>
      <c r="C90" s="600" t="s">
        <v>532</v>
      </c>
      <c r="D90" s="646">
        <f>E90+F90+G90+H90</f>
        <v>927000000</v>
      </c>
      <c r="E90" s="646">
        <v>927000000</v>
      </c>
      <c r="F90" s="647"/>
      <c r="G90" s="647"/>
      <c r="H90" s="647"/>
      <c r="I90" s="646">
        <f>J90+K90+L90+M90</f>
        <v>0</v>
      </c>
      <c r="J90" s="646"/>
      <c r="K90" s="647"/>
      <c r="L90" s="647"/>
      <c r="M90" s="647"/>
      <c r="N90" s="501">
        <f t="shared" si="28"/>
        <v>0</v>
      </c>
      <c r="O90" s="617">
        <v>250000000</v>
      </c>
      <c r="P90" s="532" t="s">
        <v>800</v>
      </c>
      <c r="Q90" s="598"/>
    </row>
    <row r="91" spans="1:17" s="78" customFormat="1" ht="45.75" customHeight="1" hidden="1" outlineLevel="1">
      <c r="A91" s="631">
        <v>2</v>
      </c>
      <c r="B91" s="632" t="s">
        <v>534</v>
      </c>
      <c r="C91" s="633"/>
      <c r="D91" s="634">
        <f aca="true" t="shared" si="32" ref="D91:M91">D92+D93+D94+D95+D96+D97+D98+D99</f>
        <v>450000000</v>
      </c>
      <c r="E91" s="634">
        <f t="shared" si="32"/>
        <v>0</v>
      </c>
      <c r="F91" s="634">
        <f t="shared" si="32"/>
        <v>0</v>
      </c>
      <c r="G91" s="634">
        <f t="shared" si="32"/>
        <v>450000000</v>
      </c>
      <c r="H91" s="634">
        <f t="shared" si="32"/>
        <v>0</v>
      </c>
      <c r="I91" s="634">
        <f t="shared" si="32"/>
        <v>40000000</v>
      </c>
      <c r="J91" s="634">
        <f t="shared" si="32"/>
        <v>40000000</v>
      </c>
      <c r="K91" s="634">
        <f t="shared" si="32"/>
        <v>0</v>
      </c>
      <c r="L91" s="634">
        <f t="shared" si="32"/>
        <v>0</v>
      </c>
      <c r="M91" s="634">
        <f t="shared" si="32"/>
        <v>0</v>
      </c>
      <c r="N91" s="489">
        <f t="shared" si="28"/>
        <v>0.08888888888888889</v>
      </c>
      <c r="O91" s="617">
        <f>O92+O93+O94+O95+O96+O97+O98+O99</f>
        <v>450000000</v>
      </c>
      <c r="P91" s="602"/>
      <c r="Q91" s="598"/>
    </row>
    <row r="92" spans="1:17" s="78" customFormat="1" ht="25.5" customHeight="1" hidden="1" outlineLevel="1">
      <c r="A92" s="635"/>
      <c r="B92" s="618" t="s">
        <v>532</v>
      </c>
      <c r="C92" s="636" t="s">
        <v>532</v>
      </c>
      <c r="D92" s="646">
        <f>E92+F92+G92</f>
        <v>45000000</v>
      </c>
      <c r="E92" s="647"/>
      <c r="F92" s="647"/>
      <c r="G92" s="646">
        <v>45000000</v>
      </c>
      <c r="H92" s="647"/>
      <c r="I92" s="646">
        <f>J92+K92+L92</f>
        <v>40000000</v>
      </c>
      <c r="J92" s="646">
        <v>40000000</v>
      </c>
      <c r="K92" s="647"/>
      <c r="L92" s="646"/>
      <c r="M92" s="647"/>
      <c r="N92" s="501">
        <f t="shared" si="28"/>
        <v>0.8888888888888888</v>
      </c>
      <c r="O92" s="617">
        <f t="shared" si="26"/>
        <v>45000000</v>
      </c>
      <c r="P92" s="602"/>
      <c r="Q92" s="598"/>
    </row>
    <row r="93" spans="1:17" s="78" customFormat="1" ht="25.5" customHeight="1" hidden="1" outlineLevel="1">
      <c r="A93" s="635"/>
      <c r="B93" s="618" t="s">
        <v>14</v>
      </c>
      <c r="C93" s="600" t="s">
        <v>524</v>
      </c>
      <c r="D93" s="646">
        <f aca="true" t="shared" si="33" ref="D93:D99">E93+F93+G93</f>
        <v>75000000</v>
      </c>
      <c r="E93" s="647"/>
      <c r="F93" s="647"/>
      <c r="G93" s="644">
        <v>75000000</v>
      </c>
      <c r="H93" s="647"/>
      <c r="I93" s="646">
        <f aca="true" t="shared" si="34" ref="I93:I99">J93+K93+L93</f>
        <v>0</v>
      </c>
      <c r="J93" s="647"/>
      <c r="K93" s="647"/>
      <c r="L93" s="644"/>
      <c r="M93" s="647"/>
      <c r="N93" s="501">
        <f t="shared" si="28"/>
        <v>0</v>
      </c>
      <c r="O93" s="617">
        <f t="shared" si="26"/>
        <v>75000000</v>
      </c>
      <c r="P93" s="602"/>
      <c r="Q93" s="598"/>
    </row>
    <row r="94" spans="1:17" s="78" customFormat="1" ht="25.5" customHeight="1" hidden="1" outlineLevel="1">
      <c r="A94" s="635"/>
      <c r="B94" s="618" t="s">
        <v>27</v>
      </c>
      <c r="C94" s="600" t="s">
        <v>28</v>
      </c>
      <c r="D94" s="646">
        <f t="shared" si="33"/>
        <v>36000000</v>
      </c>
      <c r="E94" s="647"/>
      <c r="F94" s="647"/>
      <c r="G94" s="644">
        <v>36000000</v>
      </c>
      <c r="H94" s="647"/>
      <c r="I94" s="646">
        <f t="shared" si="34"/>
        <v>0</v>
      </c>
      <c r="J94" s="647"/>
      <c r="K94" s="647"/>
      <c r="L94" s="644"/>
      <c r="M94" s="647"/>
      <c r="N94" s="501">
        <f t="shared" si="28"/>
        <v>0</v>
      </c>
      <c r="O94" s="617">
        <f t="shared" si="26"/>
        <v>36000000</v>
      </c>
      <c r="P94" s="602"/>
      <c r="Q94" s="598"/>
    </row>
    <row r="95" spans="1:17" s="78" customFormat="1" ht="25.5" customHeight="1" hidden="1" outlineLevel="1">
      <c r="A95" s="635"/>
      <c r="B95" s="618" t="s">
        <v>23</v>
      </c>
      <c r="C95" s="600" t="s">
        <v>24</v>
      </c>
      <c r="D95" s="646">
        <f t="shared" si="33"/>
        <v>75000000</v>
      </c>
      <c r="E95" s="647"/>
      <c r="F95" s="647"/>
      <c r="G95" s="644">
        <v>75000000</v>
      </c>
      <c r="H95" s="647"/>
      <c r="I95" s="646">
        <f t="shared" si="34"/>
        <v>0</v>
      </c>
      <c r="J95" s="647"/>
      <c r="K95" s="647"/>
      <c r="L95" s="644"/>
      <c r="M95" s="647"/>
      <c r="N95" s="501">
        <f t="shared" si="28"/>
        <v>0</v>
      </c>
      <c r="O95" s="617">
        <f t="shared" si="26"/>
        <v>75000000</v>
      </c>
      <c r="P95" s="602"/>
      <c r="Q95" s="598"/>
    </row>
    <row r="96" spans="1:17" s="78" customFormat="1" ht="25.5" customHeight="1" hidden="1" outlineLevel="1">
      <c r="A96" s="635"/>
      <c r="B96" s="618" t="s">
        <v>30</v>
      </c>
      <c r="C96" s="600" t="s">
        <v>31</v>
      </c>
      <c r="D96" s="646">
        <f t="shared" si="33"/>
        <v>51000000</v>
      </c>
      <c r="E96" s="647"/>
      <c r="F96" s="647"/>
      <c r="G96" s="644">
        <v>51000000</v>
      </c>
      <c r="H96" s="647"/>
      <c r="I96" s="646">
        <f t="shared" si="34"/>
        <v>0</v>
      </c>
      <c r="J96" s="647"/>
      <c r="K96" s="647"/>
      <c r="L96" s="644"/>
      <c r="M96" s="647"/>
      <c r="N96" s="501">
        <f t="shared" si="28"/>
        <v>0</v>
      </c>
      <c r="O96" s="617">
        <f t="shared" si="26"/>
        <v>51000000</v>
      </c>
      <c r="P96" s="602"/>
      <c r="Q96" s="598"/>
    </row>
    <row r="97" spans="1:17" s="78" customFormat="1" ht="25.5" customHeight="1" hidden="1" outlineLevel="1">
      <c r="A97" s="635"/>
      <c r="B97" s="618" t="s">
        <v>16</v>
      </c>
      <c r="C97" s="600" t="s">
        <v>17</v>
      </c>
      <c r="D97" s="646">
        <f t="shared" si="33"/>
        <v>75000000</v>
      </c>
      <c r="E97" s="647"/>
      <c r="F97" s="647"/>
      <c r="G97" s="616">
        <v>75000000</v>
      </c>
      <c r="H97" s="647"/>
      <c r="I97" s="646">
        <f t="shared" si="34"/>
        <v>0</v>
      </c>
      <c r="J97" s="647"/>
      <c r="K97" s="647"/>
      <c r="L97" s="616"/>
      <c r="M97" s="647"/>
      <c r="N97" s="501">
        <f t="shared" si="28"/>
        <v>0</v>
      </c>
      <c r="O97" s="617">
        <f t="shared" si="26"/>
        <v>75000000</v>
      </c>
      <c r="P97" s="602"/>
      <c r="Q97" s="598"/>
    </row>
    <row r="98" spans="1:17" s="78" customFormat="1" ht="25.5" customHeight="1" hidden="1" outlineLevel="1">
      <c r="A98" s="635"/>
      <c r="B98" s="618" t="s">
        <v>19</v>
      </c>
      <c r="C98" s="600" t="s">
        <v>20</v>
      </c>
      <c r="D98" s="646">
        <f t="shared" si="33"/>
        <v>51000000</v>
      </c>
      <c r="E98" s="647"/>
      <c r="F98" s="647"/>
      <c r="G98" s="644">
        <v>51000000</v>
      </c>
      <c r="H98" s="647"/>
      <c r="I98" s="646">
        <f t="shared" si="34"/>
        <v>0</v>
      </c>
      <c r="J98" s="647"/>
      <c r="K98" s="647"/>
      <c r="L98" s="644"/>
      <c r="M98" s="647"/>
      <c r="N98" s="501">
        <f t="shared" si="28"/>
        <v>0</v>
      </c>
      <c r="O98" s="617">
        <f t="shared" si="26"/>
        <v>51000000</v>
      </c>
      <c r="P98" s="602"/>
      <c r="Q98" s="598"/>
    </row>
    <row r="99" spans="1:17" s="78" customFormat="1" ht="25.5" customHeight="1" hidden="1" outlineLevel="1">
      <c r="A99" s="635"/>
      <c r="B99" s="618" t="s">
        <v>21</v>
      </c>
      <c r="C99" s="600" t="s">
        <v>22</v>
      </c>
      <c r="D99" s="646">
        <f t="shared" si="33"/>
        <v>42000000</v>
      </c>
      <c r="E99" s="647"/>
      <c r="F99" s="647"/>
      <c r="G99" s="644">
        <v>42000000</v>
      </c>
      <c r="H99" s="647"/>
      <c r="I99" s="646">
        <f t="shared" si="34"/>
        <v>0</v>
      </c>
      <c r="J99" s="647"/>
      <c r="K99" s="647"/>
      <c r="L99" s="644"/>
      <c r="M99" s="647"/>
      <c r="N99" s="501">
        <f t="shared" si="28"/>
        <v>0</v>
      </c>
      <c r="O99" s="617">
        <f t="shared" si="26"/>
        <v>42000000</v>
      </c>
      <c r="P99" s="602"/>
      <c r="Q99" s="598"/>
    </row>
    <row r="100" spans="1:17" s="78" customFormat="1" ht="32.25" customHeight="1" hidden="1" outlineLevel="1">
      <c r="A100" s="603" t="s">
        <v>508</v>
      </c>
      <c r="B100" s="608" t="s">
        <v>535</v>
      </c>
      <c r="C100" s="599"/>
      <c r="D100" s="604">
        <f>D101+D110</f>
        <v>342000000</v>
      </c>
      <c r="E100" s="604">
        <f>E101+E110</f>
        <v>107000000</v>
      </c>
      <c r="F100" s="604"/>
      <c r="G100" s="604"/>
      <c r="H100" s="604">
        <f>H101+H110</f>
        <v>235000000</v>
      </c>
      <c r="I100" s="604">
        <f>I101+I110</f>
        <v>57800000</v>
      </c>
      <c r="J100" s="604">
        <f>J101+J110</f>
        <v>37000000</v>
      </c>
      <c r="K100" s="604"/>
      <c r="L100" s="604"/>
      <c r="M100" s="604">
        <f>M101+M110</f>
        <v>20800000</v>
      </c>
      <c r="N100" s="489">
        <f t="shared" si="28"/>
        <v>0.16900584795321638</v>
      </c>
      <c r="O100" s="617">
        <f t="shared" si="26"/>
        <v>342000000</v>
      </c>
      <c r="P100" s="602"/>
      <c r="Q100" s="598"/>
    </row>
    <row r="101" spans="1:17" s="78" customFormat="1" ht="27" customHeight="1" hidden="1" outlineLevel="1">
      <c r="A101" s="631">
        <v>1</v>
      </c>
      <c r="B101" s="632" t="s">
        <v>536</v>
      </c>
      <c r="C101" s="633"/>
      <c r="D101" s="634">
        <f aca="true" t="shared" si="35" ref="D101:M101">D102+D103+D104+D105+D106+D107+D108+D109</f>
        <v>235000000</v>
      </c>
      <c r="E101" s="634">
        <f t="shared" si="35"/>
        <v>0</v>
      </c>
      <c r="F101" s="634">
        <f t="shared" si="35"/>
        <v>0</v>
      </c>
      <c r="G101" s="634">
        <f t="shared" si="35"/>
        <v>0</v>
      </c>
      <c r="H101" s="634">
        <f t="shared" si="35"/>
        <v>235000000</v>
      </c>
      <c r="I101" s="634">
        <f t="shared" si="35"/>
        <v>20800000</v>
      </c>
      <c r="J101" s="634">
        <f t="shared" si="35"/>
        <v>0</v>
      </c>
      <c r="K101" s="634">
        <f t="shared" si="35"/>
        <v>0</v>
      </c>
      <c r="L101" s="634">
        <f t="shared" si="35"/>
        <v>0</v>
      </c>
      <c r="M101" s="634">
        <f t="shared" si="35"/>
        <v>20800000</v>
      </c>
      <c r="N101" s="489">
        <f t="shared" si="28"/>
        <v>0.08851063829787234</v>
      </c>
      <c r="O101" s="617">
        <f t="shared" si="26"/>
        <v>235000000</v>
      </c>
      <c r="P101" s="602"/>
      <c r="Q101" s="598"/>
    </row>
    <row r="102" spans="1:17" s="78" customFormat="1" ht="35.25" customHeight="1" hidden="1" outlineLevel="1">
      <c r="A102" s="603"/>
      <c r="B102" s="648" t="s">
        <v>537</v>
      </c>
      <c r="C102" s="600" t="s">
        <v>537</v>
      </c>
      <c r="D102" s="649">
        <f>E102+F102+G102+H102</f>
        <v>71000000</v>
      </c>
      <c r="E102" s="647"/>
      <c r="F102" s="647"/>
      <c r="G102" s="647"/>
      <c r="H102" s="649">
        <v>71000000</v>
      </c>
      <c r="I102" s="649">
        <f>J102+K102+L102+M102</f>
        <v>0</v>
      </c>
      <c r="J102" s="647"/>
      <c r="K102" s="647"/>
      <c r="L102" s="647"/>
      <c r="M102" s="649"/>
      <c r="N102" s="501">
        <f t="shared" si="28"/>
        <v>0</v>
      </c>
      <c r="O102" s="617">
        <f t="shared" si="26"/>
        <v>71000000</v>
      </c>
      <c r="P102" s="602"/>
      <c r="Q102" s="598"/>
    </row>
    <row r="103" spans="1:17" s="78" customFormat="1" ht="19.5" customHeight="1" hidden="1" outlineLevel="1">
      <c r="A103" s="603"/>
      <c r="B103" s="618" t="s">
        <v>14</v>
      </c>
      <c r="C103" s="600" t="s">
        <v>524</v>
      </c>
      <c r="D103" s="649">
        <f aca="true" t="shared" si="36" ref="D103:D109">E103+F103+G103+H103</f>
        <v>23000000</v>
      </c>
      <c r="E103" s="647"/>
      <c r="F103" s="647"/>
      <c r="G103" s="647"/>
      <c r="H103" s="644">
        <v>23000000</v>
      </c>
      <c r="I103" s="649">
        <f aca="true" t="shared" si="37" ref="I103:I109">J103+K103+L103+M103</f>
        <v>0</v>
      </c>
      <c r="J103" s="647"/>
      <c r="K103" s="647"/>
      <c r="L103" s="647"/>
      <c r="M103" s="644"/>
      <c r="N103" s="501">
        <f t="shared" si="28"/>
        <v>0</v>
      </c>
      <c r="O103" s="617">
        <f t="shared" si="26"/>
        <v>23000000</v>
      </c>
      <c r="P103" s="602"/>
      <c r="Q103" s="598"/>
    </row>
    <row r="104" spans="1:17" s="78" customFormat="1" ht="19.5" customHeight="1" hidden="1" outlineLevel="1">
      <c r="A104" s="603"/>
      <c r="B104" s="618" t="s">
        <v>27</v>
      </c>
      <c r="C104" s="600" t="s">
        <v>28</v>
      </c>
      <c r="D104" s="649">
        <f t="shared" si="36"/>
        <v>15000000</v>
      </c>
      <c r="E104" s="647"/>
      <c r="F104" s="647"/>
      <c r="G104" s="647"/>
      <c r="H104" s="644">
        <v>15000000</v>
      </c>
      <c r="I104" s="649">
        <f t="shared" si="37"/>
        <v>0</v>
      </c>
      <c r="J104" s="647"/>
      <c r="K104" s="647"/>
      <c r="L104" s="647"/>
      <c r="M104" s="644"/>
      <c r="N104" s="501">
        <f t="shared" si="28"/>
        <v>0</v>
      </c>
      <c r="O104" s="617">
        <f t="shared" si="26"/>
        <v>15000000</v>
      </c>
      <c r="P104" s="602"/>
      <c r="Q104" s="598"/>
    </row>
    <row r="105" spans="1:17" s="78" customFormat="1" ht="19.5" customHeight="1" hidden="1" outlineLevel="1">
      <c r="A105" s="603"/>
      <c r="B105" s="618" t="s">
        <v>23</v>
      </c>
      <c r="C105" s="600" t="s">
        <v>24</v>
      </c>
      <c r="D105" s="649">
        <f t="shared" si="36"/>
        <v>23000000</v>
      </c>
      <c r="E105" s="647"/>
      <c r="F105" s="647"/>
      <c r="G105" s="647"/>
      <c r="H105" s="616">
        <v>23000000</v>
      </c>
      <c r="I105" s="649">
        <f t="shared" si="37"/>
        <v>0</v>
      </c>
      <c r="J105" s="647"/>
      <c r="K105" s="647"/>
      <c r="L105" s="647"/>
      <c r="M105" s="616"/>
      <c r="N105" s="501">
        <f t="shared" si="28"/>
        <v>0</v>
      </c>
      <c r="O105" s="617">
        <f t="shared" si="26"/>
        <v>23000000</v>
      </c>
      <c r="P105" s="602"/>
      <c r="Q105" s="598"/>
    </row>
    <row r="106" spans="1:17" s="78" customFormat="1" ht="19.5" customHeight="1" hidden="1" outlineLevel="1">
      <c r="A106" s="603"/>
      <c r="B106" s="618" t="s">
        <v>30</v>
      </c>
      <c r="C106" s="600" t="s">
        <v>31</v>
      </c>
      <c r="D106" s="649">
        <f t="shared" si="36"/>
        <v>28000000</v>
      </c>
      <c r="E106" s="647"/>
      <c r="F106" s="647"/>
      <c r="G106" s="647"/>
      <c r="H106" s="644">
        <v>28000000</v>
      </c>
      <c r="I106" s="649">
        <f t="shared" si="37"/>
        <v>20800000</v>
      </c>
      <c r="J106" s="647"/>
      <c r="K106" s="647"/>
      <c r="L106" s="647"/>
      <c r="M106" s="644">
        <v>20800000</v>
      </c>
      <c r="N106" s="501">
        <f t="shared" si="28"/>
        <v>0.7428571428571429</v>
      </c>
      <c r="O106" s="617">
        <f t="shared" si="26"/>
        <v>28000000</v>
      </c>
      <c r="P106" s="602"/>
      <c r="Q106" s="598"/>
    </row>
    <row r="107" spans="1:17" s="78" customFormat="1" ht="19.5" customHeight="1" hidden="1" outlineLevel="1">
      <c r="A107" s="603"/>
      <c r="B107" s="618" t="s">
        <v>16</v>
      </c>
      <c r="C107" s="600" t="s">
        <v>17</v>
      </c>
      <c r="D107" s="649">
        <f t="shared" si="36"/>
        <v>26000000</v>
      </c>
      <c r="E107" s="647"/>
      <c r="F107" s="647"/>
      <c r="G107" s="647"/>
      <c r="H107" s="644">
        <v>26000000</v>
      </c>
      <c r="I107" s="649">
        <f t="shared" si="37"/>
        <v>0</v>
      </c>
      <c r="J107" s="647"/>
      <c r="K107" s="647"/>
      <c r="L107" s="647"/>
      <c r="M107" s="644"/>
      <c r="N107" s="501">
        <f t="shared" si="28"/>
        <v>0</v>
      </c>
      <c r="O107" s="617">
        <f t="shared" si="26"/>
        <v>26000000</v>
      </c>
      <c r="P107" s="602"/>
      <c r="Q107" s="598"/>
    </row>
    <row r="108" spans="1:17" s="78" customFormat="1" ht="19.5" customHeight="1" hidden="1" outlineLevel="1">
      <c r="A108" s="603"/>
      <c r="B108" s="618" t="s">
        <v>19</v>
      </c>
      <c r="C108" s="600" t="s">
        <v>20</v>
      </c>
      <c r="D108" s="649">
        <f t="shared" si="36"/>
        <v>28000000</v>
      </c>
      <c r="E108" s="647"/>
      <c r="F108" s="647"/>
      <c r="G108" s="647"/>
      <c r="H108" s="644">
        <v>28000000</v>
      </c>
      <c r="I108" s="649">
        <f t="shared" si="37"/>
        <v>0</v>
      </c>
      <c r="J108" s="647"/>
      <c r="K108" s="647"/>
      <c r="L108" s="647"/>
      <c r="M108" s="644"/>
      <c r="N108" s="501">
        <f t="shared" si="28"/>
        <v>0</v>
      </c>
      <c r="O108" s="617">
        <f t="shared" si="26"/>
        <v>28000000</v>
      </c>
      <c r="P108" s="602"/>
      <c r="Q108" s="598"/>
    </row>
    <row r="109" spans="1:17" s="78" customFormat="1" ht="19.5" customHeight="1" hidden="1" outlineLevel="1">
      <c r="A109" s="603"/>
      <c r="B109" s="618" t="s">
        <v>21</v>
      </c>
      <c r="C109" s="600" t="s">
        <v>22</v>
      </c>
      <c r="D109" s="649">
        <f t="shared" si="36"/>
        <v>21000000</v>
      </c>
      <c r="E109" s="647"/>
      <c r="F109" s="647"/>
      <c r="G109" s="647"/>
      <c r="H109" s="644">
        <v>21000000</v>
      </c>
      <c r="I109" s="649">
        <f t="shared" si="37"/>
        <v>0</v>
      </c>
      <c r="J109" s="647"/>
      <c r="K109" s="647"/>
      <c r="L109" s="647"/>
      <c r="M109" s="644"/>
      <c r="N109" s="501">
        <f t="shared" si="28"/>
        <v>0</v>
      </c>
      <c r="O109" s="617">
        <f t="shared" si="26"/>
        <v>21000000</v>
      </c>
      <c r="P109" s="602"/>
      <c r="Q109" s="598"/>
    </row>
    <row r="110" spans="1:17" s="78" customFormat="1" ht="33.75" customHeight="1" hidden="1" outlineLevel="1">
      <c r="A110" s="631">
        <v>2</v>
      </c>
      <c r="B110" s="632" t="s">
        <v>538</v>
      </c>
      <c r="C110" s="633"/>
      <c r="D110" s="634">
        <f aca="true" t="shared" si="38" ref="D110:M110">D111+D112+D113+D114+D115+D116+D117+D118</f>
        <v>107000000</v>
      </c>
      <c r="E110" s="634">
        <f t="shared" si="38"/>
        <v>107000000</v>
      </c>
      <c r="F110" s="634">
        <f t="shared" si="38"/>
        <v>0</v>
      </c>
      <c r="G110" s="634">
        <f t="shared" si="38"/>
        <v>0</v>
      </c>
      <c r="H110" s="634">
        <f t="shared" si="38"/>
        <v>0</v>
      </c>
      <c r="I110" s="634">
        <f t="shared" si="38"/>
        <v>37000000</v>
      </c>
      <c r="J110" s="634">
        <f t="shared" si="38"/>
        <v>37000000</v>
      </c>
      <c r="K110" s="634">
        <f t="shared" si="38"/>
        <v>0</v>
      </c>
      <c r="L110" s="634">
        <f t="shared" si="38"/>
        <v>0</v>
      </c>
      <c r="M110" s="634">
        <f t="shared" si="38"/>
        <v>0</v>
      </c>
      <c r="N110" s="489">
        <f t="shared" si="28"/>
        <v>0.34579439252336447</v>
      </c>
      <c r="O110" s="617">
        <f t="shared" si="26"/>
        <v>107000000</v>
      </c>
      <c r="P110" s="602"/>
      <c r="Q110" s="598"/>
    </row>
    <row r="111" spans="1:17" s="78" customFormat="1" ht="21" customHeight="1" hidden="1" outlineLevel="1">
      <c r="A111" s="603"/>
      <c r="B111" s="618" t="s">
        <v>533</v>
      </c>
      <c r="C111" s="636" t="s">
        <v>533</v>
      </c>
      <c r="D111" s="650">
        <f>E111+F111+G111+H111</f>
        <v>37000000</v>
      </c>
      <c r="E111" s="650">
        <v>37000000</v>
      </c>
      <c r="F111" s="647"/>
      <c r="G111" s="647"/>
      <c r="H111" s="647"/>
      <c r="I111" s="650">
        <f>J111+K111+L111+M111</f>
        <v>37000000</v>
      </c>
      <c r="J111" s="650">
        <v>37000000</v>
      </c>
      <c r="K111" s="647"/>
      <c r="L111" s="647"/>
      <c r="M111" s="647"/>
      <c r="N111" s="501">
        <f t="shared" si="28"/>
        <v>1</v>
      </c>
      <c r="O111" s="617">
        <f t="shared" si="26"/>
        <v>37000000</v>
      </c>
      <c r="P111" s="602"/>
      <c r="Q111" s="598"/>
    </row>
    <row r="112" spans="1:17" s="78" customFormat="1" ht="21" customHeight="1" hidden="1" outlineLevel="1">
      <c r="A112" s="603"/>
      <c r="B112" s="618" t="s">
        <v>14</v>
      </c>
      <c r="C112" s="600" t="s">
        <v>524</v>
      </c>
      <c r="D112" s="650">
        <f aca="true" t="shared" si="39" ref="D112:D118">E112+F112+G112+H112</f>
        <v>10000000</v>
      </c>
      <c r="E112" s="650">
        <v>10000000</v>
      </c>
      <c r="F112" s="647"/>
      <c r="G112" s="647"/>
      <c r="H112" s="647"/>
      <c r="I112" s="650">
        <f aca="true" t="shared" si="40" ref="I112:I118">J112+K112+L112+M112</f>
        <v>0</v>
      </c>
      <c r="J112" s="650"/>
      <c r="K112" s="647"/>
      <c r="L112" s="647"/>
      <c r="M112" s="647"/>
      <c r="N112" s="501">
        <f t="shared" si="28"/>
        <v>0</v>
      </c>
      <c r="O112" s="617">
        <f t="shared" si="26"/>
        <v>10000000</v>
      </c>
      <c r="P112" s="602"/>
      <c r="Q112" s="598"/>
    </row>
    <row r="113" spans="1:17" s="78" customFormat="1" ht="21" customHeight="1" hidden="1" outlineLevel="1">
      <c r="A113" s="603"/>
      <c r="B113" s="618" t="s">
        <v>27</v>
      </c>
      <c r="C113" s="600" t="s">
        <v>28</v>
      </c>
      <c r="D113" s="650">
        <f t="shared" si="39"/>
        <v>6000000</v>
      </c>
      <c r="E113" s="650">
        <v>6000000</v>
      </c>
      <c r="F113" s="647"/>
      <c r="G113" s="647"/>
      <c r="H113" s="647"/>
      <c r="I113" s="650">
        <f t="shared" si="40"/>
        <v>0</v>
      </c>
      <c r="J113" s="650"/>
      <c r="K113" s="647"/>
      <c r="L113" s="647"/>
      <c r="M113" s="647"/>
      <c r="N113" s="501">
        <f t="shared" si="28"/>
        <v>0</v>
      </c>
      <c r="O113" s="617">
        <f t="shared" si="26"/>
        <v>6000000</v>
      </c>
      <c r="P113" s="602"/>
      <c r="Q113" s="598"/>
    </row>
    <row r="114" spans="1:17" s="78" customFormat="1" ht="21" customHeight="1" hidden="1" outlineLevel="1">
      <c r="A114" s="603"/>
      <c r="B114" s="618" t="s">
        <v>23</v>
      </c>
      <c r="C114" s="600" t="s">
        <v>24</v>
      </c>
      <c r="D114" s="650">
        <f t="shared" si="39"/>
        <v>10000000</v>
      </c>
      <c r="E114" s="650">
        <v>10000000</v>
      </c>
      <c r="F114" s="647"/>
      <c r="G114" s="647"/>
      <c r="H114" s="647"/>
      <c r="I114" s="650">
        <f t="shared" si="40"/>
        <v>0</v>
      </c>
      <c r="J114" s="650"/>
      <c r="K114" s="647"/>
      <c r="L114" s="647"/>
      <c r="M114" s="647"/>
      <c r="N114" s="501">
        <f t="shared" si="28"/>
        <v>0</v>
      </c>
      <c r="O114" s="617">
        <f t="shared" si="26"/>
        <v>10000000</v>
      </c>
      <c r="P114" s="602"/>
      <c r="Q114" s="598"/>
    </row>
    <row r="115" spans="1:17" s="78" customFormat="1" ht="21" customHeight="1" hidden="1" outlineLevel="1">
      <c r="A115" s="603"/>
      <c r="B115" s="618" t="s">
        <v>30</v>
      </c>
      <c r="C115" s="600" t="s">
        <v>31</v>
      </c>
      <c r="D115" s="650">
        <f t="shared" si="39"/>
        <v>12000000</v>
      </c>
      <c r="E115" s="650">
        <v>12000000</v>
      </c>
      <c r="F115" s="647"/>
      <c r="G115" s="647"/>
      <c r="H115" s="647"/>
      <c r="I115" s="650">
        <f t="shared" si="40"/>
        <v>0</v>
      </c>
      <c r="J115" s="650"/>
      <c r="K115" s="647"/>
      <c r="L115" s="647"/>
      <c r="M115" s="647"/>
      <c r="N115" s="501">
        <f t="shared" si="28"/>
        <v>0</v>
      </c>
      <c r="O115" s="617">
        <f t="shared" si="26"/>
        <v>12000000</v>
      </c>
      <c r="P115" s="602"/>
      <c r="Q115" s="598"/>
    </row>
    <row r="116" spans="1:17" s="78" customFormat="1" ht="21" customHeight="1" hidden="1" outlineLevel="1">
      <c r="A116" s="603"/>
      <c r="B116" s="618" t="s">
        <v>16</v>
      </c>
      <c r="C116" s="600" t="s">
        <v>17</v>
      </c>
      <c r="D116" s="650">
        <f t="shared" si="39"/>
        <v>11000000</v>
      </c>
      <c r="E116" s="650">
        <v>11000000</v>
      </c>
      <c r="F116" s="647"/>
      <c r="G116" s="647"/>
      <c r="H116" s="647"/>
      <c r="I116" s="650">
        <f t="shared" si="40"/>
        <v>0</v>
      </c>
      <c r="J116" s="650"/>
      <c r="K116" s="647"/>
      <c r="L116" s="647"/>
      <c r="M116" s="647"/>
      <c r="N116" s="501">
        <f t="shared" si="28"/>
        <v>0</v>
      </c>
      <c r="O116" s="617">
        <f t="shared" si="26"/>
        <v>11000000</v>
      </c>
      <c r="P116" s="602"/>
      <c r="Q116" s="598"/>
    </row>
    <row r="117" spans="1:17" s="78" customFormat="1" ht="21" customHeight="1" hidden="1" outlineLevel="1">
      <c r="A117" s="603"/>
      <c r="B117" s="618" t="s">
        <v>19</v>
      </c>
      <c r="C117" s="600" t="s">
        <v>20</v>
      </c>
      <c r="D117" s="650">
        <f t="shared" si="39"/>
        <v>12000000</v>
      </c>
      <c r="E117" s="650">
        <v>12000000</v>
      </c>
      <c r="F117" s="647"/>
      <c r="G117" s="647"/>
      <c r="H117" s="647"/>
      <c r="I117" s="650">
        <f t="shared" si="40"/>
        <v>0</v>
      </c>
      <c r="J117" s="650"/>
      <c r="K117" s="647"/>
      <c r="L117" s="647"/>
      <c r="M117" s="647"/>
      <c r="N117" s="501">
        <f t="shared" si="28"/>
        <v>0</v>
      </c>
      <c r="O117" s="617">
        <f t="shared" si="26"/>
        <v>12000000</v>
      </c>
      <c r="P117" s="602"/>
      <c r="Q117" s="598"/>
    </row>
    <row r="118" spans="1:17" s="78" customFormat="1" ht="21" customHeight="1" hidden="1" outlineLevel="1">
      <c r="A118" s="603"/>
      <c r="B118" s="618" t="s">
        <v>21</v>
      </c>
      <c r="C118" s="600" t="s">
        <v>22</v>
      </c>
      <c r="D118" s="650">
        <f t="shared" si="39"/>
        <v>9000000</v>
      </c>
      <c r="E118" s="650">
        <v>9000000</v>
      </c>
      <c r="F118" s="647"/>
      <c r="G118" s="647"/>
      <c r="H118" s="647"/>
      <c r="I118" s="650">
        <f t="shared" si="40"/>
        <v>0</v>
      </c>
      <c r="J118" s="650"/>
      <c r="K118" s="647"/>
      <c r="L118" s="647"/>
      <c r="M118" s="647"/>
      <c r="N118" s="501">
        <f t="shared" si="28"/>
        <v>0</v>
      </c>
      <c r="O118" s="617">
        <f t="shared" si="26"/>
        <v>9000000</v>
      </c>
      <c r="P118" s="602"/>
      <c r="Q118" s="598"/>
    </row>
    <row r="119" spans="1:17" s="78" customFormat="1" ht="34.5" customHeight="1" hidden="1" outlineLevel="1">
      <c r="A119" s="603" t="s">
        <v>514</v>
      </c>
      <c r="B119" s="608" t="s">
        <v>539</v>
      </c>
      <c r="C119" s="599"/>
      <c r="D119" s="604">
        <f>D120+D129</f>
        <v>396000000</v>
      </c>
      <c r="E119" s="604">
        <f>E120+E129</f>
        <v>258000000</v>
      </c>
      <c r="F119" s="604"/>
      <c r="G119" s="604"/>
      <c r="H119" s="604">
        <f>H120+H129</f>
        <v>138000000</v>
      </c>
      <c r="I119" s="604">
        <f>I120+I129</f>
        <v>132000000</v>
      </c>
      <c r="J119" s="604">
        <f>J120+J129</f>
        <v>108000000</v>
      </c>
      <c r="K119" s="604"/>
      <c r="L119" s="604"/>
      <c r="M119" s="604">
        <f>M120+M129</f>
        <v>0</v>
      </c>
      <c r="N119" s="489">
        <f t="shared" si="28"/>
        <v>0.3333333333333333</v>
      </c>
      <c r="O119" s="617">
        <f t="shared" si="26"/>
        <v>396000000</v>
      </c>
      <c r="P119" s="602"/>
      <c r="Q119" s="598"/>
    </row>
    <row r="120" spans="1:17" s="78" customFormat="1" ht="34.5" customHeight="1" hidden="1" outlineLevel="1">
      <c r="A120" s="631">
        <v>1</v>
      </c>
      <c r="B120" s="632" t="s">
        <v>540</v>
      </c>
      <c r="C120" s="633"/>
      <c r="D120" s="634">
        <f aca="true" t="shared" si="41" ref="D120:M120">D121+D122+D123+D124+D125+D126+D127+D128</f>
        <v>258000000</v>
      </c>
      <c r="E120" s="634">
        <f t="shared" si="41"/>
        <v>258000000</v>
      </c>
      <c r="F120" s="634">
        <f t="shared" si="41"/>
        <v>0</v>
      </c>
      <c r="G120" s="634">
        <f t="shared" si="41"/>
        <v>0</v>
      </c>
      <c r="H120" s="634">
        <f t="shared" si="41"/>
        <v>0</v>
      </c>
      <c r="I120" s="634">
        <f t="shared" si="41"/>
        <v>117000000</v>
      </c>
      <c r="J120" s="634">
        <f t="shared" si="41"/>
        <v>93000000</v>
      </c>
      <c r="K120" s="634">
        <f t="shared" si="41"/>
        <v>24000000</v>
      </c>
      <c r="L120" s="634">
        <f t="shared" si="41"/>
        <v>0</v>
      </c>
      <c r="M120" s="634">
        <f t="shared" si="41"/>
        <v>0</v>
      </c>
      <c r="N120" s="489">
        <f t="shared" si="28"/>
        <v>0.45348837209302323</v>
      </c>
      <c r="O120" s="617">
        <f t="shared" si="26"/>
        <v>258000000</v>
      </c>
      <c r="P120" s="602"/>
      <c r="Q120" s="598"/>
    </row>
    <row r="121" spans="1:17" s="78" customFormat="1" ht="21" customHeight="1" hidden="1" outlineLevel="1">
      <c r="A121" s="603"/>
      <c r="B121" s="618" t="s">
        <v>533</v>
      </c>
      <c r="C121" s="636" t="s">
        <v>533</v>
      </c>
      <c r="D121" s="651">
        <f>E121+F121+G121+H121</f>
        <v>77000000</v>
      </c>
      <c r="E121" s="651">
        <v>77000000</v>
      </c>
      <c r="F121" s="647"/>
      <c r="G121" s="647"/>
      <c r="H121" s="647"/>
      <c r="I121" s="651">
        <f>J121+K121+L121+M121</f>
        <v>77000000</v>
      </c>
      <c r="J121" s="651">
        <v>77000000</v>
      </c>
      <c r="K121" s="647"/>
      <c r="L121" s="647"/>
      <c r="M121" s="647"/>
      <c r="N121" s="501">
        <f t="shared" si="28"/>
        <v>1</v>
      </c>
      <c r="O121" s="617">
        <f t="shared" si="26"/>
        <v>77000000</v>
      </c>
      <c r="P121" s="602"/>
      <c r="Q121" s="598"/>
    </row>
    <row r="122" spans="1:17" s="78" customFormat="1" ht="21" customHeight="1" hidden="1" outlineLevel="1">
      <c r="A122" s="603"/>
      <c r="B122" s="618" t="s">
        <v>14</v>
      </c>
      <c r="C122" s="600" t="s">
        <v>524</v>
      </c>
      <c r="D122" s="652">
        <f>E122+F122+G122+H122</f>
        <v>25000000</v>
      </c>
      <c r="E122" s="652">
        <v>25000000</v>
      </c>
      <c r="F122" s="647"/>
      <c r="G122" s="647"/>
      <c r="H122" s="647"/>
      <c r="I122" s="652">
        <f>J122+K122+L122+M122</f>
        <v>0</v>
      </c>
      <c r="J122" s="652"/>
      <c r="K122" s="647"/>
      <c r="L122" s="647"/>
      <c r="M122" s="647"/>
      <c r="N122" s="501">
        <f t="shared" si="28"/>
        <v>0</v>
      </c>
      <c r="O122" s="617">
        <f t="shared" si="26"/>
        <v>25000000</v>
      </c>
      <c r="P122" s="602"/>
      <c r="Q122" s="598"/>
    </row>
    <row r="123" spans="1:17" s="78" customFormat="1" ht="21" customHeight="1" hidden="1" outlineLevel="1">
      <c r="A123" s="603"/>
      <c r="B123" s="618" t="s">
        <v>27</v>
      </c>
      <c r="C123" s="600" t="s">
        <v>28</v>
      </c>
      <c r="D123" s="652">
        <f aca="true" t="shared" si="42" ref="D123:D128">E123+F123+G123+H123</f>
        <v>16000000</v>
      </c>
      <c r="E123" s="652">
        <v>16000000</v>
      </c>
      <c r="F123" s="647"/>
      <c r="G123" s="647"/>
      <c r="H123" s="647"/>
      <c r="I123" s="652">
        <f aca="true" t="shared" si="43" ref="I123:I128">J123+K123+L123+M123</f>
        <v>16000000</v>
      </c>
      <c r="J123" s="652">
        <v>16000000</v>
      </c>
      <c r="K123" s="647"/>
      <c r="L123" s="647"/>
      <c r="M123" s="647"/>
      <c r="N123" s="501">
        <f t="shared" si="28"/>
        <v>1</v>
      </c>
      <c r="O123" s="617">
        <f t="shared" si="26"/>
        <v>16000000</v>
      </c>
      <c r="P123" s="602"/>
      <c r="Q123" s="598"/>
    </row>
    <row r="124" spans="1:17" s="78" customFormat="1" ht="21" customHeight="1" hidden="1" outlineLevel="1">
      <c r="A124" s="603"/>
      <c r="B124" s="618" t="s">
        <v>23</v>
      </c>
      <c r="C124" s="600" t="s">
        <v>24</v>
      </c>
      <c r="D124" s="652">
        <f t="shared" si="42"/>
        <v>25000000</v>
      </c>
      <c r="E124" s="652">
        <v>25000000</v>
      </c>
      <c r="F124" s="647"/>
      <c r="G124" s="647"/>
      <c r="H124" s="647"/>
      <c r="I124" s="652">
        <f t="shared" si="43"/>
        <v>0</v>
      </c>
      <c r="J124" s="652"/>
      <c r="K124" s="647"/>
      <c r="L124" s="647"/>
      <c r="M124" s="647"/>
      <c r="N124" s="501">
        <f t="shared" si="28"/>
        <v>0</v>
      </c>
      <c r="O124" s="617">
        <f t="shared" si="26"/>
        <v>25000000</v>
      </c>
      <c r="P124" s="602"/>
      <c r="Q124" s="598"/>
    </row>
    <row r="125" spans="1:17" s="78" customFormat="1" ht="21" customHeight="1" hidden="1" outlineLevel="1">
      <c r="A125" s="603"/>
      <c r="B125" s="618" t="s">
        <v>30</v>
      </c>
      <c r="C125" s="600" t="s">
        <v>31</v>
      </c>
      <c r="D125" s="652">
        <f t="shared" si="42"/>
        <v>31000000</v>
      </c>
      <c r="E125" s="652">
        <v>31000000</v>
      </c>
      <c r="F125" s="647"/>
      <c r="G125" s="647"/>
      <c r="H125" s="647"/>
      <c r="I125" s="652">
        <f t="shared" si="43"/>
        <v>0</v>
      </c>
      <c r="J125" s="652"/>
      <c r="K125" s="647"/>
      <c r="L125" s="647"/>
      <c r="M125" s="647"/>
      <c r="N125" s="501">
        <f t="shared" si="28"/>
        <v>0</v>
      </c>
      <c r="O125" s="617">
        <f t="shared" si="26"/>
        <v>31000000</v>
      </c>
      <c r="P125" s="602"/>
      <c r="Q125" s="598"/>
    </row>
    <row r="126" spans="1:17" s="78" customFormat="1" ht="21" customHeight="1" hidden="1" outlineLevel="1">
      <c r="A126" s="603"/>
      <c r="B126" s="618" t="s">
        <v>16</v>
      </c>
      <c r="C126" s="600" t="s">
        <v>17</v>
      </c>
      <c r="D126" s="652">
        <f t="shared" si="42"/>
        <v>29000000</v>
      </c>
      <c r="E126" s="652">
        <v>29000000</v>
      </c>
      <c r="F126" s="647"/>
      <c r="G126" s="647"/>
      <c r="H126" s="647"/>
      <c r="I126" s="652">
        <f t="shared" si="43"/>
        <v>0</v>
      </c>
      <c r="J126" s="652"/>
      <c r="K126" s="647"/>
      <c r="L126" s="647"/>
      <c r="M126" s="647"/>
      <c r="N126" s="501">
        <f t="shared" si="28"/>
        <v>0</v>
      </c>
      <c r="O126" s="617">
        <f t="shared" si="26"/>
        <v>29000000</v>
      </c>
      <c r="P126" s="602"/>
      <c r="Q126" s="598"/>
    </row>
    <row r="127" spans="1:17" s="78" customFormat="1" ht="21" customHeight="1" hidden="1" outlineLevel="1">
      <c r="A127" s="603"/>
      <c r="B127" s="618" t="s">
        <v>19</v>
      </c>
      <c r="C127" s="600" t="s">
        <v>20</v>
      </c>
      <c r="D127" s="652">
        <f t="shared" si="42"/>
        <v>31000000</v>
      </c>
      <c r="E127" s="652">
        <v>31000000</v>
      </c>
      <c r="F127" s="647"/>
      <c r="G127" s="647"/>
      <c r="H127" s="647"/>
      <c r="I127" s="652">
        <f t="shared" si="43"/>
        <v>0</v>
      </c>
      <c r="J127" s="652"/>
      <c r="K127" s="647"/>
      <c r="L127" s="647"/>
      <c r="M127" s="647"/>
      <c r="N127" s="501">
        <f t="shared" si="28"/>
        <v>0</v>
      </c>
      <c r="O127" s="617">
        <f t="shared" si="26"/>
        <v>31000000</v>
      </c>
      <c r="P127" s="602"/>
      <c r="Q127" s="598"/>
    </row>
    <row r="128" spans="1:17" s="78" customFormat="1" ht="21" customHeight="1" hidden="1" outlineLevel="1">
      <c r="A128" s="603"/>
      <c r="B128" s="618" t="s">
        <v>21</v>
      </c>
      <c r="C128" s="600" t="s">
        <v>22</v>
      </c>
      <c r="D128" s="652">
        <f t="shared" si="42"/>
        <v>24000000</v>
      </c>
      <c r="E128" s="652">
        <v>24000000</v>
      </c>
      <c r="F128" s="647"/>
      <c r="G128" s="647"/>
      <c r="H128" s="647"/>
      <c r="I128" s="652">
        <f t="shared" si="43"/>
        <v>24000000</v>
      </c>
      <c r="J128" s="652"/>
      <c r="K128" s="652">
        <v>24000000</v>
      </c>
      <c r="L128" s="647"/>
      <c r="M128" s="647"/>
      <c r="N128" s="501">
        <f t="shared" si="28"/>
        <v>1</v>
      </c>
      <c r="O128" s="617">
        <f t="shared" si="26"/>
        <v>24000000</v>
      </c>
      <c r="P128" s="602"/>
      <c r="Q128" s="598"/>
    </row>
    <row r="129" spans="1:17" s="78" customFormat="1" ht="21.75" customHeight="1" hidden="1" outlineLevel="1">
      <c r="A129" s="631">
        <v>2</v>
      </c>
      <c r="B129" s="632" t="s">
        <v>541</v>
      </c>
      <c r="C129" s="633"/>
      <c r="D129" s="634">
        <f aca="true" t="shared" si="44" ref="D129:M129">D130+D131+D132+D133+D134+D135+D136+D137</f>
        <v>138000000</v>
      </c>
      <c r="E129" s="634">
        <f t="shared" si="44"/>
        <v>0</v>
      </c>
      <c r="F129" s="634">
        <f t="shared" si="44"/>
        <v>0</v>
      </c>
      <c r="G129" s="634">
        <f t="shared" si="44"/>
        <v>0</v>
      </c>
      <c r="H129" s="634">
        <f t="shared" si="44"/>
        <v>138000000</v>
      </c>
      <c r="I129" s="634">
        <f t="shared" si="44"/>
        <v>15000000</v>
      </c>
      <c r="J129" s="634">
        <f t="shared" si="44"/>
        <v>15000000</v>
      </c>
      <c r="K129" s="634">
        <f t="shared" si="44"/>
        <v>0</v>
      </c>
      <c r="L129" s="634">
        <f t="shared" si="44"/>
        <v>0</v>
      </c>
      <c r="M129" s="634">
        <f t="shared" si="44"/>
        <v>0</v>
      </c>
      <c r="N129" s="489">
        <f t="shared" si="28"/>
        <v>0.10869565217391304</v>
      </c>
      <c r="O129" s="617">
        <f t="shared" si="26"/>
        <v>138000000</v>
      </c>
      <c r="P129" s="602"/>
      <c r="Q129" s="598"/>
    </row>
    <row r="130" spans="1:17" s="78" customFormat="1" ht="24" customHeight="1" hidden="1" outlineLevel="1">
      <c r="A130" s="603"/>
      <c r="B130" s="618" t="s">
        <v>533</v>
      </c>
      <c r="C130" s="636" t="s">
        <v>533</v>
      </c>
      <c r="D130" s="653">
        <f>E130+F130+G130+H130</f>
        <v>41000000</v>
      </c>
      <c r="E130" s="651"/>
      <c r="F130" s="647"/>
      <c r="G130" s="647"/>
      <c r="H130" s="653">
        <v>41000000</v>
      </c>
      <c r="I130" s="653">
        <f>J130+K130+L130+M130</f>
        <v>15000000</v>
      </c>
      <c r="J130" s="651">
        <v>15000000</v>
      </c>
      <c r="K130" s="647"/>
      <c r="L130" s="647"/>
      <c r="M130" s="653"/>
      <c r="N130" s="501">
        <f t="shared" si="28"/>
        <v>0.36585365853658536</v>
      </c>
      <c r="O130" s="617">
        <f t="shared" si="26"/>
        <v>41000000</v>
      </c>
      <c r="P130" s="602"/>
      <c r="Q130" s="598"/>
    </row>
    <row r="131" spans="1:17" s="78" customFormat="1" ht="24" customHeight="1" hidden="1" outlineLevel="1">
      <c r="A131" s="603"/>
      <c r="B131" s="618" t="s">
        <v>14</v>
      </c>
      <c r="C131" s="600" t="s">
        <v>524</v>
      </c>
      <c r="D131" s="653">
        <f aca="true" t="shared" si="45" ref="D131:D137">E131+F131+G131+H131</f>
        <v>14000000</v>
      </c>
      <c r="E131" s="652"/>
      <c r="F131" s="647"/>
      <c r="G131" s="647"/>
      <c r="H131" s="653">
        <v>14000000</v>
      </c>
      <c r="I131" s="653">
        <f aca="true" t="shared" si="46" ref="I131:I137">J131+K131+L131+M131</f>
        <v>0</v>
      </c>
      <c r="J131" s="652"/>
      <c r="K131" s="647"/>
      <c r="L131" s="647"/>
      <c r="M131" s="653"/>
      <c r="N131" s="501">
        <f t="shared" si="28"/>
        <v>0</v>
      </c>
      <c r="O131" s="617">
        <f t="shared" si="26"/>
        <v>14000000</v>
      </c>
      <c r="P131" s="602"/>
      <c r="Q131" s="598"/>
    </row>
    <row r="132" spans="1:17" s="78" customFormat="1" ht="24" customHeight="1" hidden="1" outlineLevel="1">
      <c r="A132" s="603"/>
      <c r="B132" s="618" t="s">
        <v>27</v>
      </c>
      <c r="C132" s="600" t="s">
        <v>28</v>
      </c>
      <c r="D132" s="653">
        <f t="shared" si="45"/>
        <v>9000000</v>
      </c>
      <c r="E132" s="652"/>
      <c r="F132" s="647"/>
      <c r="G132" s="647"/>
      <c r="H132" s="653">
        <v>9000000</v>
      </c>
      <c r="I132" s="653">
        <f t="shared" si="46"/>
        <v>0</v>
      </c>
      <c r="J132" s="652"/>
      <c r="K132" s="647"/>
      <c r="L132" s="647"/>
      <c r="M132" s="653"/>
      <c r="N132" s="501">
        <f t="shared" si="28"/>
        <v>0</v>
      </c>
      <c r="O132" s="617">
        <f t="shared" si="26"/>
        <v>9000000</v>
      </c>
      <c r="P132" s="602"/>
      <c r="Q132" s="598"/>
    </row>
    <row r="133" spans="1:17" s="78" customFormat="1" ht="24" customHeight="1" hidden="1" outlineLevel="1">
      <c r="A133" s="603"/>
      <c r="B133" s="618" t="s">
        <v>23</v>
      </c>
      <c r="C133" s="600" t="s">
        <v>24</v>
      </c>
      <c r="D133" s="653">
        <f t="shared" si="45"/>
        <v>14000000</v>
      </c>
      <c r="E133" s="652"/>
      <c r="F133" s="647"/>
      <c r="G133" s="647"/>
      <c r="H133" s="653">
        <v>14000000</v>
      </c>
      <c r="I133" s="653">
        <f t="shared" si="46"/>
        <v>0</v>
      </c>
      <c r="J133" s="652"/>
      <c r="K133" s="647"/>
      <c r="L133" s="647"/>
      <c r="M133" s="653"/>
      <c r="N133" s="501">
        <f t="shared" si="28"/>
        <v>0</v>
      </c>
      <c r="O133" s="617">
        <f t="shared" si="26"/>
        <v>14000000</v>
      </c>
      <c r="P133" s="602"/>
      <c r="Q133" s="598"/>
    </row>
    <row r="134" spans="1:17" s="78" customFormat="1" ht="24" customHeight="1" hidden="1" outlineLevel="1">
      <c r="A134" s="603"/>
      <c r="B134" s="618" t="s">
        <v>30</v>
      </c>
      <c r="C134" s="600" t="s">
        <v>31</v>
      </c>
      <c r="D134" s="653">
        <f t="shared" si="45"/>
        <v>16000000</v>
      </c>
      <c r="E134" s="652"/>
      <c r="F134" s="647"/>
      <c r="G134" s="647"/>
      <c r="H134" s="653">
        <v>16000000</v>
      </c>
      <c r="I134" s="653">
        <f t="shared" si="46"/>
        <v>0</v>
      </c>
      <c r="J134" s="652"/>
      <c r="K134" s="647"/>
      <c r="L134" s="647"/>
      <c r="M134" s="653"/>
      <c r="N134" s="501">
        <f t="shared" si="28"/>
        <v>0</v>
      </c>
      <c r="O134" s="617">
        <f t="shared" si="26"/>
        <v>16000000</v>
      </c>
      <c r="P134" s="602"/>
      <c r="Q134" s="598"/>
    </row>
    <row r="135" spans="1:17" s="78" customFormat="1" ht="24" customHeight="1" hidden="1" outlineLevel="1">
      <c r="A135" s="603"/>
      <c r="B135" s="618" t="s">
        <v>16</v>
      </c>
      <c r="C135" s="600" t="s">
        <v>17</v>
      </c>
      <c r="D135" s="653">
        <f t="shared" si="45"/>
        <v>15000000</v>
      </c>
      <c r="E135" s="652"/>
      <c r="F135" s="647"/>
      <c r="G135" s="647"/>
      <c r="H135" s="653">
        <v>15000000</v>
      </c>
      <c r="I135" s="653">
        <f t="shared" si="46"/>
        <v>0</v>
      </c>
      <c r="J135" s="652"/>
      <c r="K135" s="647"/>
      <c r="L135" s="647"/>
      <c r="M135" s="653"/>
      <c r="N135" s="501">
        <f t="shared" si="28"/>
        <v>0</v>
      </c>
      <c r="O135" s="617">
        <f t="shared" si="26"/>
        <v>15000000</v>
      </c>
      <c r="P135" s="602"/>
      <c r="Q135" s="598"/>
    </row>
    <row r="136" spans="1:17" s="78" customFormat="1" ht="24" customHeight="1" hidden="1" outlineLevel="1">
      <c r="A136" s="603"/>
      <c r="B136" s="618" t="s">
        <v>19</v>
      </c>
      <c r="C136" s="600" t="s">
        <v>20</v>
      </c>
      <c r="D136" s="653">
        <f t="shared" si="45"/>
        <v>16000000</v>
      </c>
      <c r="E136" s="652"/>
      <c r="F136" s="647"/>
      <c r="G136" s="647"/>
      <c r="H136" s="653">
        <v>16000000</v>
      </c>
      <c r="I136" s="653">
        <f t="shared" si="46"/>
        <v>0</v>
      </c>
      <c r="J136" s="652"/>
      <c r="K136" s="647"/>
      <c r="L136" s="647"/>
      <c r="M136" s="653"/>
      <c r="N136" s="501">
        <f t="shared" si="28"/>
        <v>0</v>
      </c>
      <c r="O136" s="617">
        <f aca="true" t="shared" si="47" ref="O136:O199">D136</f>
        <v>16000000</v>
      </c>
      <c r="P136" s="602"/>
      <c r="Q136" s="598"/>
    </row>
    <row r="137" spans="1:17" s="78" customFormat="1" ht="24" customHeight="1" hidden="1" outlineLevel="1">
      <c r="A137" s="603"/>
      <c r="B137" s="618" t="s">
        <v>21</v>
      </c>
      <c r="C137" s="600" t="s">
        <v>22</v>
      </c>
      <c r="D137" s="653">
        <f t="shared" si="45"/>
        <v>13000000</v>
      </c>
      <c r="E137" s="652"/>
      <c r="F137" s="647"/>
      <c r="G137" s="647"/>
      <c r="H137" s="653">
        <v>13000000</v>
      </c>
      <c r="I137" s="653">
        <f t="shared" si="46"/>
        <v>0</v>
      </c>
      <c r="J137" s="652"/>
      <c r="K137" s="647"/>
      <c r="L137" s="647"/>
      <c r="M137" s="653"/>
      <c r="N137" s="501">
        <f t="shared" si="28"/>
        <v>0</v>
      </c>
      <c r="O137" s="617">
        <f t="shared" si="47"/>
        <v>13000000</v>
      </c>
      <c r="P137" s="602"/>
      <c r="Q137" s="598"/>
    </row>
    <row r="138" spans="1:17" s="82" customFormat="1" ht="45.75" customHeight="1" collapsed="1">
      <c r="A138" s="603" t="s">
        <v>542</v>
      </c>
      <c r="B138" s="654" t="s">
        <v>543</v>
      </c>
      <c r="C138" s="654"/>
      <c r="D138" s="605">
        <f aca="true" t="shared" si="48" ref="D138:M138">D139+D148+D149+D169+D178+D186+D187+D188+D195+D198</f>
        <v>15931000000</v>
      </c>
      <c r="E138" s="605">
        <f t="shared" si="48"/>
        <v>5026000000</v>
      </c>
      <c r="F138" s="605">
        <f t="shared" si="48"/>
        <v>9284000000</v>
      </c>
      <c r="G138" s="605">
        <f t="shared" si="48"/>
        <v>0</v>
      </c>
      <c r="H138" s="605">
        <f t="shared" si="48"/>
        <v>1621000000</v>
      </c>
      <c r="I138" s="605">
        <f t="shared" si="48"/>
        <v>3832048853</v>
      </c>
      <c r="J138" s="605">
        <f t="shared" si="48"/>
        <v>94698080</v>
      </c>
      <c r="K138" s="605">
        <f t="shared" si="48"/>
        <v>2911710773</v>
      </c>
      <c r="L138" s="605">
        <f t="shared" si="48"/>
        <v>0</v>
      </c>
      <c r="M138" s="605">
        <f t="shared" si="48"/>
        <v>706680000</v>
      </c>
      <c r="N138" s="489">
        <f t="shared" si="28"/>
        <v>0</v>
      </c>
      <c r="O138" s="605">
        <f>O139+O149+O169+O178+O186+O188+O195+O198</f>
        <v>10469000000</v>
      </c>
      <c r="P138" s="606">
        <f>O138+'PL III'!V106</f>
        <v>13244634205</v>
      </c>
      <c r="Q138" s="598"/>
    </row>
    <row r="139" spans="1:17" s="219" customFormat="1" ht="41.25" customHeight="1" hidden="1" outlineLevel="1">
      <c r="A139" s="603" t="s">
        <v>10</v>
      </c>
      <c r="B139" s="654" t="s">
        <v>544</v>
      </c>
      <c r="C139" s="654"/>
      <c r="D139" s="605">
        <f aca="true" t="shared" si="49" ref="D139:M139">D140</f>
        <v>2366000000</v>
      </c>
      <c r="E139" s="605">
        <f t="shared" si="49"/>
        <v>0</v>
      </c>
      <c r="F139" s="605">
        <f t="shared" si="49"/>
        <v>2366000000</v>
      </c>
      <c r="G139" s="605">
        <f t="shared" si="49"/>
        <v>0</v>
      </c>
      <c r="H139" s="605">
        <f t="shared" si="49"/>
        <v>0</v>
      </c>
      <c r="I139" s="605">
        <f t="shared" si="49"/>
        <v>800000000</v>
      </c>
      <c r="J139" s="605">
        <f t="shared" si="49"/>
        <v>0</v>
      </c>
      <c r="K139" s="605">
        <f t="shared" si="49"/>
        <v>800000000</v>
      </c>
      <c r="L139" s="605">
        <f t="shared" si="49"/>
        <v>0</v>
      </c>
      <c r="M139" s="605">
        <f t="shared" si="49"/>
        <v>0</v>
      </c>
      <c r="N139" s="489">
        <f t="shared" si="28"/>
        <v>0.33812341504649196</v>
      </c>
      <c r="O139" s="617">
        <f t="shared" si="47"/>
        <v>2366000000</v>
      </c>
      <c r="P139" s="602"/>
      <c r="Q139" s="598"/>
    </row>
    <row r="140" spans="1:17" s="78" customFormat="1" ht="36.75" customHeight="1" hidden="1" outlineLevel="1">
      <c r="A140" s="603"/>
      <c r="B140" s="654" t="s">
        <v>755</v>
      </c>
      <c r="C140" s="654"/>
      <c r="D140" s="605">
        <f aca="true" t="shared" si="50" ref="D140:M140">D141+D142+D143+D144+D145+D146+D147</f>
        <v>2366000000</v>
      </c>
      <c r="E140" s="605">
        <f t="shared" si="50"/>
        <v>0</v>
      </c>
      <c r="F140" s="605">
        <f t="shared" si="50"/>
        <v>2366000000</v>
      </c>
      <c r="G140" s="605">
        <f t="shared" si="50"/>
        <v>0</v>
      </c>
      <c r="H140" s="605">
        <f t="shared" si="50"/>
        <v>0</v>
      </c>
      <c r="I140" s="605">
        <f t="shared" si="50"/>
        <v>800000000</v>
      </c>
      <c r="J140" s="605">
        <f t="shared" si="50"/>
        <v>0</v>
      </c>
      <c r="K140" s="605">
        <f t="shared" si="50"/>
        <v>800000000</v>
      </c>
      <c r="L140" s="605">
        <f t="shared" si="50"/>
        <v>0</v>
      </c>
      <c r="M140" s="605">
        <f t="shared" si="50"/>
        <v>0</v>
      </c>
      <c r="N140" s="489">
        <f t="shared" si="28"/>
        <v>0.33812341504649196</v>
      </c>
      <c r="O140" s="617">
        <f t="shared" si="47"/>
        <v>2366000000</v>
      </c>
      <c r="P140" s="602"/>
      <c r="Q140" s="598"/>
    </row>
    <row r="141" spans="1:17" s="78" customFormat="1" ht="20.25" customHeight="1" hidden="1" outlineLevel="1">
      <c r="A141" s="635">
        <v>1</v>
      </c>
      <c r="B141" s="655" t="s">
        <v>14</v>
      </c>
      <c r="C141" s="600" t="s">
        <v>524</v>
      </c>
      <c r="D141" s="617">
        <f>E141+F141+G141+H141</f>
        <v>514000000</v>
      </c>
      <c r="E141" s="617"/>
      <c r="F141" s="617">
        <v>514000000</v>
      </c>
      <c r="G141" s="617"/>
      <c r="H141" s="617"/>
      <c r="I141" s="617">
        <f>J141+K141+L141+M141</f>
        <v>0</v>
      </c>
      <c r="J141" s="617"/>
      <c r="K141" s="617"/>
      <c r="L141" s="617"/>
      <c r="M141" s="617"/>
      <c r="N141" s="501">
        <f t="shared" si="28"/>
        <v>0</v>
      </c>
      <c r="O141" s="617">
        <f t="shared" si="47"/>
        <v>514000000</v>
      </c>
      <c r="P141" s="602"/>
      <c r="Q141" s="598"/>
    </row>
    <row r="142" spans="1:17" s="78" customFormat="1" ht="20.25" customHeight="1" hidden="1" outlineLevel="1">
      <c r="A142" s="635">
        <v>2</v>
      </c>
      <c r="B142" s="655" t="s">
        <v>19</v>
      </c>
      <c r="C142" s="600" t="s">
        <v>20</v>
      </c>
      <c r="D142" s="617">
        <f aca="true" t="shared" si="51" ref="D142:D147">E142+F142+G142+H142</f>
        <v>541000000</v>
      </c>
      <c r="E142" s="617"/>
      <c r="F142" s="617">
        <v>541000000</v>
      </c>
      <c r="G142" s="617"/>
      <c r="H142" s="617"/>
      <c r="I142" s="617">
        <f aca="true" t="shared" si="52" ref="I142:I147">J142+K142+L142+M142</f>
        <v>0</v>
      </c>
      <c r="J142" s="617"/>
      <c r="K142" s="617"/>
      <c r="L142" s="617"/>
      <c r="M142" s="617"/>
      <c r="N142" s="501">
        <f aca="true" t="shared" si="53" ref="N142:N205">I142/D142</f>
        <v>0</v>
      </c>
      <c r="O142" s="617">
        <f t="shared" si="47"/>
        <v>541000000</v>
      </c>
      <c r="P142" s="602"/>
      <c r="Q142" s="598"/>
    </row>
    <row r="143" spans="1:17" s="78" customFormat="1" ht="20.25" customHeight="1" hidden="1" outlineLevel="1">
      <c r="A143" s="635">
        <v>3</v>
      </c>
      <c r="B143" s="655" t="s">
        <v>21</v>
      </c>
      <c r="C143" s="600" t="s">
        <v>22</v>
      </c>
      <c r="D143" s="617">
        <f t="shared" si="51"/>
        <v>438000000</v>
      </c>
      <c r="E143" s="617"/>
      <c r="F143" s="617">
        <v>438000000</v>
      </c>
      <c r="G143" s="617"/>
      <c r="H143" s="617"/>
      <c r="I143" s="617">
        <f t="shared" si="52"/>
        <v>410000000</v>
      </c>
      <c r="J143" s="617"/>
      <c r="K143" s="617">
        <v>410000000</v>
      </c>
      <c r="L143" s="617"/>
      <c r="M143" s="617"/>
      <c r="N143" s="501">
        <f t="shared" si="53"/>
        <v>0.9360730593607306</v>
      </c>
      <c r="O143" s="617">
        <f t="shared" si="47"/>
        <v>438000000</v>
      </c>
      <c r="P143" s="602"/>
      <c r="Q143" s="598"/>
    </row>
    <row r="144" spans="1:17" s="78" customFormat="1" ht="20.25" customHeight="1" hidden="1" outlineLevel="1">
      <c r="A144" s="635">
        <v>4</v>
      </c>
      <c r="B144" s="656" t="s">
        <v>27</v>
      </c>
      <c r="C144" s="600" t="s">
        <v>28</v>
      </c>
      <c r="D144" s="617">
        <f t="shared" si="51"/>
        <v>54000000</v>
      </c>
      <c r="E144" s="617"/>
      <c r="F144" s="617">
        <v>54000000</v>
      </c>
      <c r="G144" s="617"/>
      <c r="H144" s="617"/>
      <c r="I144" s="617">
        <f t="shared" si="52"/>
        <v>0</v>
      </c>
      <c r="J144" s="617"/>
      <c r="K144" s="617"/>
      <c r="L144" s="617"/>
      <c r="M144" s="617"/>
      <c r="N144" s="501">
        <f t="shared" si="53"/>
        <v>0</v>
      </c>
      <c r="O144" s="617">
        <f t="shared" si="47"/>
        <v>54000000</v>
      </c>
      <c r="P144" s="602"/>
      <c r="Q144" s="598"/>
    </row>
    <row r="145" spans="1:17" s="78" customFormat="1" ht="20.25" customHeight="1" hidden="1" outlineLevel="1">
      <c r="A145" s="635">
        <v>5</v>
      </c>
      <c r="B145" s="657" t="s">
        <v>23</v>
      </c>
      <c r="C145" s="658" t="s">
        <v>24</v>
      </c>
      <c r="D145" s="617">
        <f t="shared" si="51"/>
        <v>77000000</v>
      </c>
      <c r="E145" s="617"/>
      <c r="F145" s="617">
        <v>77000000</v>
      </c>
      <c r="G145" s="617"/>
      <c r="H145" s="617"/>
      <c r="I145" s="617">
        <f t="shared" si="52"/>
        <v>0</v>
      </c>
      <c r="J145" s="617"/>
      <c r="K145" s="617"/>
      <c r="L145" s="617"/>
      <c r="M145" s="617"/>
      <c r="N145" s="501">
        <f t="shared" si="53"/>
        <v>0</v>
      </c>
      <c r="O145" s="617">
        <f t="shared" si="47"/>
        <v>77000000</v>
      </c>
      <c r="P145" s="602"/>
      <c r="Q145" s="598"/>
    </row>
    <row r="146" spans="1:17" s="78" customFormat="1" ht="20.25" customHeight="1" hidden="1" outlineLevel="1">
      <c r="A146" s="635">
        <v>6</v>
      </c>
      <c r="B146" s="656" t="s">
        <v>30</v>
      </c>
      <c r="C146" s="600" t="s">
        <v>31</v>
      </c>
      <c r="D146" s="617">
        <f t="shared" si="51"/>
        <v>80000000</v>
      </c>
      <c r="E146" s="617"/>
      <c r="F146" s="617">
        <v>80000000</v>
      </c>
      <c r="G146" s="617"/>
      <c r="H146" s="617"/>
      <c r="I146" s="617">
        <f t="shared" si="52"/>
        <v>0</v>
      </c>
      <c r="J146" s="617"/>
      <c r="K146" s="617"/>
      <c r="L146" s="617"/>
      <c r="M146" s="617"/>
      <c r="N146" s="501">
        <f t="shared" si="53"/>
        <v>0</v>
      </c>
      <c r="O146" s="617">
        <f t="shared" si="47"/>
        <v>80000000</v>
      </c>
      <c r="P146" s="602"/>
      <c r="Q146" s="598"/>
    </row>
    <row r="147" spans="1:17" s="78" customFormat="1" ht="20.25" customHeight="1" hidden="1" outlineLevel="1">
      <c r="A147" s="635">
        <v>7</v>
      </c>
      <c r="B147" s="655" t="s">
        <v>16</v>
      </c>
      <c r="C147" s="600" t="s">
        <v>17</v>
      </c>
      <c r="D147" s="617">
        <f t="shared" si="51"/>
        <v>662000000</v>
      </c>
      <c r="E147" s="617"/>
      <c r="F147" s="617">
        <v>662000000</v>
      </c>
      <c r="G147" s="617"/>
      <c r="H147" s="617"/>
      <c r="I147" s="617">
        <f t="shared" si="52"/>
        <v>390000000</v>
      </c>
      <c r="J147" s="617"/>
      <c r="K147" s="617">
        <v>390000000</v>
      </c>
      <c r="L147" s="617"/>
      <c r="M147" s="617"/>
      <c r="N147" s="501">
        <f t="shared" si="53"/>
        <v>0.5891238670694864</v>
      </c>
      <c r="O147" s="617">
        <f t="shared" si="47"/>
        <v>662000000</v>
      </c>
      <c r="P147" s="602"/>
      <c r="Q147" s="598"/>
    </row>
    <row r="148" spans="1:17" s="78" customFormat="1" ht="25.5" customHeight="1" hidden="1" outlineLevel="1">
      <c r="A148" s="603" t="s">
        <v>419</v>
      </c>
      <c r="B148" s="659" t="s">
        <v>549</v>
      </c>
      <c r="C148" s="654"/>
      <c r="D148" s="605">
        <f>SUM(E148:H148)</f>
        <v>0</v>
      </c>
      <c r="E148" s="605"/>
      <c r="F148" s="605">
        <v>0</v>
      </c>
      <c r="G148" s="605"/>
      <c r="H148" s="605"/>
      <c r="I148" s="605">
        <f>SUM(J148:M148)</f>
        <v>0</v>
      </c>
      <c r="J148" s="605"/>
      <c r="K148" s="605">
        <v>0</v>
      </c>
      <c r="L148" s="605"/>
      <c r="M148" s="605"/>
      <c r="N148" s="501" t="e">
        <f t="shared" si="53"/>
        <v>#DIV/0!</v>
      </c>
      <c r="O148" s="617">
        <f t="shared" si="47"/>
        <v>0</v>
      </c>
      <c r="P148" s="602"/>
      <c r="Q148" s="598"/>
    </row>
    <row r="149" spans="1:17" s="219" customFormat="1" ht="45.75" customHeight="1" hidden="1" outlineLevel="1">
      <c r="A149" s="603" t="s">
        <v>419</v>
      </c>
      <c r="B149" s="654" t="s">
        <v>550</v>
      </c>
      <c r="C149" s="654"/>
      <c r="D149" s="605">
        <f>D150+D161</f>
        <v>5393000000</v>
      </c>
      <c r="E149" s="605">
        <f>E150+E161</f>
        <v>0</v>
      </c>
      <c r="F149" s="605">
        <f>F150+F161</f>
        <v>5393000000</v>
      </c>
      <c r="G149" s="605"/>
      <c r="H149" s="605">
        <f>H150+H161</f>
        <v>0</v>
      </c>
      <c r="I149" s="605">
        <f>I150+I161</f>
        <v>1631800000</v>
      </c>
      <c r="J149" s="605">
        <f>J150+J161</f>
        <v>0</v>
      </c>
      <c r="K149" s="605">
        <f>K150+K161</f>
        <v>1631800000</v>
      </c>
      <c r="L149" s="605"/>
      <c r="M149" s="605">
        <f>M150+M161</f>
        <v>0</v>
      </c>
      <c r="N149" s="489">
        <f t="shared" si="53"/>
        <v>0.3025774151678101</v>
      </c>
      <c r="O149" s="605">
        <f>O150+O161</f>
        <v>3855000000</v>
      </c>
      <c r="P149" s="602"/>
      <c r="Q149" s="598"/>
    </row>
    <row r="150" spans="1:17" s="78" customFormat="1" ht="45.75" customHeight="1" hidden="1" outlineLevel="1">
      <c r="A150" s="603" t="s">
        <v>793</v>
      </c>
      <c r="B150" s="654" t="s">
        <v>552</v>
      </c>
      <c r="C150" s="654"/>
      <c r="D150" s="605">
        <f>D151+D155+D157</f>
        <v>1538000000</v>
      </c>
      <c r="E150" s="605">
        <f>E151+E155+E157</f>
        <v>0</v>
      </c>
      <c r="F150" s="605">
        <f>F151+F155+F157</f>
        <v>1538000000</v>
      </c>
      <c r="G150" s="605"/>
      <c r="H150" s="605"/>
      <c r="I150" s="605">
        <f>I151+I155+I157</f>
        <v>0</v>
      </c>
      <c r="J150" s="605">
        <f>J151+J155+J157</f>
        <v>0</v>
      </c>
      <c r="K150" s="605">
        <f>K151+K155+K157</f>
        <v>0</v>
      </c>
      <c r="L150" s="605"/>
      <c r="M150" s="605"/>
      <c r="N150" s="489">
        <f t="shared" si="53"/>
        <v>0</v>
      </c>
      <c r="O150" s="605">
        <f>O151+O155+O157</f>
        <v>0</v>
      </c>
      <c r="P150" s="602"/>
      <c r="Q150" s="598"/>
    </row>
    <row r="151" spans="1:17" s="78" customFormat="1" ht="45.75" customHeight="1" hidden="1" outlineLevel="1">
      <c r="A151" s="635" t="s">
        <v>53</v>
      </c>
      <c r="B151" s="660" t="s">
        <v>553</v>
      </c>
      <c r="C151" s="654"/>
      <c r="D151" s="617">
        <f aca="true" t="shared" si="54" ref="D151:M151">D152+D153+D154</f>
        <v>852000000</v>
      </c>
      <c r="E151" s="617">
        <f t="shared" si="54"/>
        <v>0</v>
      </c>
      <c r="F151" s="617">
        <f t="shared" si="54"/>
        <v>852000000</v>
      </c>
      <c r="G151" s="617">
        <f t="shared" si="54"/>
        <v>0</v>
      </c>
      <c r="H151" s="617">
        <f t="shared" si="54"/>
        <v>0</v>
      </c>
      <c r="I151" s="617">
        <f t="shared" si="54"/>
        <v>0</v>
      </c>
      <c r="J151" s="617">
        <f t="shared" si="54"/>
        <v>0</v>
      </c>
      <c r="K151" s="617">
        <f t="shared" si="54"/>
        <v>0</v>
      </c>
      <c r="L151" s="617">
        <f t="shared" si="54"/>
        <v>0</v>
      </c>
      <c r="M151" s="617">
        <f t="shared" si="54"/>
        <v>0</v>
      </c>
      <c r="N151" s="501">
        <f t="shared" si="53"/>
        <v>0</v>
      </c>
      <c r="O151" s="617">
        <f>O152+O153+O154</f>
        <v>0</v>
      </c>
      <c r="P151" s="661" t="s">
        <v>801</v>
      </c>
      <c r="Q151" s="598"/>
    </row>
    <row r="152" spans="1:17" s="78" customFormat="1" ht="22.5" customHeight="1" hidden="1" outlineLevel="1">
      <c r="A152" s="635"/>
      <c r="B152" s="655" t="s">
        <v>14</v>
      </c>
      <c r="C152" s="600" t="s">
        <v>524</v>
      </c>
      <c r="D152" s="617">
        <f>E152+F152+G152+H152</f>
        <v>347000000</v>
      </c>
      <c r="E152" s="617"/>
      <c r="F152" s="644">
        <f>95000000+252000000</f>
        <v>347000000</v>
      </c>
      <c r="G152" s="617"/>
      <c r="H152" s="617"/>
      <c r="I152" s="617">
        <f>J152+K152+L152+M152</f>
        <v>0</v>
      </c>
      <c r="J152" s="617"/>
      <c r="K152" s="644"/>
      <c r="L152" s="617"/>
      <c r="M152" s="617"/>
      <c r="N152" s="501">
        <f t="shared" si="53"/>
        <v>0</v>
      </c>
      <c r="O152" s="617">
        <v>0</v>
      </c>
      <c r="P152" s="662"/>
      <c r="Q152" s="598"/>
    </row>
    <row r="153" spans="1:17" s="78" customFormat="1" ht="22.5" customHeight="1" hidden="1" outlineLevel="1">
      <c r="A153" s="635"/>
      <c r="B153" s="655" t="s">
        <v>19</v>
      </c>
      <c r="C153" s="600" t="s">
        <v>20</v>
      </c>
      <c r="D153" s="617">
        <f>E153+F153+G153+H153</f>
        <v>250000000</v>
      </c>
      <c r="E153" s="617"/>
      <c r="F153" s="644">
        <f>50000000+200000000</f>
        <v>250000000</v>
      </c>
      <c r="G153" s="617"/>
      <c r="H153" s="617"/>
      <c r="I153" s="617">
        <f>J153+K153+L153+M153</f>
        <v>0</v>
      </c>
      <c r="J153" s="617"/>
      <c r="K153" s="644"/>
      <c r="L153" s="617"/>
      <c r="M153" s="617"/>
      <c r="N153" s="501">
        <f t="shared" si="53"/>
        <v>0</v>
      </c>
      <c r="O153" s="617">
        <v>0</v>
      </c>
      <c r="P153" s="662"/>
      <c r="Q153" s="598"/>
    </row>
    <row r="154" spans="1:17" s="78" customFormat="1" ht="22.5" customHeight="1" hidden="1" outlineLevel="1">
      <c r="A154" s="635"/>
      <c r="B154" s="655" t="s">
        <v>21</v>
      </c>
      <c r="C154" s="600" t="s">
        <v>22</v>
      </c>
      <c r="D154" s="617">
        <f>E154+F154+G154+H154</f>
        <v>255000000</v>
      </c>
      <c r="E154" s="617"/>
      <c r="F154" s="644">
        <f>55000000+200000000</f>
        <v>255000000</v>
      </c>
      <c r="G154" s="617"/>
      <c r="H154" s="617"/>
      <c r="I154" s="617">
        <f>J154+K154+L154+M154</f>
        <v>0</v>
      </c>
      <c r="J154" s="617"/>
      <c r="K154" s="644"/>
      <c r="L154" s="617"/>
      <c r="M154" s="617"/>
      <c r="N154" s="501">
        <f t="shared" si="53"/>
        <v>0</v>
      </c>
      <c r="O154" s="617">
        <v>0</v>
      </c>
      <c r="P154" s="662"/>
      <c r="Q154" s="598"/>
    </row>
    <row r="155" spans="1:17" s="78" customFormat="1" ht="22.5" customHeight="1" hidden="1" outlineLevel="1">
      <c r="A155" s="635" t="s">
        <v>53</v>
      </c>
      <c r="B155" s="663" t="s">
        <v>554</v>
      </c>
      <c r="C155" s="664"/>
      <c r="D155" s="617">
        <f>D156</f>
        <v>454000000</v>
      </c>
      <c r="E155" s="617"/>
      <c r="F155" s="617">
        <f>F156</f>
        <v>454000000</v>
      </c>
      <c r="G155" s="617"/>
      <c r="H155" s="617"/>
      <c r="I155" s="617">
        <f>I156</f>
        <v>0</v>
      </c>
      <c r="J155" s="617"/>
      <c r="K155" s="617">
        <f>K156</f>
        <v>0</v>
      </c>
      <c r="L155" s="617"/>
      <c r="M155" s="617"/>
      <c r="N155" s="501">
        <f t="shared" si="53"/>
        <v>0</v>
      </c>
      <c r="O155" s="617">
        <f>O156</f>
        <v>0</v>
      </c>
      <c r="P155" s="662"/>
      <c r="Q155" s="598"/>
    </row>
    <row r="156" spans="1:17" s="78" customFormat="1" ht="22.5" customHeight="1" hidden="1" outlineLevel="1">
      <c r="A156" s="635"/>
      <c r="B156" s="663" t="s">
        <v>14</v>
      </c>
      <c r="C156" s="600" t="s">
        <v>524</v>
      </c>
      <c r="D156" s="617">
        <f>E156+F156+G156+H156</f>
        <v>454000000</v>
      </c>
      <c r="E156" s="617"/>
      <c r="F156" s="617">
        <v>454000000</v>
      </c>
      <c r="G156" s="617"/>
      <c r="H156" s="617"/>
      <c r="I156" s="617">
        <f>J156+K156+L156+M156</f>
        <v>0</v>
      </c>
      <c r="J156" s="617"/>
      <c r="K156" s="617"/>
      <c r="L156" s="617"/>
      <c r="M156" s="617"/>
      <c r="N156" s="501">
        <f t="shared" si="53"/>
        <v>0</v>
      </c>
      <c r="O156" s="617">
        <v>0</v>
      </c>
      <c r="P156" s="662"/>
      <c r="Q156" s="598"/>
    </row>
    <row r="157" spans="1:17" s="78" customFormat="1" ht="45.75" customHeight="1" hidden="1" outlineLevel="1">
      <c r="A157" s="635" t="s">
        <v>53</v>
      </c>
      <c r="B157" s="660" t="s">
        <v>555</v>
      </c>
      <c r="C157" s="664"/>
      <c r="D157" s="617">
        <f>D158+D159+D160</f>
        <v>232000000</v>
      </c>
      <c r="E157" s="617">
        <f>E158+E159+E160</f>
        <v>0</v>
      </c>
      <c r="F157" s="617">
        <f>F158+F159+F160</f>
        <v>232000000</v>
      </c>
      <c r="G157" s="617"/>
      <c r="H157" s="617"/>
      <c r="I157" s="617">
        <f>I158+I159+I160</f>
        <v>0</v>
      </c>
      <c r="J157" s="617">
        <f>J158+J159+J160</f>
        <v>0</v>
      </c>
      <c r="K157" s="617">
        <f>K158+K159+K160</f>
        <v>0</v>
      </c>
      <c r="L157" s="617"/>
      <c r="M157" s="617"/>
      <c r="N157" s="501">
        <f t="shared" si="53"/>
        <v>0</v>
      </c>
      <c r="O157" s="617">
        <f>O158+O159+O160</f>
        <v>0</v>
      </c>
      <c r="P157" s="662"/>
      <c r="Q157" s="598"/>
    </row>
    <row r="158" spans="1:17" s="78" customFormat="1" ht="18.75" customHeight="1" hidden="1" outlineLevel="1">
      <c r="A158" s="635"/>
      <c r="B158" s="655" t="s">
        <v>14</v>
      </c>
      <c r="C158" s="600" t="s">
        <v>524</v>
      </c>
      <c r="D158" s="617">
        <f>E158+F158+G158+H158</f>
        <v>110000000</v>
      </c>
      <c r="E158" s="617"/>
      <c r="F158" s="644">
        <v>110000000</v>
      </c>
      <c r="G158" s="617"/>
      <c r="H158" s="617"/>
      <c r="I158" s="617">
        <f>J158+K158+L158+M158</f>
        <v>0</v>
      </c>
      <c r="J158" s="617"/>
      <c r="K158" s="644"/>
      <c r="L158" s="617"/>
      <c r="M158" s="617"/>
      <c r="N158" s="501">
        <f t="shared" si="53"/>
        <v>0</v>
      </c>
      <c r="O158" s="617">
        <v>0</v>
      </c>
      <c r="P158" s="662"/>
      <c r="Q158" s="598"/>
    </row>
    <row r="159" spans="1:17" s="78" customFormat="1" ht="18.75" customHeight="1" hidden="1" outlineLevel="1">
      <c r="A159" s="635"/>
      <c r="B159" s="655" t="s">
        <v>19</v>
      </c>
      <c r="C159" s="600" t="s">
        <v>20</v>
      </c>
      <c r="D159" s="617">
        <f>E159+F159+G159+H159</f>
        <v>57000000</v>
      </c>
      <c r="E159" s="617"/>
      <c r="F159" s="644">
        <v>57000000</v>
      </c>
      <c r="G159" s="617"/>
      <c r="H159" s="617"/>
      <c r="I159" s="617">
        <f>J159+K159+L159+M159</f>
        <v>0</v>
      </c>
      <c r="J159" s="617"/>
      <c r="K159" s="644"/>
      <c r="L159" s="617"/>
      <c r="M159" s="617"/>
      <c r="N159" s="501">
        <f t="shared" si="53"/>
        <v>0</v>
      </c>
      <c r="O159" s="617">
        <v>0</v>
      </c>
      <c r="P159" s="662"/>
      <c r="Q159" s="598"/>
    </row>
    <row r="160" spans="1:17" s="78" customFormat="1" ht="18.75" customHeight="1" hidden="1" outlineLevel="1">
      <c r="A160" s="635"/>
      <c r="B160" s="655" t="s">
        <v>21</v>
      </c>
      <c r="C160" s="600" t="s">
        <v>22</v>
      </c>
      <c r="D160" s="617">
        <f>E160+F160+G160+H160</f>
        <v>65000000</v>
      </c>
      <c r="E160" s="617"/>
      <c r="F160" s="644">
        <v>65000000</v>
      </c>
      <c r="G160" s="617"/>
      <c r="H160" s="617"/>
      <c r="I160" s="617">
        <f>J160+K160+L160+M160</f>
        <v>0</v>
      </c>
      <c r="J160" s="617"/>
      <c r="K160" s="644"/>
      <c r="L160" s="617"/>
      <c r="M160" s="617"/>
      <c r="N160" s="501">
        <f t="shared" si="53"/>
        <v>0</v>
      </c>
      <c r="O160" s="617">
        <v>0</v>
      </c>
      <c r="P160" s="665"/>
      <c r="Q160" s="598"/>
    </row>
    <row r="161" spans="1:17" s="78" customFormat="1" ht="45.75" customHeight="1" hidden="1" outlineLevel="1">
      <c r="A161" s="603" t="s">
        <v>794</v>
      </c>
      <c r="B161" s="654" t="s">
        <v>556</v>
      </c>
      <c r="C161" s="666"/>
      <c r="D161" s="605">
        <f aca="true" t="shared" si="55" ref="D161:M161">D162+D163+D164+D165+D166+D167+D168</f>
        <v>3855000000</v>
      </c>
      <c r="E161" s="605">
        <f t="shared" si="55"/>
        <v>0</v>
      </c>
      <c r="F161" s="605">
        <f t="shared" si="55"/>
        <v>3855000000</v>
      </c>
      <c r="G161" s="605">
        <f t="shared" si="55"/>
        <v>0</v>
      </c>
      <c r="H161" s="605">
        <f t="shared" si="55"/>
        <v>0</v>
      </c>
      <c r="I161" s="605">
        <f t="shared" si="55"/>
        <v>1631800000</v>
      </c>
      <c r="J161" s="605">
        <f t="shared" si="55"/>
        <v>0</v>
      </c>
      <c r="K161" s="605">
        <f t="shared" si="55"/>
        <v>1631800000</v>
      </c>
      <c r="L161" s="605">
        <f t="shared" si="55"/>
        <v>0</v>
      </c>
      <c r="M161" s="605">
        <f t="shared" si="55"/>
        <v>0</v>
      </c>
      <c r="N161" s="489">
        <f t="shared" si="53"/>
        <v>0.42329442282749674</v>
      </c>
      <c r="O161" s="605">
        <f t="shared" si="47"/>
        <v>3855000000</v>
      </c>
      <c r="P161" s="602"/>
      <c r="Q161" s="598"/>
    </row>
    <row r="162" spans="1:17" s="78" customFormat="1" ht="25.5" customHeight="1" hidden="1" outlineLevel="1">
      <c r="A162" s="635" t="s">
        <v>53</v>
      </c>
      <c r="B162" s="655" t="s">
        <v>14</v>
      </c>
      <c r="C162" s="600" t="s">
        <v>524</v>
      </c>
      <c r="D162" s="617">
        <f aca="true" t="shared" si="56" ref="D162:D167">SUM(E162:H162)</f>
        <v>752000000</v>
      </c>
      <c r="E162" s="617"/>
      <c r="F162" s="617">
        <v>752000000</v>
      </c>
      <c r="G162" s="617"/>
      <c r="H162" s="617"/>
      <c r="I162" s="617">
        <f aca="true" t="shared" si="57" ref="I162:I167">SUM(J162:M162)</f>
        <v>707550000</v>
      </c>
      <c r="J162" s="617"/>
      <c r="K162" s="117">
        <v>707550000</v>
      </c>
      <c r="L162" s="617"/>
      <c r="M162" s="617"/>
      <c r="N162" s="501">
        <f t="shared" si="53"/>
        <v>0.9408909574468085</v>
      </c>
      <c r="O162" s="617">
        <f t="shared" si="47"/>
        <v>752000000</v>
      </c>
      <c r="P162" s="602"/>
      <c r="Q162" s="598"/>
    </row>
    <row r="163" spans="1:17" s="78" customFormat="1" ht="25.5" customHeight="1" hidden="1" outlineLevel="1">
      <c r="A163" s="635" t="s">
        <v>53</v>
      </c>
      <c r="B163" s="655" t="s">
        <v>19</v>
      </c>
      <c r="C163" s="600" t="s">
        <v>20</v>
      </c>
      <c r="D163" s="617">
        <f t="shared" si="56"/>
        <v>844000000</v>
      </c>
      <c r="E163" s="617"/>
      <c r="F163" s="617">
        <v>844000000</v>
      </c>
      <c r="G163" s="617"/>
      <c r="H163" s="617"/>
      <c r="I163" s="617">
        <f t="shared" si="57"/>
        <v>0</v>
      </c>
      <c r="J163" s="617"/>
      <c r="K163" s="617"/>
      <c r="L163" s="617"/>
      <c r="M163" s="617"/>
      <c r="N163" s="501">
        <f t="shared" si="53"/>
        <v>0</v>
      </c>
      <c r="O163" s="617">
        <f t="shared" si="47"/>
        <v>844000000</v>
      </c>
      <c r="P163" s="602"/>
      <c r="Q163" s="598"/>
    </row>
    <row r="164" spans="1:17" s="78" customFormat="1" ht="25.5" customHeight="1" hidden="1" outlineLevel="1">
      <c r="A164" s="635" t="s">
        <v>53</v>
      </c>
      <c r="B164" s="655" t="s">
        <v>21</v>
      </c>
      <c r="C164" s="600" t="s">
        <v>22</v>
      </c>
      <c r="D164" s="617">
        <f t="shared" si="56"/>
        <v>849000000</v>
      </c>
      <c r="E164" s="617"/>
      <c r="F164" s="617">
        <v>849000000</v>
      </c>
      <c r="G164" s="617"/>
      <c r="H164" s="617"/>
      <c r="I164" s="617">
        <f t="shared" si="57"/>
        <v>0</v>
      </c>
      <c r="J164" s="617"/>
      <c r="K164" s="617"/>
      <c r="L164" s="617"/>
      <c r="M164" s="617"/>
      <c r="N164" s="501">
        <f t="shared" si="53"/>
        <v>0</v>
      </c>
      <c r="O164" s="617">
        <f t="shared" si="47"/>
        <v>849000000</v>
      </c>
      <c r="P164" s="602"/>
      <c r="Q164" s="598"/>
    </row>
    <row r="165" spans="1:17" s="78" customFormat="1" ht="25.5" customHeight="1" hidden="1" outlineLevel="1">
      <c r="A165" s="635" t="s">
        <v>53</v>
      </c>
      <c r="B165" s="656" t="s">
        <v>27</v>
      </c>
      <c r="C165" s="600" t="s">
        <v>28</v>
      </c>
      <c r="D165" s="617">
        <f t="shared" si="56"/>
        <v>235000000</v>
      </c>
      <c r="E165" s="617"/>
      <c r="F165" s="617">
        <v>235000000</v>
      </c>
      <c r="G165" s="617"/>
      <c r="H165" s="617"/>
      <c r="I165" s="617">
        <f t="shared" si="57"/>
        <v>0</v>
      </c>
      <c r="J165" s="617"/>
      <c r="K165" s="617"/>
      <c r="L165" s="617"/>
      <c r="M165" s="617"/>
      <c r="N165" s="501">
        <f t="shared" si="53"/>
        <v>0</v>
      </c>
      <c r="O165" s="617">
        <f t="shared" si="47"/>
        <v>235000000</v>
      </c>
      <c r="P165" s="602"/>
      <c r="Q165" s="598"/>
    </row>
    <row r="166" spans="1:17" s="78" customFormat="1" ht="25.5" customHeight="1" hidden="1" outlineLevel="1">
      <c r="A166" s="635" t="s">
        <v>53</v>
      </c>
      <c r="B166" s="656" t="s">
        <v>23</v>
      </c>
      <c r="C166" s="600" t="s">
        <v>24</v>
      </c>
      <c r="D166" s="617">
        <f t="shared" si="56"/>
        <v>235000000</v>
      </c>
      <c r="E166" s="617"/>
      <c r="F166" s="617">
        <v>235000000</v>
      </c>
      <c r="G166" s="617"/>
      <c r="H166" s="617"/>
      <c r="I166" s="617">
        <f t="shared" si="57"/>
        <v>0</v>
      </c>
      <c r="J166" s="617"/>
      <c r="K166" s="617"/>
      <c r="L166" s="617"/>
      <c r="M166" s="617"/>
      <c r="N166" s="501">
        <f t="shared" si="53"/>
        <v>0</v>
      </c>
      <c r="O166" s="617">
        <f t="shared" si="47"/>
        <v>235000000</v>
      </c>
      <c r="P166" s="602"/>
      <c r="Q166" s="598"/>
    </row>
    <row r="167" spans="1:17" s="78" customFormat="1" ht="25.5" customHeight="1" hidden="1" outlineLevel="1">
      <c r="A167" s="635" t="s">
        <v>53</v>
      </c>
      <c r="B167" s="656" t="s">
        <v>30</v>
      </c>
      <c r="C167" s="600" t="s">
        <v>31</v>
      </c>
      <c r="D167" s="617">
        <f t="shared" si="56"/>
        <v>470000000</v>
      </c>
      <c r="E167" s="617"/>
      <c r="F167" s="617">
        <v>470000000</v>
      </c>
      <c r="G167" s="617"/>
      <c r="H167" s="617"/>
      <c r="I167" s="617">
        <f t="shared" si="57"/>
        <v>454250000</v>
      </c>
      <c r="J167" s="617"/>
      <c r="K167" s="617">
        <v>454250000</v>
      </c>
      <c r="L167" s="617"/>
      <c r="M167" s="617"/>
      <c r="N167" s="501">
        <f t="shared" si="53"/>
        <v>0.9664893617021276</v>
      </c>
      <c r="O167" s="617">
        <f t="shared" si="47"/>
        <v>470000000</v>
      </c>
      <c r="P167" s="602"/>
      <c r="Q167" s="598"/>
    </row>
    <row r="168" spans="1:17" s="78" customFormat="1" ht="25.5" customHeight="1" hidden="1" outlineLevel="1">
      <c r="A168" s="635" t="s">
        <v>53</v>
      </c>
      <c r="B168" s="655" t="s">
        <v>16</v>
      </c>
      <c r="C168" s="600" t="s">
        <v>17</v>
      </c>
      <c r="D168" s="617">
        <f>SUM(E168:H168)</f>
        <v>470000000</v>
      </c>
      <c r="E168" s="617"/>
      <c r="F168" s="617">
        <v>470000000</v>
      </c>
      <c r="G168" s="617"/>
      <c r="H168" s="617"/>
      <c r="I168" s="617">
        <f>SUM(J168:M168)</f>
        <v>470000000</v>
      </c>
      <c r="J168" s="617"/>
      <c r="K168" s="617">
        <v>470000000</v>
      </c>
      <c r="L168" s="617"/>
      <c r="M168" s="617"/>
      <c r="N168" s="501">
        <f t="shared" si="53"/>
        <v>1</v>
      </c>
      <c r="O168" s="617">
        <f t="shared" si="47"/>
        <v>470000000</v>
      </c>
      <c r="P168" s="602"/>
      <c r="Q168" s="598"/>
    </row>
    <row r="169" spans="1:17" s="219" customFormat="1" ht="45.75" customHeight="1" hidden="1" outlineLevel="1">
      <c r="A169" s="603" t="s">
        <v>499</v>
      </c>
      <c r="B169" s="654" t="s">
        <v>557</v>
      </c>
      <c r="C169" s="666"/>
      <c r="D169" s="605">
        <f>D170</f>
        <v>1525000000</v>
      </c>
      <c r="E169" s="605">
        <f>E170</f>
        <v>0</v>
      </c>
      <c r="F169" s="605">
        <f>F170</f>
        <v>1525000000</v>
      </c>
      <c r="G169" s="605"/>
      <c r="H169" s="605">
        <f>H170</f>
        <v>0</v>
      </c>
      <c r="I169" s="605">
        <f>I170</f>
        <v>278937886</v>
      </c>
      <c r="J169" s="605">
        <f>J170</f>
        <v>0</v>
      </c>
      <c r="K169" s="605">
        <f>K170</f>
        <v>278937886</v>
      </c>
      <c r="L169" s="605"/>
      <c r="M169" s="605">
        <f>M170</f>
        <v>0</v>
      </c>
      <c r="N169" s="489">
        <f t="shared" si="53"/>
        <v>0.18291008918032786</v>
      </c>
      <c r="O169" s="605">
        <f t="shared" si="47"/>
        <v>1525000000</v>
      </c>
      <c r="P169" s="602"/>
      <c r="Q169" s="598"/>
    </row>
    <row r="170" spans="1:17" s="78" customFormat="1" ht="45.75" customHeight="1" hidden="1" outlineLevel="1">
      <c r="A170" s="603" t="s">
        <v>551</v>
      </c>
      <c r="B170" s="659" t="s">
        <v>559</v>
      </c>
      <c r="C170" s="666"/>
      <c r="D170" s="605">
        <f aca="true" t="shared" si="58" ref="D170:M170">SUM(D171:D177)</f>
        <v>1525000000</v>
      </c>
      <c r="E170" s="605">
        <f t="shared" si="58"/>
        <v>0</v>
      </c>
      <c r="F170" s="605">
        <f t="shared" si="58"/>
        <v>1525000000</v>
      </c>
      <c r="G170" s="605">
        <f t="shared" si="58"/>
        <v>0</v>
      </c>
      <c r="H170" s="605">
        <f t="shared" si="58"/>
        <v>0</v>
      </c>
      <c r="I170" s="605">
        <f t="shared" si="58"/>
        <v>278937886</v>
      </c>
      <c r="J170" s="605">
        <f t="shared" si="58"/>
        <v>0</v>
      </c>
      <c r="K170" s="605">
        <f t="shared" si="58"/>
        <v>278937886</v>
      </c>
      <c r="L170" s="605">
        <f t="shared" si="58"/>
        <v>0</v>
      </c>
      <c r="M170" s="605">
        <f t="shared" si="58"/>
        <v>0</v>
      </c>
      <c r="N170" s="489">
        <f t="shared" si="53"/>
        <v>0.18291008918032786</v>
      </c>
      <c r="O170" s="605">
        <f t="shared" si="47"/>
        <v>1525000000</v>
      </c>
      <c r="P170" s="602"/>
      <c r="Q170" s="598"/>
    </row>
    <row r="171" spans="1:17" s="78" customFormat="1" ht="19.5" customHeight="1" hidden="1" outlineLevel="1">
      <c r="A171" s="635" t="s">
        <v>53</v>
      </c>
      <c r="B171" s="655" t="s">
        <v>14</v>
      </c>
      <c r="C171" s="600" t="s">
        <v>524</v>
      </c>
      <c r="D171" s="617">
        <f aca="true" t="shared" si="59" ref="D171:D176">SUM(E171:H171)</f>
        <v>284000000</v>
      </c>
      <c r="E171" s="617"/>
      <c r="F171" s="617">
        <v>284000000</v>
      </c>
      <c r="G171" s="617"/>
      <c r="H171" s="617"/>
      <c r="I171" s="617">
        <f aca="true" t="shared" si="60" ref="I171:I176">SUM(J171:M171)</f>
        <v>278937886</v>
      </c>
      <c r="J171" s="617"/>
      <c r="K171" s="617">
        <v>278937886</v>
      </c>
      <c r="L171" s="617"/>
      <c r="M171" s="617"/>
      <c r="N171" s="501">
        <f t="shared" si="53"/>
        <v>0.9821756549295775</v>
      </c>
      <c r="O171" s="617">
        <f t="shared" si="47"/>
        <v>284000000</v>
      </c>
      <c r="P171" s="602"/>
      <c r="Q171" s="598"/>
    </row>
    <row r="172" spans="1:17" s="78" customFormat="1" ht="19.5" customHeight="1" hidden="1" outlineLevel="1">
      <c r="A172" s="635" t="s">
        <v>53</v>
      </c>
      <c r="B172" s="655" t="s">
        <v>19</v>
      </c>
      <c r="C172" s="600" t="s">
        <v>20</v>
      </c>
      <c r="D172" s="617">
        <f t="shared" si="59"/>
        <v>307000000</v>
      </c>
      <c r="E172" s="617"/>
      <c r="F172" s="617">
        <v>307000000</v>
      </c>
      <c r="G172" s="617"/>
      <c r="H172" s="617"/>
      <c r="I172" s="617">
        <f t="shared" si="60"/>
        <v>0</v>
      </c>
      <c r="J172" s="617"/>
      <c r="K172" s="617"/>
      <c r="L172" s="617"/>
      <c r="M172" s="617"/>
      <c r="N172" s="501">
        <f t="shared" si="53"/>
        <v>0</v>
      </c>
      <c r="O172" s="617">
        <f t="shared" si="47"/>
        <v>307000000</v>
      </c>
      <c r="P172" s="602"/>
      <c r="Q172" s="598"/>
    </row>
    <row r="173" spans="1:17" s="78" customFormat="1" ht="19.5" customHeight="1" hidden="1" outlineLevel="1">
      <c r="A173" s="635" t="s">
        <v>53</v>
      </c>
      <c r="B173" s="655" t="s">
        <v>21</v>
      </c>
      <c r="C173" s="600" t="s">
        <v>22</v>
      </c>
      <c r="D173" s="617">
        <f t="shared" si="59"/>
        <v>308000000</v>
      </c>
      <c r="E173" s="617"/>
      <c r="F173" s="617">
        <v>308000000</v>
      </c>
      <c r="G173" s="617"/>
      <c r="H173" s="617"/>
      <c r="I173" s="617">
        <f t="shared" si="60"/>
        <v>0</v>
      </c>
      <c r="J173" s="617"/>
      <c r="K173" s="617"/>
      <c r="L173" s="617"/>
      <c r="M173" s="617"/>
      <c r="N173" s="501">
        <f t="shared" si="53"/>
        <v>0</v>
      </c>
      <c r="O173" s="617">
        <f t="shared" si="47"/>
        <v>308000000</v>
      </c>
      <c r="P173" s="602"/>
      <c r="Q173" s="598"/>
    </row>
    <row r="174" spans="1:17" s="78" customFormat="1" ht="19.5" customHeight="1" hidden="1" outlineLevel="1">
      <c r="A174" s="635" t="s">
        <v>53</v>
      </c>
      <c r="B174" s="656" t="s">
        <v>27</v>
      </c>
      <c r="C174" s="600" t="s">
        <v>28</v>
      </c>
      <c r="D174" s="617">
        <f t="shared" si="59"/>
        <v>104000000</v>
      </c>
      <c r="E174" s="617"/>
      <c r="F174" s="617">
        <v>104000000</v>
      </c>
      <c r="G174" s="617"/>
      <c r="H174" s="617"/>
      <c r="I174" s="617">
        <f t="shared" si="60"/>
        <v>0</v>
      </c>
      <c r="J174" s="617"/>
      <c r="K174" s="617"/>
      <c r="L174" s="617"/>
      <c r="M174" s="617"/>
      <c r="N174" s="501">
        <f t="shared" si="53"/>
        <v>0</v>
      </c>
      <c r="O174" s="617">
        <f t="shared" si="47"/>
        <v>104000000</v>
      </c>
      <c r="P174" s="602"/>
      <c r="Q174" s="598"/>
    </row>
    <row r="175" spans="1:17" s="78" customFormat="1" ht="19.5" customHeight="1" hidden="1" outlineLevel="1">
      <c r="A175" s="635" t="s">
        <v>53</v>
      </c>
      <c r="B175" s="656" t="s">
        <v>23</v>
      </c>
      <c r="C175" s="600" t="s">
        <v>24</v>
      </c>
      <c r="D175" s="617">
        <f t="shared" si="59"/>
        <v>104000000</v>
      </c>
      <c r="E175" s="617"/>
      <c r="F175" s="617">
        <v>104000000</v>
      </c>
      <c r="G175" s="617"/>
      <c r="H175" s="617"/>
      <c r="I175" s="617">
        <f t="shared" si="60"/>
        <v>0</v>
      </c>
      <c r="J175" s="617"/>
      <c r="K175" s="617"/>
      <c r="L175" s="617"/>
      <c r="M175" s="617"/>
      <c r="N175" s="501">
        <f t="shared" si="53"/>
        <v>0</v>
      </c>
      <c r="O175" s="617">
        <f t="shared" si="47"/>
        <v>104000000</v>
      </c>
      <c r="P175" s="602"/>
      <c r="Q175" s="598"/>
    </row>
    <row r="176" spans="1:17" s="78" customFormat="1" ht="19.5" customHeight="1" hidden="1" outlineLevel="1">
      <c r="A176" s="635" t="s">
        <v>53</v>
      </c>
      <c r="B176" s="656" t="s">
        <v>30</v>
      </c>
      <c r="C176" s="600" t="s">
        <v>31</v>
      </c>
      <c r="D176" s="617">
        <f t="shared" si="59"/>
        <v>209000000</v>
      </c>
      <c r="E176" s="617"/>
      <c r="F176" s="617">
        <v>209000000</v>
      </c>
      <c r="G176" s="617"/>
      <c r="H176" s="617"/>
      <c r="I176" s="617">
        <f t="shared" si="60"/>
        <v>0</v>
      </c>
      <c r="J176" s="617"/>
      <c r="K176" s="617"/>
      <c r="L176" s="617"/>
      <c r="M176" s="617"/>
      <c r="N176" s="501">
        <f t="shared" si="53"/>
        <v>0</v>
      </c>
      <c r="O176" s="617">
        <f t="shared" si="47"/>
        <v>209000000</v>
      </c>
      <c r="P176" s="602"/>
      <c r="Q176" s="598"/>
    </row>
    <row r="177" spans="1:17" s="78" customFormat="1" ht="19.5" customHeight="1" hidden="1" outlineLevel="1">
      <c r="A177" s="635" t="s">
        <v>53</v>
      </c>
      <c r="B177" s="655" t="s">
        <v>16</v>
      </c>
      <c r="C177" s="600" t="s">
        <v>17</v>
      </c>
      <c r="D177" s="617">
        <f>SUM(E177:H177)</f>
        <v>209000000</v>
      </c>
      <c r="E177" s="617"/>
      <c r="F177" s="617">
        <v>209000000</v>
      </c>
      <c r="G177" s="617"/>
      <c r="H177" s="617"/>
      <c r="I177" s="617">
        <f>SUM(J177:M177)</f>
        <v>0</v>
      </c>
      <c r="J177" s="617"/>
      <c r="K177" s="617"/>
      <c r="L177" s="617"/>
      <c r="M177" s="617"/>
      <c r="N177" s="501">
        <f t="shared" si="53"/>
        <v>0</v>
      </c>
      <c r="O177" s="617">
        <f t="shared" si="47"/>
        <v>209000000</v>
      </c>
      <c r="P177" s="602"/>
      <c r="Q177" s="598"/>
    </row>
    <row r="178" spans="1:17" s="219" customFormat="1" ht="45.75" customHeight="1" hidden="1" outlineLevel="1">
      <c r="A178" s="603" t="s">
        <v>508</v>
      </c>
      <c r="B178" s="659" t="s">
        <v>560</v>
      </c>
      <c r="C178" s="666"/>
      <c r="D178" s="605">
        <f aca="true" t="shared" si="61" ref="D178:M178">D179+D181+D184</f>
        <v>5026000000</v>
      </c>
      <c r="E178" s="605">
        <f t="shared" si="61"/>
        <v>5026000000</v>
      </c>
      <c r="F178" s="605">
        <f t="shared" si="61"/>
        <v>0</v>
      </c>
      <c r="G178" s="605">
        <f t="shared" si="61"/>
        <v>0</v>
      </c>
      <c r="H178" s="605">
        <f t="shared" si="61"/>
        <v>0</v>
      </c>
      <c r="I178" s="605">
        <f t="shared" si="61"/>
        <v>94698080</v>
      </c>
      <c r="J178" s="605">
        <f t="shared" si="61"/>
        <v>94698080</v>
      </c>
      <c r="K178" s="605">
        <f t="shared" si="61"/>
        <v>0</v>
      </c>
      <c r="L178" s="605">
        <f t="shared" si="61"/>
        <v>0</v>
      </c>
      <c r="M178" s="605">
        <f t="shared" si="61"/>
        <v>0</v>
      </c>
      <c r="N178" s="489">
        <f t="shared" si="53"/>
        <v>0.018841639474731397</v>
      </c>
      <c r="O178" s="605">
        <f>O179+O181+O184</f>
        <v>1102000000</v>
      </c>
      <c r="P178" s="602"/>
      <c r="Q178" s="598"/>
    </row>
    <row r="179" spans="1:17" s="78" customFormat="1" ht="45.75" customHeight="1" hidden="1" outlineLevel="1">
      <c r="A179" s="603" t="s">
        <v>558</v>
      </c>
      <c r="B179" s="659" t="s">
        <v>562</v>
      </c>
      <c r="C179" s="666"/>
      <c r="D179" s="605">
        <f aca="true" t="shared" si="62" ref="D179:M179">D180</f>
        <v>300000000</v>
      </c>
      <c r="E179" s="605">
        <f t="shared" si="62"/>
        <v>300000000</v>
      </c>
      <c r="F179" s="605">
        <f t="shared" si="62"/>
        <v>0</v>
      </c>
      <c r="G179" s="605">
        <f t="shared" si="62"/>
        <v>0</v>
      </c>
      <c r="H179" s="605">
        <f t="shared" si="62"/>
        <v>0</v>
      </c>
      <c r="I179" s="605">
        <f t="shared" si="62"/>
        <v>0</v>
      </c>
      <c r="J179" s="605">
        <f t="shared" si="62"/>
        <v>0</v>
      </c>
      <c r="K179" s="605">
        <f t="shared" si="62"/>
        <v>0</v>
      </c>
      <c r="L179" s="605">
        <f t="shared" si="62"/>
        <v>0</v>
      </c>
      <c r="M179" s="605">
        <f t="shared" si="62"/>
        <v>0</v>
      </c>
      <c r="N179" s="489">
        <f t="shared" si="53"/>
        <v>0</v>
      </c>
      <c r="O179" s="605">
        <f>O180</f>
        <v>55000000</v>
      </c>
      <c r="P179" s="602"/>
      <c r="Q179" s="598"/>
    </row>
    <row r="180" spans="1:17" s="78" customFormat="1" ht="45.75" customHeight="1" hidden="1" outlineLevel="1">
      <c r="A180" s="635" t="s">
        <v>53</v>
      </c>
      <c r="B180" s="648" t="s">
        <v>563</v>
      </c>
      <c r="C180" s="667" t="s">
        <v>564</v>
      </c>
      <c r="D180" s="617">
        <f aca="true" t="shared" si="63" ref="D180:D186">SUM(E180:H180)</f>
        <v>300000000</v>
      </c>
      <c r="E180" s="617">
        <v>300000000</v>
      </c>
      <c r="F180" s="617"/>
      <c r="G180" s="617"/>
      <c r="H180" s="617"/>
      <c r="I180" s="617">
        <f>SUM(J180:M180)</f>
        <v>0</v>
      </c>
      <c r="J180" s="617"/>
      <c r="K180" s="617"/>
      <c r="L180" s="617"/>
      <c r="M180" s="617"/>
      <c r="N180" s="501">
        <f t="shared" si="53"/>
        <v>0</v>
      </c>
      <c r="O180" s="617">
        <v>55000000</v>
      </c>
      <c r="P180" s="668" t="s">
        <v>802</v>
      </c>
      <c r="Q180" s="598"/>
    </row>
    <row r="181" spans="1:17" s="78" customFormat="1" ht="45.75" customHeight="1" hidden="1" outlineLevel="1">
      <c r="A181" s="603" t="s">
        <v>795</v>
      </c>
      <c r="B181" s="659" t="s">
        <v>569</v>
      </c>
      <c r="C181" s="666"/>
      <c r="D181" s="605">
        <f aca="true" t="shared" si="64" ref="D181:M181">D182+D183</f>
        <v>4495000000</v>
      </c>
      <c r="E181" s="605">
        <f t="shared" si="64"/>
        <v>4495000000</v>
      </c>
      <c r="F181" s="605">
        <f t="shared" si="64"/>
        <v>0</v>
      </c>
      <c r="G181" s="605">
        <f t="shared" si="64"/>
        <v>0</v>
      </c>
      <c r="H181" s="605">
        <f t="shared" si="64"/>
        <v>0</v>
      </c>
      <c r="I181" s="605">
        <f t="shared" si="64"/>
        <v>0</v>
      </c>
      <c r="J181" s="605">
        <f t="shared" si="64"/>
        <v>0</v>
      </c>
      <c r="K181" s="605">
        <f t="shared" si="64"/>
        <v>0</v>
      </c>
      <c r="L181" s="605">
        <f t="shared" si="64"/>
        <v>0</v>
      </c>
      <c r="M181" s="605">
        <f t="shared" si="64"/>
        <v>0</v>
      </c>
      <c r="N181" s="489">
        <f t="shared" si="53"/>
        <v>0</v>
      </c>
      <c r="O181" s="605">
        <f>O182+O183</f>
        <v>816000000</v>
      </c>
      <c r="P181" s="669"/>
      <c r="Q181" s="598"/>
    </row>
    <row r="182" spans="1:17" s="78" customFormat="1" ht="28.5" customHeight="1" hidden="1" outlineLevel="1">
      <c r="A182" s="635" t="s">
        <v>53</v>
      </c>
      <c r="B182" s="670" t="s">
        <v>756</v>
      </c>
      <c r="C182" s="660" t="s">
        <v>497</v>
      </c>
      <c r="D182" s="617">
        <f>E182+F182+G182+H182</f>
        <v>2495000000</v>
      </c>
      <c r="E182" s="617">
        <v>2495000000</v>
      </c>
      <c r="F182" s="617"/>
      <c r="G182" s="617"/>
      <c r="H182" s="617"/>
      <c r="I182" s="617">
        <f>J182+K182+L182+M182</f>
        <v>0</v>
      </c>
      <c r="J182" s="617"/>
      <c r="K182" s="617"/>
      <c r="L182" s="617"/>
      <c r="M182" s="617"/>
      <c r="N182" s="501">
        <f t="shared" si="53"/>
        <v>0</v>
      </c>
      <c r="O182" s="617">
        <v>366000000</v>
      </c>
      <c r="P182" s="578" t="s">
        <v>800</v>
      </c>
      <c r="Q182" s="598"/>
    </row>
    <row r="183" spans="1:17" s="78" customFormat="1" ht="28.5" customHeight="1" hidden="1" outlineLevel="1">
      <c r="A183" s="671" t="s">
        <v>13</v>
      </c>
      <c r="B183" s="618" t="s">
        <v>757</v>
      </c>
      <c r="C183" s="660" t="s">
        <v>571</v>
      </c>
      <c r="D183" s="617">
        <f>E183+F183+G183+H183</f>
        <v>2000000000</v>
      </c>
      <c r="E183" s="646">
        <v>2000000000</v>
      </c>
      <c r="F183" s="647"/>
      <c r="G183" s="647"/>
      <c r="H183" s="647"/>
      <c r="I183" s="617">
        <f>J183+K183+L183+M183</f>
        <v>0</v>
      </c>
      <c r="J183" s="646"/>
      <c r="K183" s="647"/>
      <c r="L183" s="647"/>
      <c r="M183" s="647"/>
      <c r="N183" s="501">
        <f t="shared" si="53"/>
        <v>0</v>
      </c>
      <c r="O183" s="617">
        <v>450000000</v>
      </c>
      <c r="P183" s="580"/>
      <c r="Q183" s="598"/>
    </row>
    <row r="184" spans="1:17" s="78" customFormat="1" ht="45.75" customHeight="1" hidden="1" outlineLevel="1">
      <c r="A184" s="603" t="s">
        <v>796</v>
      </c>
      <c r="B184" s="659" t="s">
        <v>574</v>
      </c>
      <c r="C184" s="609"/>
      <c r="D184" s="605">
        <f t="shared" si="63"/>
        <v>231000000</v>
      </c>
      <c r="E184" s="605">
        <f>SUM(E185:E185)</f>
        <v>231000000</v>
      </c>
      <c r="F184" s="605"/>
      <c r="G184" s="605"/>
      <c r="H184" s="605"/>
      <c r="I184" s="605">
        <f>SUM(J184:M184)</f>
        <v>94698080</v>
      </c>
      <c r="J184" s="605">
        <f>SUM(J185:J185)</f>
        <v>94698080</v>
      </c>
      <c r="K184" s="605"/>
      <c r="L184" s="605"/>
      <c r="M184" s="605"/>
      <c r="N184" s="489">
        <f t="shared" si="53"/>
        <v>0.4099483982683983</v>
      </c>
      <c r="O184" s="605">
        <f t="shared" si="47"/>
        <v>231000000</v>
      </c>
      <c r="P184" s="602"/>
      <c r="Q184" s="598"/>
    </row>
    <row r="185" spans="1:17" s="78" customFormat="1" ht="45.75" customHeight="1" hidden="1" outlineLevel="1">
      <c r="A185" s="635" t="s">
        <v>53</v>
      </c>
      <c r="B185" s="655" t="s">
        <v>575</v>
      </c>
      <c r="C185" s="667" t="s">
        <v>576</v>
      </c>
      <c r="D185" s="617">
        <f t="shared" si="63"/>
        <v>231000000</v>
      </c>
      <c r="E185" s="617">
        <v>231000000</v>
      </c>
      <c r="F185" s="617"/>
      <c r="G185" s="617"/>
      <c r="H185" s="617"/>
      <c r="I185" s="617">
        <f>SUM(J185:M185)</f>
        <v>94698080</v>
      </c>
      <c r="J185" s="617">
        <v>94698080</v>
      </c>
      <c r="K185" s="617"/>
      <c r="L185" s="617"/>
      <c r="M185" s="617"/>
      <c r="N185" s="501">
        <f t="shared" si="53"/>
        <v>0.4099483982683983</v>
      </c>
      <c r="O185" s="617">
        <f t="shared" si="47"/>
        <v>231000000</v>
      </c>
      <c r="P185" s="602"/>
      <c r="Q185" s="598"/>
    </row>
    <row r="186" spans="1:17" s="219" customFormat="1" ht="45.75" customHeight="1" hidden="1" outlineLevel="1">
      <c r="A186" s="603" t="s">
        <v>514</v>
      </c>
      <c r="B186" s="659" t="s">
        <v>578</v>
      </c>
      <c r="C186" s="666" t="s">
        <v>758</v>
      </c>
      <c r="D186" s="617">
        <f t="shared" si="63"/>
        <v>220000000</v>
      </c>
      <c r="E186" s="605"/>
      <c r="F186" s="605"/>
      <c r="G186" s="605"/>
      <c r="H186" s="605">
        <v>220000000</v>
      </c>
      <c r="I186" s="605">
        <f>J186+K186+L186+M186+N186</f>
        <v>200972887</v>
      </c>
      <c r="J186" s="605"/>
      <c r="K186" s="617">
        <v>200972887</v>
      </c>
      <c r="L186" s="605"/>
      <c r="M186" s="605"/>
      <c r="N186" s="501">
        <f t="shared" si="53"/>
        <v>0</v>
      </c>
      <c r="O186" s="617">
        <v>220000000</v>
      </c>
      <c r="P186" s="602"/>
      <c r="Q186" s="598"/>
    </row>
    <row r="187" spans="1:17" s="78" customFormat="1" ht="45.75" customHeight="1" hidden="1" outlineLevel="1">
      <c r="A187" s="603" t="s">
        <v>583</v>
      </c>
      <c r="B187" s="659" t="s">
        <v>584</v>
      </c>
      <c r="C187" s="666"/>
      <c r="D187" s="605">
        <f>SUM(E187:H187)</f>
        <v>0</v>
      </c>
      <c r="E187" s="605">
        <f>SUM(F187:O187)</f>
        <v>0</v>
      </c>
      <c r="F187" s="605">
        <f>SUM(H187:O187)</f>
        <v>0</v>
      </c>
      <c r="G187" s="605"/>
      <c r="H187" s="605">
        <f>SUM(O187:O187)</f>
        <v>0</v>
      </c>
      <c r="I187" s="605">
        <f>SUM(J187:M187)</f>
        <v>0</v>
      </c>
      <c r="J187" s="605">
        <f>SUM(K187:R187)</f>
        <v>0</v>
      </c>
      <c r="K187" s="605">
        <f>SUM(M187:R187)</f>
        <v>0</v>
      </c>
      <c r="L187" s="605"/>
      <c r="M187" s="605">
        <f>SUM(R187:R187)</f>
        <v>0</v>
      </c>
      <c r="N187" s="501">
        <f t="shared" si="53"/>
        <v>0</v>
      </c>
      <c r="O187" s="617">
        <f t="shared" si="47"/>
        <v>89000000</v>
      </c>
      <c r="P187" s="602"/>
      <c r="Q187" s="598"/>
    </row>
    <row r="188" spans="1:17" s="219" customFormat="1" ht="45.75" customHeight="1" hidden="1" outlineLevel="1">
      <c r="A188" s="603" t="s">
        <v>577</v>
      </c>
      <c r="B188" s="659" t="s">
        <v>586</v>
      </c>
      <c r="C188" s="666"/>
      <c r="D188" s="605">
        <f>D189+D190+D191+D192+D193+D194</f>
        <v>628000000</v>
      </c>
      <c r="E188" s="605">
        <f>E189+E190+E191+E192+E193+E194</f>
        <v>0</v>
      </c>
      <c r="F188" s="605">
        <f>F189+F190+F191+F192+F193+F194</f>
        <v>0</v>
      </c>
      <c r="G188" s="605">
        <f>G189+G190+G191+G192+G193+G194</f>
        <v>0</v>
      </c>
      <c r="H188" s="605">
        <f>H189+H190+H191+H192+H193+H194</f>
        <v>628000000</v>
      </c>
      <c r="I188" s="605">
        <v>445690000</v>
      </c>
      <c r="J188" s="605">
        <f>J189+J190+J191+J192+J193+J194</f>
        <v>0</v>
      </c>
      <c r="K188" s="605">
        <f>K189+K190+K191+K192+K193+K194</f>
        <v>0</v>
      </c>
      <c r="L188" s="605">
        <f>L189+L190+L191+L192+L193+L194</f>
        <v>0</v>
      </c>
      <c r="M188" s="605">
        <f>M189+M190+M191+M192+M193+M194</f>
        <v>326730000</v>
      </c>
      <c r="N188" s="501">
        <f t="shared" si="53"/>
        <v>0.7096974522292994</v>
      </c>
      <c r="O188" s="617">
        <f t="shared" si="47"/>
        <v>628000000</v>
      </c>
      <c r="P188" s="602"/>
      <c r="Q188" s="598"/>
    </row>
    <row r="189" spans="1:17" s="78" customFormat="1" ht="45.75" customHeight="1" hidden="1" outlineLevel="1">
      <c r="A189" s="635" t="s">
        <v>53</v>
      </c>
      <c r="B189" s="672" t="s">
        <v>759</v>
      </c>
      <c r="C189" s="673" t="s">
        <v>588</v>
      </c>
      <c r="D189" s="617">
        <f aca="true" t="shared" si="65" ref="D189:D194">E189+F189+G189+H189</f>
        <v>150000000</v>
      </c>
      <c r="E189" s="605"/>
      <c r="F189" s="605"/>
      <c r="G189" s="605"/>
      <c r="H189" s="638">
        <v>150000000</v>
      </c>
      <c r="I189" s="617">
        <f aca="true" t="shared" si="66" ref="I189:I194">J189+K189+L189+M189</f>
        <v>127130000</v>
      </c>
      <c r="J189" s="617"/>
      <c r="K189" s="605"/>
      <c r="L189" s="605"/>
      <c r="M189" s="617">
        <v>127130000</v>
      </c>
      <c r="N189" s="501">
        <f t="shared" si="53"/>
        <v>0.8475333333333334</v>
      </c>
      <c r="O189" s="617">
        <f t="shared" si="47"/>
        <v>150000000</v>
      </c>
      <c r="P189" s="602"/>
      <c r="Q189" s="598"/>
    </row>
    <row r="190" spans="1:17" s="78" customFormat="1" ht="45.75" customHeight="1" hidden="1" outlineLevel="1">
      <c r="A190" s="635" t="s">
        <v>53</v>
      </c>
      <c r="B190" s="672" t="s">
        <v>760</v>
      </c>
      <c r="C190" s="673"/>
      <c r="D190" s="617">
        <f t="shared" si="65"/>
        <v>70000000</v>
      </c>
      <c r="E190" s="605"/>
      <c r="F190" s="605"/>
      <c r="G190" s="605"/>
      <c r="H190" s="638">
        <v>70000000</v>
      </c>
      <c r="I190" s="617">
        <f t="shared" si="66"/>
        <v>69890000</v>
      </c>
      <c r="J190" s="617"/>
      <c r="K190" s="605"/>
      <c r="L190" s="605"/>
      <c r="M190" s="617">
        <v>69890000</v>
      </c>
      <c r="N190" s="501">
        <f t="shared" si="53"/>
        <v>0.9984285714285714</v>
      </c>
      <c r="O190" s="617">
        <f t="shared" si="47"/>
        <v>70000000</v>
      </c>
      <c r="P190" s="602"/>
      <c r="Q190" s="598"/>
    </row>
    <row r="191" spans="1:17" s="78" customFormat="1" ht="45.75" customHeight="1" hidden="1" outlineLevel="1">
      <c r="A191" s="635" t="s">
        <v>53</v>
      </c>
      <c r="B191" s="615" t="s">
        <v>761</v>
      </c>
      <c r="C191" s="673"/>
      <c r="D191" s="617">
        <f t="shared" si="65"/>
        <v>130000000</v>
      </c>
      <c r="E191" s="617"/>
      <c r="F191" s="605"/>
      <c r="G191" s="605"/>
      <c r="H191" s="638">
        <v>130000000</v>
      </c>
      <c r="I191" s="617">
        <f t="shared" si="66"/>
        <v>129710000</v>
      </c>
      <c r="J191" s="617"/>
      <c r="K191" s="605"/>
      <c r="L191" s="605"/>
      <c r="M191" s="617">
        <v>129710000</v>
      </c>
      <c r="N191" s="501">
        <f t="shared" si="53"/>
        <v>0.9977692307692307</v>
      </c>
      <c r="O191" s="617">
        <f t="shared" si="47"/>
        <v>130000000</v>
      </c>
      <c r="P191" s="602"/>
      <c r="Q191" s="598"/>
    </row>
    <row r="192" spans="1:17" s="78" customFormat="1" ht="45.75" customHeight="1" hidden="1" outlineLevel="1">
      <c r="A192" s="635" t="s">
        <v>53</v>
      </c>
      <c r="B192" s="615" t="s">
        <v>762</v>
      </c>
      <c r="C192" s="673"/>
      <c r="D192" s="617">
        <f t="shared" si="65"/>
        <v>150000000</v>
      </c>
      <c r="E192" s="605"/>
      <c r="F192" s="605"/>
      <c r="G192" s="605"/>
      <c r="H192" s="638">
        <v>150000000</v>
      </c>
      <c r="I192" s="617">
        <f t="shared" si="66"/>
        <v>0</v>
      </c>
      <c r="J192" s="605"/>
      <c r="K192" s="605"/>
      <c r="L192" s="605"/>
      <c r="M192" s="638"/>
      <c r="N192" s="501">
        <f t="shared" si="53"/>
        <v>0</v>
      </c>
      <c r="O192" s="617">
        <f t="shared" si="47"/>
        <v>150000000</v>
      </c>
      <c r="P192" s="602"/>
      <c r="Q192" s="598"/>
    </row>
    <row r="193" spans="1:17" s="78" customFormat="1" ht="45.75" customHeight="1" hidden="1" outlineLevel="1">
      <c r="A193" s="635" t="s">
        <v>53</v>
      </c>
      <c r="B193" s="674" t="s">
        <v>763</v>
      </c>
      <c r="C193" s="673"/>
      <c r="D193" s="617">
        <f t="shared" si="65"/>
        <v>100000000</v>
      </c>
      <c r="E193" s="605"/>
      <c r="F193" s="605"/>
      <c r="G193" s="605"/>
      <c r="H193" s="675">
        <v>100000000</v>
      </c>
      <c r="I193" s="617">
        <f t="shared" si="66"/>
        <v>0</v>
      </c>
      <c r="J193" s="605"/>
      <c r="K193" s="605"/>
      <c r="L193" s="605"/>
      <c r="M193" s="675"/>
      <c r="N193" s="501">
        <f t="shared" si="53"/>
        <v>0</v>
      </c>
      <c r="O193" s="617">
        <f t="shared" si="47"/>
        <v>100000000</v>
      </c>
      <c r="P193" s="602"/>
      <c r="Q193" s="598"/>
    </row>
    <row r="194" spans="1:17" s="78" customFormat="1" ht="45.75" customHeight="1" hidden="1" outlineLevel="1">
      <c r="A194" s="635" t="s">
        <v>53</v>
      </c>
      <c r="B194" s="674" t="s">
        <v>764</v>
      </c>
      <c r="C194" s="673"/>
      <c r="D194" s="617">
        <f t="shared" si="65"/>
        <v>28000000</v>
      </c>
      <c r="E194" s="605"/>
      <c r="F194" s="605"/>
      <c r="G194" s="605"/>
      <c r="H194" s="675">
        <v>28000000</v>
      </c>
      <c r="I194" s="617">
        <f t="shared" si="66"/>
        <v>0</v>
      </c>
      <c r="J194" s="605"/>
      <c r="K194" s="605"/>
      <c r="L194" s="605"/>
      <c r="M194" s="675"/>
      <c r="N194" s="501">
        <f t="shared" si="53"/>
        <v>0</v>
      </c>
      <c r="O194" s="617">
        <f t="shared" si="47"/>
        <v>28000000</v>
      </c>
      <c r="P194" s="602"/>
      <c r="Q194" s="598"/>
    </row>
    <row r="195" spans="1:17" s="219" customFormat="1" ht="45.75" customHeight="1" hidden="1" outlineLevel="1">
      <c r="A195" s="603" t="s">
        <v>583</v>
      </c>
      <c r="B195" s="659" t="s">
        <v>593</v>
      </c>
      <c r="C195" s="666"/>
      <c r="D195" s="605">
        <f>D196</f>
        <v>187000000</v>
      </c>
      <c r="E195" s="605"/>
      <c r="F195" s="605"/>
      <c r="G195" s="605"/>
      <c r="H195" s="605">
        <f>H196</f>
        <v>187000000</v>
      </c>
      <c r="I195" s="605">
        <f>I196</f>
        <v>175000000</v>
      </c>
      <c r="J195" s="605"/>
      <c r="K195" s="605"/>
      <c r="L195" s="605"/>
      <c r="M195" s="605">
        <f>M196</f>
        <v>175000000</v>
      </c>
      <c r="N195" s="489">
        <f t="shared" si="53"/>
        <v>0.9358288770053476</v>
      </c>
      <c r="O195" s="605">
        <f t="shared" si="47"/>
        <v>187000000</v>
      </c>
      <c r="P195" s="602"/>
      <c r="Q195" s="598"/>
    </row>
    <row r="196" spans="1:17" s="78" customFormat="1" ht="45.75" customHeight="1" hidden="1" outlineLevel="1">
      <c r="A196" s="603" t="s">
        <v>791</v>
      </c>
      <c r="B196" s="659" t="s">
        <v>595</v>
      </c>
      <c r="C196" s="666"/>
      <c r="D196" s="605">
        <f>SUM(E196:H196)</f>
        <v>187000000</v>
      </c>
      <c r="E196" s="605"/>
      <c r="F196" s="605"/>
      <c r="G196" s="605"/>
      <c r="H196" s="605">
        <f>H197</f>
        <v>187000000</v>
      </c>
      <c r="I196" s="605">
        <f>SUM(J196:M196)</f>
        <v>175000000</v>
      </c>
      <c r="J196" s="605"/>
      <c r="K196" s="605"/>
      <c r="L196" s="605"/>
      <c r="M196" s="605">
        <f>M197</f>
        <v>175000000</v>
      </c>
      <c r="N196" s="489">
        <f t="shared" si="53"/>
        <v>0.9358288770053476</v>
      </c>
      <c r="O196" s="605">
        <f t="shared" si="47"/>
        <v>187000000</v>
      </c>
      <c r="P196" s="602"/>
      <c r="Q196" s="598"/>
    </row>
    <row r="197" spans="1:17" s="78" customFormat="1" ht="45.75" customHeight="1" hidden="1" outlineLevel="1">
      <c r="A197" s="635" t="s">
        <v>53</v>
      </c>
      <c r="B197" s="670" t="s">
        <v>596</v>
      </c>
      <c r="C197" s="667" t="s">
        <v>597</v>
      </c>
      <c r="D197" s="617">
        <f>SUM(E197:H197)</f>
        <v>187000000</v>
      </c>
      <c r="E197" s="617"/>
      <c r="F197" s="617"/>
      <c r="G197" s="617"/>
      <c r="H197" s="617">
        <v>187000000</v>
      </c>
      <c r="I197" s="617">
        <f>SUM(J197:M197)</f>
        <v>175000000</v>
      </c>
      <c r="J197" s="617"/>
      <c r="K197" s="617"/>
      <c r="L197" s="617"/>
      <c r="M197" s="617">
        <v>175000000</v>
      </c>
      <c r="N197" s="501">
        <f t="shared" si="53"/>
        <v>0.9358288770053476</v>
      </c>
      <c r="O197" s="617">
        <f t="shared" si="47"/>
        <v>187000000</v>
      </c>
      <c r="P197" s="602"/>
      <c r="Q197" s="598"/>
    </row>
    <row r="198" spans="1:17" s="219" customFormat="1" ht="45.75" customHeight="1" hidden="1" outlineLevel="1">
      <c r="A198" s="603" t="s">
        <v>585</v>
      </c>
      <c r="B198" s="659" t="s">
        <v>599</v>
      </c>
      <c r="C198" s="666"/>
      <c r="D198" s="605">
        <f aca="true" t="shared" si="67" ref="D198:M198">D199+D202+D203</f>
        <v>586000000</v>
      </c>
      <c r="E198" s="605">
        <f t="shared" si="67"/>
        <v>0</v>
      </c>
      <c r="F198" s="605">
        <f t="shared" si="67"/>
        <v>0</v>
      </c>
      <c r="G198" s="605">
        <f t="shared" si="67"/>
        <v>0</v>
      </c>
      <c r="H198" s="605">
        <f t="shared" si="67"/>
        <v>586000000</v>
      </c>
      <c r="I198" s="605">
        <f t="shared" si="67"/>
        <v>204950000</v>
      </c>
      <c r="J198" s="605">
        <f t="shared" si="67"/>
        <v>0</v>
      </c>
      <c r="K198" s="605">
        <f t="shared" si="67"/>
        <v>0</v>
      </c>
      <c r="L198" s="605">
        <f t="shared" si="67"/>
        <v>0</v>
      </c>
      <c r="M198" s="605">
        <f t="shared" si="67"/>
        <v>204950000</v>
      </c>
      <c r="N198" s="501">
        <f t="shared" si="53"/>
        <v>0.34974402730375426</v>
      </c>
      <c r="O198" s="617">
        <f t="shared" si="47"/>
        <v>586000000</v>
      </c>
      <c r="P198" s="602"/>
      <c r="Q198" s="598"/>
    </row>
    <row r="199" spans="1:17" s="78" customFormat="1" ht="45.75" customHeight="1" hidden="1" outlineLevel="1">
      <c r="A199" s="603" t="s">
        <v>797</v>
      </c>
      <c r="B199" s="659" t="s">
        <v>601</v>
      </c>
      <c r="C199" s="666"/>
      <c r="D199" s="605">
        <f>SUM(E199:H199)</f>
        <v>460000000</v>
      </c>
      <c r="E199" s="605"/>
      <c r="F199" s="605"/>
      <c r="G199" s="605"/>
      <c r="H199" s="605">
        <f>H200+H201</f>
        <v>460000000</v>
      </c>
      <c r="I199" s="605">
        <f>SUM(J199:M199)</f>
        <v>167950000</v>
      </c>
      <c r="J199" s="605"/>
      <c r="K199" s="605"/>
      <c r="L199" s="605"/>
      <c r="M199" s="605">
        <f>M200+M201</f>
        <v>167950000</v>
      </c>
      <c r="N199" s="501">
        <f t="shared" si="53"/>
        <v>0.3651086956521739</v>
      </c>
      <c r="O199" s="617">
        <f t="shared" si="47"/>
        <v>460000000</v>
      </c>
      <c r="P199" s="602"/>
      <c r="Q199" s="598"/>
    </row>
    <row r="200" spans="1:17" s="78" customFormat="1" ht="45.75" customHeight="1" hidden="1" outlineLevel="1">
      <c r="A200" s="635" t="s">
        <v>53</v>
      </c>
      <c r="B200" s="670" t="s">
        <v>602</v>
      </c>
      <c r="C200" s="667" t="s">
        <v>576</v>
      </c>
      <c r="D200" s="617">
        <f>SUM(E200:H200)</f>
        <v>352000000</v>
      </c>
      <c r="E200" s="617"/>
      <c r="F200" s="617"/>
      <c r="G200" s="617"/>
      <c r="H200" s="617">
        <v>352000000</v>
      </c>
      <c r="I200" s="617">
        <f>SUM(J200:M200)</f>
        <v>103000000</v>
      </c>
      <c r="J200" s="617"/>
      <c r="K200" s="617"/>
      <c r="L200" s="617"/>
      <c r="M200" s="617">
        <v>103000000</v>
      </c>
      <c r="N200" s="501">
        <f t="shared" si="53"/>
        <v>0.29261363636363635</v>
      </c>
      <c r="O200" s="617">
        <f aca="true" t="shared" si="68" ref="O200:O205">D200</f>
        <v>352000000</v>
      </c>
      <c r="P200" s="602"/>
      <c r="Q200" s="598"/>
    </row>
    <row r="201" spans="1:17" s="78" customFormat="1" ht="45.75" customHeight="1" hidden="1" outlineLevel="1">
      <c r="A201" s="635" t="s">
        <v>53</v>
      </c>
      <c r="B201" s="670" t="s">
        <v>603</v>
      </c>
      <c r="C201" s="667" t="s">
        <v>604</v>
      </c>
      <c r="D201" s="617">
        <f>SUM(E201:H201)</f>
        <v>108000000</v>
      </c>
      <c r="E201" s="617"/>
      <c r="F201" s="617"/>
      <c r="G201" s="617"/>
      <c r="H201" s="617">
        <v>108000000</v>
      </c>
      <c r="I201" s="617">
        <f>SUM(J201:M201)</f>
        <v>64950000</v>
      </c>
      <c r="J201" s="617"/>
      <c r="K201" s="617"/>
      <c r="L201" s="617"/>
      <c r="M201" s="617">
        <v>64950000</v>
      </c>
      <c r="N201" s="501">
        <f t="shared" si="53"/>
        <v>0.6013888888888889</v>
      </c>
      <c r="O201" s="617">
        <f t="shared" si="68"/>
        <v>108000000</v>
      </c>
      <c r="P201" s="602"/>
      <c r="Q201" s="598"/>
    </row>
    <row r="202" spans="1:17" s="78" customFormat="1" ht="45.75" customHeight="1" hidden="1" outlineLevel="1">
      <c r="A202" s="603" t="s">
        <v>792</v>
      </c>
      <c r="B202" s="659" t="s">
        <v>605</v>
      </c>
      <c r="C202" s="611" t="s">
        <v>742</v>
      </c>
      <c r="D202" s="605">
        <f>SUM(E202:H202)</f>
        <v>37000000</v>
      </c>
      <c r="E202" s="605"/>
      <c r="F202" s="605"/>
      <c r="G202" s="605"/>
      <c r="H202" s="605">
        <v>37000000</v>
      </c>
      <c r="I202" s="605">
        <f>SUM(J202:M202)</f>
        <v>37000000</v>
      </c>
      <c r="J202" s="605"/>
      <c r="K202" s="605"/>
      <c r="L202" s="605"/>
      <c r="M202" s="605">
        <v>37000000</v>
      </c>
      <c r="N202" s="489">
        <f t="shared" si="53"/>
        <v>1</v>
      </c>
      <c r="O202" s="605">
        <f t="shared" si="68"/>
        <v>37000000</v>
      </c>
      <c r="P202" s="602"/>
      <c r="Q202" s="598"/>
    </row>
    <row r="203" spans="1:17" s="78" customFormat="1" ht="45.75" customHeight="1" hidden="1" outlineLevel="1">
      <c r="A203" s="603" t="s">
        <v>798</v>
      </c>
      <c r="B203" s="659" t="s">
        <v>607</v>
      </c>
      <c r="C203" s="666"/>
      <c r="D203" s="605">
        <f aca="true" t="shared" si="69" ref="D203:M203">D204</f>
        <v>89000000</v>
      </c>
      <c r="E203" s="605">
        <f t="shared" si="69"/>
        <v>0</v>
      </c>
      <c r="F203" s="605">
        <f t="shared" si="69"/>
        <v>0</v>
      </c>
      <c r="G203" s="605">
        <f t="shared" si="69"/>
        <v>0</v>
      </c>
      <c r="H203" s="605">
        <f t="shared" si="69"/>
        <v>89000000</v>
      </c>
      <c r="I203" s="605">
        <f t="shared" si="69"/>
        <v>0</v>
      </c>
      <c r="J203" s="605">
        <f t="shared" si="69"/>
        <v>0</v>
      </c>
      <c r="K203" s="605">
        <f t="shared" si="69"/>
        <v>0</v>
      </c>
      <c r="L203" s="605">
        <f t="shared" si="69"/>
        <v>0</v>
      </c>
      <c r="M203" s="605">
        <f t="shared" si="69"/>
        <v>0</v>
      </c>
      <c r="N203" s="489">
        <f t="shared" si="53"/>
        <v>0</v>
      </c>
      <c r="O203" s="605">
        <f t="shared" si="68"/>
        <v>89000000</v>
      </c>
      <c r="P203" s="602"/>
      <c r="Q203" s="598"/>
    </row>
    <row r="204" spans="1:17" s="78" customFormat="1" ht="45.75" customHeight="1" hidden="1" outlineLevel="1">
      <c r="A204" s="635" t="s">
        <v>53</v>
      </c>
      <c r="B204" s="670" t="s">
        <v>608</v>
      </c>
      <c r="C204" s="667" t="s">
        <v>576</v>
      </c>
      <c r="D204" s="617">
        <f>SUM(E204:H204)</f>
        <v>89000000</v>
      </c>
      <c r="E204" s="617"/>
      <c r="F204" s="617"/>
      <c r="G204" s="617"/>
      <c r="H204" s="617">
        <v>89000000</v>
      </c>
      <c r="I204" s="617">
        <f>SUM(J204:M204)</f>
        <v>0</v>
      </c>
      <c r="J204" s="617"/>
      <c r="K204" s="617"/>
      <c r="L204" s="617"/>
      <c r="M204" s="617"/>
      <c r="N204" s="501">
        <f t="shared" si="53"/>
        <v>0</v>
      </c>
      <c r="O204" s="617">
        <f t="shared" si="68"/>
        <v>89000000</v>
      </c>
      <c r="P204" s="602"/>
      <c r="Q204" s="598"/>
    </row>
    <row r="205" spans="1:17" ht="15.75" collapsed="1">
      <c r="A205" s="592"/>
      <c r="B205" s="592"/>
      <c r="C205" s="592"/>
      <c r="D205" s="676">
        <f>'PL III'!O8</f>
        <v>12762528089</v>
      </c>
      <c r="E205" s="592"/>
      <c r="F205" s="592"/>
      <c r="G205" s="592"/>
      <c r="H205" s="592"/>
      <c r="I205" s="677">
        <f>'PL III'!P8</f>
        <v>0</v>
      </c>
      <c r="J205" s="592"/>
      <c r="K205" s="592"/>
      <c r="L205" s="592"/>
      <c r="M205" s="592"/>
      <c r="N205" s="678">
        <f t="shared" si="53"/>
        <v>0</v>
      </c>
      <c r="O205" s="679">
        <f t="shared" si="68"/>
        <v>12762528089</v>
      </c>
      <c r="P205" s="592"/>
      <c r="Q205" s="592"/>
    </row>
    <row r="206" spans="1:17" ht="15">
      <c r="A206" s="592"/>
      <c r="B206" s="592"/>
      <c r="C206" s="592"/>
      <c r="D206" s="676">
        <f>D8-O8</f>
        <v>0</v>
      </c>
      <c r="E206" s="592"/>
      <c r="F206" s="592"/>
      <c r="G206" s="592"/>
      <c r="H206" s="592"/>
      <c r="I206" s="680"/>
      <c r="J206" s="592"/>
      <c r="K206" s="592"/>
      <c r="L206" s="592"/>
      <c r="M206" s="592"/>
      <c r="N206" s="592"/>
      <c r="O206" s="592"/>
      <c r="P206" s="592"/>
      <c r="Q206" s="592"/>
    </row>
  </sheetData>
  <sheetProtection/>
  <mergeCells count="17">
    <mergeCell ref="P151:P160"/>
    <mergeCell ref="P182:P183"/>
    <mergeCell ref="A1:P1"/>
    <mergeCell ref="A2:P2"/>
    <mergeCell ref="A3:P3"/>
    <mergeCell ref="O4:P4"/>
    <mergeCell ref="N5:N6"/>
    <mergeCell ref="C189:C194"/>
    <mergeCell ref="A5:A6"/>
    <mergeCell ref="B5:B6"/>
    <mergeCell ref="C5:C6"/>
    <mergeCell ref="O5:O6"/>
    <mergeCell ref="P5:P6"/>
    <mergeCell ref="I5:I6"/>
    <mergeCell ref="J5:M5"/>
    <mergeCell ref="D5:D6"/>
    <mergeCell ref="E5:H5"/>
  </mergeCells>
  <printOptions/>
  <pageMargins left="0.7" right="0.7" top="0.75" bottom="0.75" header="0.3" footer="0.3"/>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Z198"/>
  <sheetViews>
    <sheetView zoomScalePageLayoutView="0" workbookViewId="0" topLeftCell="A1">
      <selection activeCell="O7" sqref="O7"/>
    </sheetView>
  </sheetViews>
  <sheetFormatPr defaultColWidth="8.8515625" defaultRowHeight="15" outlineLevelRow="1"/>
  <cols>
    <col min="1" max="1" width="4.421875" style="27" customWidth="1"/>
    <col min="2" max="2" width="24.28125" style="19" customWidth="1"/>
    <col min="3" max="3" width="22.140625" style="19" hidden="1" customWidth="1"/>
    <col min="4" max="4" width="20.8515625" style="19" customWidth="1"/>
    <col min="5" max="5" width="13.28125" style="19" hidden="1" customWidth="1"/>
    <col min="6" max="6" width="12.8515625" style="19" hidden="1" customWidth="1"/>
    <col min="7" max="7" width="12.7109375" style="19" hidden="1" customWidth="1"/>
    <col min="8" max="8" width="10.8515625" style="19" hidden="1" customWidth="1"/>
    <col min="9" max="9" width="12.7109375" style="19" hidden="1" customWidth="1"/>
    <col min="10" max="10" width="12.28125" style="19" hidden="1" customWidth="1"/>
    <col min="11" max="11" width="11.8515625" style="19" hidden="1" customWidth="1"/>
    <col min="12" max="12" width="10.8515625" style="19" hidden="1" customWidth="1"/>
    <col min="13" max="13" width="10.140625" style="19" hidden="1" customWidth="1"/>
    <col min="14" max="14" width="10.7109375" style="19" hidden="1" customWidth="1"/>
    <col min="15" max="15" width="15.7109375" style="96" customWidth="1"/>
    <col min="16" max="16" width="16.7109375" style="116" customWidth="1"/>
    <col min="17" max="17" width="15.28125" style="19" hidden="1" customWidth="1"/>
    <col min="18" max="18" width="14.140625" style="120" hidden="1" customWidth="1"/>
    <col min="19" max="20" width="14.140625" style="19" hidden="1" customWidth="1"/>
    <col min="21" max="21" width="14.140625" style="19" customWidth="1"/>
    <col min="22" max="22" width="16.140625" style="19" customWidth="1"/>
    <col min="23" max="23" width="25.7109375" style="19" customWidth="1"/>
    <col min="24" max="24" width="21.140625" style="19" customWidth="1"/>
    <col min="25" max="25" width="8.8515625" style="19" customWidth="1"/>
    <col min="26" max="26" width="12.421875" style="19" bestFit="1" customWidth="1"/>
    <col min="27" max="16384" width="8.8515625" style="19" customWidth="1"/>
  </cols>
  <sheetData>
    <row r="1" spans="1:23" ht="21" customHeight="1">
      <c r="A1" s="462" t="s">
        <v>817</v>
      </c>
      <c r="B1" s="462"/>
      <c r="C1" s="462"/>
      <c r="D1" s="462"/>
      <c r="E1" s="462"/>
      <c r="F1" s="462"/>
      <c r="G1" s="462"/>
      <c r="H1" s="462"/>
      <c r="I1" s="462"/>
      <c r="J1" s="462"/>
      <c r="K1" s="462"/>
      <c r="L1" s="462"/>
      <c r="M1" s="462"/>
      <c r="N1" s="462"/>
      <c r="O1" s="462"/>
      <c r="P1" s="462"/>
      <c r="Q1" s="462"/>
      <c r="R1" s="462"/>
      <c r="S1" s="462"/>
      <c r="T1" s="462"/>
      <c r="U1" s="462"/>
      <c r="V1" s="462"/>
      <c r="W1" s="462"/>
    </row>
    <row r="2" spans="1:23" ht="39" customHeight="1">
      <c r="A2" s="463" t="s">
        <v>820</v>
      </c>
      <c r="B2" s="463"/>
      <c r="C2" s="463"/>
      <c r="D2" s="463"/>
      <c r="E2" s="463"/>
      <c r="F2" s="463"/>
      <c r="G2" s="463"/>
      <c r="H2" s="463"/>
      <c r="I2" s="463"/>
      <c r="J2" s="463"/>
      <c r="K2" s="463"/>
      <c r="L2" s="463"/>
      <c r="M2" s="463"/>
      <c r="N2" s="463"/>
      <c r="O2" s="463"/>
      <c r="P2" s="463"/>
      <c r="Q2" s="463"/>
      <c r="R2" s="463"/>
      <c r="S2" s="463"/>
      <c r="T2" s="463"/>
      <c r="U2" s="463"/>
      <c r="V2" s="463"/>
      <c r="W2" s="463"/>
    </row>
    <row r="3" spans="1:23" ht="18.75">
      <c r="A3" s="464" t="s">
        <v>812</v>
      </c>
      <c r="B3" s="464"/>
      <c r="C3" s="464"/>
      <c r="D3" s="464"/>
      <c r="E3" s="464"/>
      <c r="F3" s="464"/>
      <c r="G3" s="464"/>
      <c r="H3" s="464"/>
      <c r="I3" s="464"/>
      <c r="J3" s="464"/>
      <c r="K3" s="464"/>
      <c r="L3" s="464"/>
      <c r="M3" s="464"/>
      <c r="N3" s="464"/>
      <c r="O3" s="464"/>
      <c r="P3" s="464"/>
      <c r="Q3" s="464"/>
      <c r="R3" s="464"/>
      <c r="S3" s="464"/>
      <c r="T3" s="464"/>
      <c r="U3" s="464"/>
      <c r="V3" s="464"/>
      <c r="W3" s="464"/>
    </row>
    <row r="4" spans="1:23" ht="15.75">
      <c r="A4" s="465"/>
      <c r="B4" s="466"/>
      <c r="C4" s="466"/>
      <c r="D4" s="466"/>
      <c r="E4" s="466"/>
      <c r="F4" s="466"/>
      <c r="G4" s="466"/>
      <c r="H4" s="466"/>
      <c r="I4" s="466"/>
      <c r="J4" s="466"/>
      <c r="K4" s="466"/>
      <c r="L4" s="466"/>
      <c r="M4" s="466"/>
      <c r="N4" s="466"/>
      <c r="O4" s="467"/>
      <c r="P4" s="466"/>
      <c r="Q4" s="466"/>
      <c r="R4" s="468"/>
      <c r="S4" s="466"/>
      <c r="T4" s="466"/>
      <c r="U4" s="466"/>
      <c r="V4" s="469" t="s">
        <v>483</v>
      </c>
      <c r="W4" s="469"/>
    </row>
    <row r="5" spans="1:23" ht="15.75" customHeight="1">
      <c r="A5" s="470" t="s">
        <v>484</v>
      </c>
      <c r="B5" s="470" t="s">
        <v>485</v>
      </c>
      <c r="C5" s="471" t="s">
        <v>486</v>
      </c>
      <c r="D5" s="471" t="s">
        <v>486</v>
      </c>
      <c r="E5" s="470" t="s">
        <v>487</v>
      </c>
      <c r="F5" s="472" t="s">
        <v>609</v>
      </c>
      <c r="G5" s="473"/>
      <c r="H5" s="473"/>
      <c r="I5" s="474"/>
      <c r="J5" s="470" t="s">
        <v>778</v>
      </c>
      <c r="K5" s="472" t="s">
        <v>768</v>
      </c>
      <c r="L5" s="473"/>
      <c r="M5" s="473"/>
      <c r="N5" s="474"/>
      <c r="O5" s="475" t="s">
        <v>803</v>
      </c>
      <c r="P5" s="470" t="s">
        <v>819</v>
      </c>
      <c r="Q5" s="472" t="s">
        <v>770</v>
      </c>
      <c r="R5" s="473"/>
      <c r="S5" s="473"/>
      <c r="T5" s="474"/>
      <c r="U5" s="471" t="s">
        <v>804</v>
      </c>
      <c r="V5" s="476" t="s">
        <v>790</v>
      </c>
      <c r="W5" s="477" t="s">
        <v>627</v>
      </c>
    </row>
    <row r="6" spans="1:23" ht="57">
      <c r="A6" s="470"/>
      <c r="B6" s="470"/>
      <c r="C6" s="478"/>
      <c r="D6" s="478"/>
      <c r="E6" s="470"/>
      <c r="F6" s="479" t="s">
        <v>488</v>
      </c>
      <c r="G6" s="479" t="s">
        <v>489</v>
      </c>
      <c r="H6" s="479" t="s">
        <v>490</v>
      </c>
      <c r="I6" s="479" t="s">
        <v>491</v>
      </c>
      <c r="J6" s="470"/>
      <c r="K6" s="479" t="s">
        <v>488</v>
      </c>
      <c r="L6" s="479" t="s">
        <v>489</v>
      </c>
      <c r="M6" s="479" t="s">
        <v>490</v>
      </c>
      <c r="N6" s="479" t="s">
        <v>491</v>
      </c>
      <c r="O6" s="480"/>
      <c r="P6" s="470"/>
      <c r="Q6" s="479" t="s">
        <v>488</v>
      </c>
      <c r="R6" s="481" t="s">
        <v>489</v>
      </c>
      <c r="S6" s="479" t="s">
        <v>490</v>
      </c>
      <c r="T6" s="479" t="s">
        <v>491</v>
      </c>
      <c r="U6" s="478"/>
      <c r="V6" s="476"/>
      <c r="W6" s="477"/>
    </row>
    <row r="7" spans="1:23" ht="15">
      <c r="A7" s="482" t="s">
        <v>492</v>
      </c>
      <c r="B7" s="482" t="s">
        <v>493</v>
      </c>
      <c r="C7" s="482">
        <v>1</v>
      </c>
      <c r="D7" s="482">
        <v>1</v>
      </c>
      <c r="E7" s="482">
        <v>2</v>
      </c>
      <c r="F7" s="482">
        <v>3</v>
      </c>
      <c r="G7" s="482">
        <v>4</v>
      </c>
      <c r="H7" s="482">
        <v>5</v>
      </c>
      <c r="I7" s="482">
        <v>6</v>
      </c>
      <c r="J7" s="482">
        <v>2</v>
      </c>
      <c r="K7" s="482">
        <v>3</v>
      </c>
      <c r="L7" s="482">
        <v>4</v>
      </c>
      <c r="M7" s="482">
        <v>5</v>
      </c>
      <c r="N7" s="482">
        <v>6</v>
      </c>
      <c r="O7" s="483"/>
      <c r="P7" s="482">
        <v>2</v>
      </c>
      <c r="Q7" s="482">
        <v>3</v>
      </c>
      <c r="R7" s="484">
        <v>4</v>
      </c>
      <c r="S7" s="482">
        <v>5</v>
      </c>
      <c r="T7" s="482">
        <v>6</v>
      </c>
      <c r="U7" s="482"/>
      <c r="V7" s="482">
        <v>7</v>
      </c>
      <c r="W7" s="485"/>
    </row>
    <row r="8" spans="1:24" ht="24" customHeight="1">
      <c r="A8" s="486"/>
      <c r="B8" s="479" t="s">
        <v>494</v>
      </c>
      <c r="C8" s="479"/>
      <c r="D8" s="479"/>
      <c r="E8" s="487">
        <f aca="true" t="shared" si="0" ref="E8:O8">E9+E36+E106</f>
        <v>14842000000</v>
      </c>
      <c r="F8" s="487">
        <f t="shared" si="0"/>
        <v>2775000000</v>
      </c>
      <c r="G8" s="487">
        <f t="shared" si="0"/>
        <v>9761900000</v>
      </c>
      <c r="H8" s="487">
        <f t="shared" si="0"/>
        <v>171000000</v>
      </c>
      <c r="I8" s="487">
        <f t="shared" si="0"/>
        <v>635000000</v>
      </c>
      <c r="J8" s="487">
        <f t="shared" si="0"/>
        <v>2079471911</v>
      </c>
      <c r="K8" s="487">
        <f t="shared" si="0"/>
        <v>799743800</v>
      </c>
      <c r="L8" s="487">
        <f t="shared" si="0"/>
        <v>789381111</v>
      </c>
      <c r="M8" s="487">
        <f t="shared" si="0"/>
        <v>37441000</v>
      </c>
      <c r="N8" s="487">
        <f t="shared" si="0"/>
        <v>452906000</v>
      </c>
      <c r="O8" s="487">
        <f t="shared" si="0"/>
        <v>12762528089</v>
      </c>
      <c r="P8" s="487">
        <f>P9+P36+P106</f>
        <v>2977426140</v>
      </c>
      <c r="Q8" s="487">
        <f>Q9+Q36+Q106</f>
        <v>107878100</v>
      </c>
      <c r="R8" s="488">
        <f>R9+R36+R106</f>
        <v>3142641940</v>
      </c>
      <c r="S8" s="487">
        <f>S9+S36+S106</f>
        <v>81318500</v>
      </c>
      <c r="T8" s="487">
        <f>T9+T36+T106</f>
        <v>141595600</v>
      </c>
      <c r="U8" s="489">
        <f>P8/O8</f>
        <v>0.2332943848771027</v>
      </c>
      <c r="V8" s="490">
        <f>V9+V36+V106</f>
        <v>5888034889</v>
      </c>
      <c r="W8" s="491">
        <f>O8-V8</f>
        <v>6874493200</v>
      </c>
      <c r="X8" s="224"/>
    </row>
    <row r="9" spans="1:25" s="84" customFormat="1" ht="57">
      <c r="A9" s="486" t="s">
        <v>492</v>
      </c>
      <c r="B9" s="492" t="s">
        <v>495</v>
      </c>
      <c r="C9" s="492"/>
      <c r="D9" s="492"/>
      <c r="E9" s="487">
        <f aca="true" t="shared" si="1" ref="E9:T9">E10+E11+E12+E19+E28+E29</f>
        <v>1750000000</v>
      </c>
      <c r="F9" s="487">
        <f t="shared" si="1"/>
        <v>0</v>
      </c>
      <c r="G9" s="487">
        <f t="shared" si="1"/>
        <v>1750000000</v>
      </c>
      <c r="H9" s="487">
        <f t="shared" si="1"/>
        <v>0</v>
      </c>
      <c r="I9" s="487">
        <f t="shared" si="1"/>
        <v>0</v>
      </c>
      <c r="J9" s="487">
        <f t="shared" si="1"/>
        <v>563615316</v>
      </c>
      <c r="K9" s="487">
        <f t="shared" si="1"/>
        <v>0</v>
      </c>
      <c r="L9" s="487">
        <f t="shared" si="1"/>
        <v>563615316</v>
      </c>
      <c r="M9" s="487">
        <f t="shared" si="1"/>
        <v>0</v>
      </c>
      <c r="N9" s="487">
        <f t="shared" si="1"/>
        <v>0</v>
      </c>
      <c r="O9" s="487">
        <f t="shared" si="1"/>
        <v>1186384684</v>
      </c>
      <c r="P9" s="487">
        <f t="shared" si="1"/>
        <v>421171940</v>
      </c>
      <c r="Q9" s="487">
        <f t="shared" si="1"/>
        <v>0</v>
      </c>
      <c r="R9" s="487">
        <f t="shared" si="1"/>
        <v>421171940</v>
      </c>
      <c r="S9" s="487">
        <f t="shared" si="1"/>
        <v>0</v>
      </c>
      <c r="T9" s="487">
        <f t="shared" si="1"/>
        <v>0</v>
      </c>
      <c r="U9" s="489">
        <f aca="true" t="shared" si="2" ref="U9:U72">P9/O9</f>
        <v>0.35500453240847807</v>
      </c>
      <c r="V9" s="490">
        <f>V10+V11+V12+V19+V29</f>
        <v>1186384684</v>
      </c>
      <c r="W9" s="493"/>
      <c r="X9" s="91"/>
      <c r="Y9" s="91"/>
    </row>
    <row r="10" spans="1:26" s="222" customFormat="1" ht="42.75" hidden="1" outlineLevel="1">
      <c r="A10" s="486" t="s">
        <v>10</v>
      </c>
      <c r="B10" s="492" t="s">
        <v>496</v>
      </c>
      <c r="C10" s="479"/>
      <c r="D10" s="479" t="s">
        <v>497</v>
      </c>
      <c r="E10" s="494">
        <v>500000000</v>
      </c>
      <c r="F10" s="494"/>
      <c r="G10" s="494">
        <v>500000000</v>
      </c>
      <c r="H10" s="487"/>
      <c r="I10" s="487"/>
      <c r="J10" s="487">
        <f>K10+L10+M10+N10</f>
        <v>0</v>
      </c>
      <c r="K10" s="487"/>
      <c r="L10" s="487"/>
      <c r="M10" s="487"/>
      <c r="N10" s="487"/>
      <c r="O10" s="494">
        <f>E10-J10</f>
        <v>500000000</v>
      </c>
      <c r="P10" s="487">
        <f>Q10+R10+S10+T10</f>
        <v>0</v>
      </c>
      <c r="Q10" s="487"/>
      <c r="R10" s="488"/>
      <c r="S10" s="487"/>
      <c r="T10" s="487"/>
      <c r="U10" s="489">
        <f t="shared" si="2"/>
        <v>0</v>
      </c>
      <c r="V10" s="495">
        <f>O10</f>
        <v>500000000</v>
      </c>
      <c r="W10" s="479"/>
      <c r="X10" s="223"/>
      <c r="Z10" s="223"/>
    </row>
    <row r="11" spans="1:26" s="221" customFormat="1" ht="42.75" hidden="1" outlineLevel="1">
      <c r="A11" s="486" t="s">
        <v>419</v>
      </c>
      <c r="B11" s="492" t="s">
        <v>498</v>
      </c>
      <c r="C11" s="482"/>
      <c r="D11" s="482" t="s">
        <v>497</v>
      </c>
      <c r="E11" s="494">
        <v>400000000</v>
      </c>
      <c r="F11" s="494"/>
      <c r="G11" s="494">
        <v>400000000</v>
      </c>
      <c r="H11" s="487"/>
      <c r="I11" s="487"/>
      <c r="J11" s="487">
        <f>K11+L11+M11+N11</f>
        <v>388848200</v>
      </c>
      <c r="K11" s="487"/>
      <c r="L11" s="487">
        <v>388848200</v>
      </c>
      <c r="M11" s="487"/>
      <c r="N11" s="487"/>
      <c r="O11" s="494">
        <f>E11-J11</f>
        <v>11151800</v>
      </c>
      <c r="P11" s="487">
        <f>Q11+R11+S11+T11</f>
        <v>10400000</v>
      </c>
      <c r="Q11" s="487"/>
      <c r="R11" s="488">
        <v>10400000</v>
      </c>
      <c r="S11" s="487"/>
      <c r="T11" s="487"/>
      <c r="U11" s="489">
        <f t="shared" si="2"/>
        <v>0.9325848741907136</v>
      </c>
      <c r="V11" s="495">
        <f>O11</f>
        <v>11151800</v>
      </c>
      <c r="W11" s="482"/>
      <c r="Z11" s="220"/>
    </row>
    <row r="12" spans="1:26" s="221" customFormat="1" ht="71.25" hidden="1" outlineLevel="1">
      <c r="A12" s="486" t="s">
        <v>499</v>
      </c>
      <c r="B12" s="492" t="s">
        <v>500</v>
      </c>
      <c r="C12" s="492"/>
      <c r="D12" s="492"/>
      <c r="E12" s="487">
        <f>SUM(E13:E18)</f>
        <v>450000000</v>
      </c>
      <c r="F12" s="487">
        <f>SUM(F13:F18)</f>
        <v>0</v>
      </c>
      <c r="G12" s="494">
        <f>SUM(G13:G18)</f>
        <v>450000000</v>
      </c>
      <c r="H12" s="487">
        <f aca="true" t="shared" si="3" ref="H12:T12">SUM(H13:H18)</f>
        <v>0</v>
      </c>
      <c r="I12" s="487">
        <f t="shared" si="3"/>
        <v>0</v>
      </c>
      <c r="J12" s="487">
        <f t="shared" si="3"/>
        <v>74680116</v>
      </c>
      <c r="K12" s="487">
        <f t="shared" si="3"/>
        <v>0</v>
      </c>
      <c r="L12" s="487">
        <f t="shared" si="3"/>
        <v>74680116</v>
      </c>
      <c r="M12" s="487">
        <f t="shared" si="3"/>
        <v>0</v>
      </c>
      <c r="N12" s="487">
        <f t="shared" si="3"/>
        <v>0</v>
      </c>
      <c r="O12" s="487">
        <f t="shared" si="3"/>
        <v>375319884</v>
      </c>
      <c r="P12" s="487">
        <f t="shared" si="3"/>
        <v>220931000</v>
      </c>
      <c r="Q12" s="487">
        <f t="shared" si="3"/>
        <v>0</v>
      </c>
      <c r="R12" s="487">
        <f t="shared" si="3"/>
        <v>220931000</v>
      </c>
      <c r="S12" s="487">
        <f t="shared" si="3"/>
        <v>0</v>
      </c>
      <c r="T12" s="487">
        <f t="shared" si="3"/>
        <v>0</v>
      </c>
      <c r="U12" s="489">
        <f t="shared" si="2"/>
        <v>0.5886472031415207</v>
      </c>
      <c r="V12" s="496">
        <f>V13+V14+V15+V16+V17+V18</f>
        <v>375319884</v>
      </c>
      <c r="W12" s="485"/>
      <c r="Z12" s="220"/>
    </row>
    <row r="13" spans="1:23" ht="75" hidden="1" outlineLevel="1">
      <c r="A13" s="497" t="s">
        <v>501</v>
      </c>
      <c r="B13" s="498" t="s">
        <v>502</v>
      </c>
      <c r="C13" s="482"/>
      <c r="D13" s="482" t="s">
        <v>22</v>
      </c>
      <c r="E13" s="499">
        <f aca="true" t="shared" si="4" ref="E13:E18">G13</f>
        <v>75000000</v>
      </c>
      <c r="F13" s="499"/>
      <c r="G13" s="499">
        <v>75000000</v>
      </c>
      <c r="H13" s="499"/>
      <c r="I13" s="499"/>
      <c r="J13" s="499">
        <f aca="true" t="shared" si="5" ref="J13:J18">L13</f>
        <v>0</v>
      </c>
      <c r="K13" s="499"/>
      <c r="L13" s="499"/>
      <c r="M13" s="499"/>
      <c r="N13" s="499"/>
      <c r="O13" s="500">
        <f aca="true" t="shared" si="6" ref="O13:O18">E13-J13</f>
        <v>75000000</v>
      </c>
      <c r="P13" s="499">
        <f aca="true" t="shared" si="7" ref="P13:P18">R13</f>
        <v>74931000</v>
      </c>
      <c r="Q13" s="499"/>
      <c r="R13" s="500">
        <v>74931000</v>
      </c>
      <c r="S13" s="499"/>
      <c r="T13" s="499"/>
      <c r="U13" s="501">
        <f t="shared" si="2"/>
        <v>0.99908</v>
      </c>
      <c r="V13" s="502">
        <f aca="true" t="shared" si="8" ref="V13:V18">O13</f>
        <v>75000000</v>
      </c>
      <c r="W13" s="503"/>
    </row>
    <row r="14" spans="1:23" ht="75" hidden="1" outlineLevel="1">
      <c r="A14" s="497" t="s">
        <v>501</v>
      </c>
      <c r="B14" s="498" t="s">
        <v>503</v>
      </c>
      <c r="C14" s="482"/>
      <c r="D14" s="482" t="s">
        <v>24</v>
      </c>
      <c r="E14" s="499">
        <f t="shared" si="4"/>
        <v>75000000</v>
      </c>
      <c r="F14" s="487"/>
      <c r="G14" s="499">
        <v>75000000</v>
      </c>
      <c r="H14" s="499"/>
      <c r="I14" s="487"/>
      <c r="J14" s="499">
        <f t="shared" si="5"/>
        <v>0</v>
      </c>
      <c r="K14" s="487"/>
      <c r="L14" s="499"/>
      <c r="M14" s="499"/>
      <c r="N14" s="487"/>
      <c r="O14" s="500">
        <f t="shared" si="6"/>
        <v>75000000</v>
      </c>
      <c r="P14" s="499">
        <f t="shared" si="7"/>
        <v>73000000</v>
      </c>
      <c r="Q14" s="487"/>
      <c r="R14" s="500">
        <v>73000000</v>
      </c>
      <c r="S14" s="499"/>
      <c r="T14" s="487"/>
      <c r="U14" s="501">
        <f t="shared" si="2"/>
        <v>0.9733333333333334</v>
      </c>
      <c r="V14" s="502">
        <f t="shared" si="8"/>
        <v>75000000</v>
      </c>
      <c r="W14" s="503"/>
    </row>
    <row r="15" spans="1:23" ht="75" hidden="1" outlineLevel="1">
      <c r="A15" s="497" t="s">
        <v>501</v>
      </c>
      <c r="B15" s="498" t="s">
        <v>504</v>
      </c>
      <c r="C15" s="482"/>
      <c r="D15" s="482" t="s">
        <v>28</v>
      </c>
      <c r="E15" s="499">
        <f t="shared" si="4"/>
        <v>75000000</v>
      </c>
      <c r="F15" s="499"/>
      <c r="G15" s="499">
        <v>75000000</v>
      </c>
      <c r="H15" s="499"/>
      <c r="I15" s="499"/>
      <c r="J15" s="499">
        <f t="shared" si="5"/>
        <v>0</v>
      </c>
      <c r="K15" s="499"/>
      <c r="L15" s="499"/>
      <c r="M15" s="499"/>
      <c r="N15" s="499"/>
      <c r="O15" s="500">
        <f t="shared" si="6"/>
        <v>75000000</v>
      </c>
      <c r="P15" s="499">
        <f t="shared" si="7"/>
        <v>73000000</v>
      </c>
      <c r="Q15" s="499"/>
      <c r="R15" s="500">
        <v>73000000</v>
      </c>
      <c r="S15" s="499"/>
      <c r="T15" s="499"/>
      <c r="U15" s="501">
        <f t="shared" si="2"/>
        <v>0.9733333333333334</v>
      </c>
      <c r="V15" s="502">
        <f t="shared" si="8"/>
        <v>75000000</v>
      </c>
      <c r="W15" s="482"/>
    </row>
    <row r="16" spans="1:23" ht="75" hidden="1" outlineLevel="1">
      <c r="A16" s="497" t="s">
        <v>501</v>
      </c>
      <c r="B16" s="498" t="s">
        <v>505</v>
      </c>
      <c r="C16" s="482"/>
      <c r="D16" s="482" t="s">
        <v>20</v>
      </c>
      <c r="E16" s="499">
        <f t="shared" si="4"/>
        <v>75000000</v>
      </c>
      <c r="F16" s="487"/>
      <c r="G16" s="499">
        <v>75000000</v>
      </c>
      <c r="H16" s="499"/>
      <c r="I16" s="487"/>
      <c r="J16" s="499">
        <f t="shared" si="5"/>
        <v>0</v>
      </c>
      <c r="K16" s="487"/>
      <c r="L16" s="499"/>
      <c r="M16" s="499"/>
      <c r="N16" s="487"/>
      <c r="O16" s="500">
        <f t="shared" si="6"/>
        <v>75000000</v>
      </c>
      <c r="P16" s="499">
        <f t="shared" si="7"/>
        <v>0</v>
      </c>
      <c r="Q16" s="487"/>
      <c r="R16" s="500"/>
      <c r="S16" s="499"/>
      <c r="T16" s="487"/>
      <c r="U16" s="501">
        <f t="shared" si="2"/>
        <v>0</v>
      </c>
      <c r="V16" s="502">
        <f t="shared" si="8"/>
        <v>75000000</v>
      </c>
      <c r="W16" s="482"/>
    </row>
    <row r="17" spans="1:23" ht="75" hidden="1" outlineLevel="1">
      <c r="A17" s="497" t="s">
        <v>501</v>
      </c>
      <c r="B17" s="498" t="s">
        <v>506</v>
      </c>
      <c r="C17" s="482"/>
      <c r="D17" s="482" t="s">
        <v>17</v>
      </c>
      <c r="E17" s="499">
        <f t="shared" si="4"/>
        <v>75000000</v>
      </c>
      <c r="F17" s="499"/>
      <c r="G17" s="499">
        <v>75000000</v>
      </c>
      <c r="H17" s="499"/>
      <c r="I17" s="499"/>
      <c r="J17" s="499">
        <f t="shared" si="5"/>
        <v>74680116</v>
      </c>
      <c r="K17" s="499"/>
      <c r="L17" s="499">
        <v>74680116</v>
      </c>
      <c r="M17" s="499"/>
      <c r="N17" s="499"/>
      <c r="O17" s="500">
        <f t="shared" si="6"/>
        <v>319884</v>
      </c>
      <c r="P17" s="499">
        <f t="shared" si="7"/>
        <v>0</v>
      </c>
      <c r="Q17" s="499"/>
      <c r="R17" s="504"/>
      <c r="S17" s="499"/>
      <c r="T17" s="499"/>
      <c r="U17" s="501">
        <f t="shared" si="2"/>
        <v>0</v>
      </c>
      <c r="V17" s="502">
        <f t="shared" si="8"/>
        <v>319884</v>
      </c>
      <c r="W17" s="503"/>
    </row>
    <row r="18" spans="1:23" ht="75" hidden="1" outlineLevel="1">
      <c r="A18" s="497" t="s">
        <v>501</v>
      </c>
      <c r="B18" s="498" t="s">
        <v>507</v>
      </c>
      <c r="C18" s="482"/>
      <c r="D18" s="482" t="s">
        <v>31</v>
      </c>
      <c r="E18" s="499">
        <f t="shared" si="4"/>
        <v>75000000</v>
      </c>
      <c r="F18" s="487"/>
      <c r="G18" s="499">
        <v>75000000</v>
      </c>
      <c r="H18" s="499"/>
      <c r="I18" s="487"/>
      <c r="J18" s="499">
        <f t="shared" si="5"/>
        <v>0</v>
      </c>
      <c r="K18" s="487"/>
      <c r="L18" s="499"/>
      <c r="M18" s="499"/>
      <c r="N18" s="487"/>
      <c r="O18" s="500">
        <f t="shared" si="6"/>
        <v>75000000</v>
      </c>
      <c r="P18" s="499">
        <f t="shared" si="7"/>
        <v>0</v>
      </c>
      <c r="Q18" s="487"/>
      <c r="R18" s="500"/>
      <c r="S18" s="499"/>
      <c r="T18" s="487"/>
      <c r="U18" s="501">
        <f t="shared" si="2"/>
        <v>0</v>
      </c>
      <c r="V18" s="502">
        <f t="shared" si="8"/>
        <v>75000000</v>
      </c>
      <c r="W18" s="482"/>
    </row>
    <row r="19" spans="1:23" s="221" customFormat="1" ht="42.75" hidden="1" outlineLevel="1">
      <c r="A19" s="486" t="s">
        <v>508</v>
      </c>
      <c r="B19" s="492" t="s">
        <v>509</v>
      </c>
      <c r="C19" s="492"/>
      <c r="D19" s="492"/>
      <c r="E19" s="487">
        <f>E20+E21</f>
        <v>150000000</v>
      </c>
      <c r="F19" s="487">
        <f>F20+F21</f>
        <v>0</v>
      </c>
      <c r="G19" s="494">
        <f>G20+G21</f>
        <v>150000000</v>
      </c>
      <c r="H19" s="487"/>
      <c r="I19" s="487"/>
      <c r="J19" s="487">
        <f>J20+J21</f>
        <v>50087000</v>
      </c>
      <c r="K19" s="487"/>
      <c r="L19" s="487">
        <f>L20+L21</f>
        <v>50087000</v>
      </c>
      <c r="M19" s="487">
        <f aca="true" t="shared" si="9" ref="M19:T19">M20+M21</f>
        <v>0</v>
      </c>
      <c r="N19" s="487">
        <f t="shared" si="9"/>
        <v>0</v>
      </c>
      <c r="O19" s="487">
        <f t="shared" si="9"/>
        <v>99913000</v>
      </c>
      <c r="P19" s="487">
        <f t="shared" si="9"/>
        <v>84882940</v>
      </c>
      <c r="Q19" s="487">
        <f t="shared" si="9"/>
        <v>0</v>
      </c>
      <c r="R19" s="487">
        <f t="shared" si="9"/>
        <v>84882940</v>
      </c>
      <c r="S19" s="487">
        <f t="shared" si="9"/>
        <v>0</v>
      </c>
      <c r="T19" s="487">
        <f t="shared" si="9"/>
        <v>0</v>
      </c>
      <c r="U19" s="501">
        <f t="shared" si="2"/>
        <v>0.8495685246164163</v>
      </c>
      <c r="V19" s="496">
        <f>V20+V21</f>
        <v>99913000</v>
      </c>
      <c r="W19" s="485"/>
    </row>
    <row r="20" spans="1:23" ht="45" hidden="1" outlineLevel="1">
      <c r="A20" s="505" t="s">
        <v>13</v>
      </c>
      <c r="B20" s="498" t="s">
        <v>510</v>
      </c>
      <c r="C20" s="482"/>
      <c r="D20" s="482" t="s">
        <v>497</v>
      </c>
      <c r="E20" s="499">
        <f>G20</f>
        <v>60000000</v>
      </c>
      <c r="F20" s="499"/>
      <c r="G20" s="499">
        <v>60000000</v>
      </c>
      <c r="H20" s="499"/>
      <c r="I20" s="499"/>
      <c r="J20" s="499">
        <f>L20</f>
        <v>50087000</v>
      </c>
      <c r="K20" s="499"/>
      <c r="L20" s="499">
        <v>50087000</v>
      </c>
      <c r="M20" s="499"/>
      <c r="N20" s="499"/>
      <c r="O20" s="500">
        <f>E20-J20</f>
        <v>9913000</v>
      </c>
      <c r="P20" s="499">
        <f>R20</f>
        <v>9913000</v>
      </c>
      <c r="Q20" s="499"/>
      <c r="R20" s="504">
        <v>9913000</v>
      </c>
      <c r="S20" s="499"/>
      <c r="T20" s="499"/>
      <c r="U20" s="501">
        <f t="shared" si="2"/>
        <v>1</v>
      </c>
      <c r="V20" s="506">
        <f>O20</f>
        <v>9913000</v>
      </c>
      <c r="W20" s="503"/>
    </row>
    <row r="21" spans="1:23" ht="30" hidden="1" outlineLevel="1">
      <c r="A21" s="505" t="s">
        <v>13</v>
      </c>
      <c r="B21" s="498" t="s">
        <v>511</v>
      </c>
      <c r="C21" s="482"/>
      <c r="D21" s="482" t="s">
        <v>512</v>
      </c>
      <c r="E21" s="499">
        <f>E22+E23+E24+E25+E26+E27</f>
        <v>90000000</v>
      </c>
      <c r="F21" s="499">
        <f aca="true" t="shared" si="10" ref="F21:T21">F22+F23+F24+F25+F26+F27</f>
        <v>0</v>
      </c>
      <c r="G21" s="499">
        <f t="shared" si="10"/>
        <v>90000000</v>
      </c>
      <c r="H21" s="499">
        <f t="shared" si="10"/>
        <v>0</v>
      </c>
      <c r="I21" s="499">
        <f t="shared" si="10"/>
        <v>0</v>
      </c>
      <c r="J21" s="499">
        <f t="shared" si="10"/>
        <v>0</v>
      </c>
      <c r="K21" s="499">
        <f t="shared" si="10"/>
        <v>0</v>
      </c>
      <c r="L21" s="499">
        <f t="shared" si="10"/>
        <v>0</v>
      </c>
      <c r="M21" s="499">
        <f t="shared" si="10"/>
        <v>0</v>
      </c>
      <c r="N21" s="499">
        <f t="shared" si="10"/>
        <v>0</v>
      </c>
      <c r="O21" s="499">
        <f t="shared" si="10"/>
        <v>90000000</v>
      </c>
      <c r="P21" s="499">
        <f t="shared" si="10"/>
        <v>74969940</v>
      </c>
      <c r="Q21" s="499">
        <f t="shared" si="10"/>
        <v>0</v>
      </c>
      <c r="R21" s="499">
        <f t="shared" si="10"/>
        <v>74969940</v>
      </c>
      <c r="S21" s="499">
        <f t="shared" si="10"/>
        <v>0</v>
      </c>
      <c r="T21" s="499">
        <f t="shared" si="10"/>
        <v>0</v>
      </c>
      <c r="U21" s="501">
        <f t="shared" si="2"/>
        <v>0.8329993333333333</v>
      </c>
      <c r="V21" s="506">
        <f>V22+V23+V24+V25+V26+V27</f>
        <v>90000000</v>
      </c>
      <c r="W21" s="485"/>
    </row>
    <row r="22" spans="1:23" ht="28.5" customHeight="1" hidden="1" outlineLevel="1">
      <c r="A22" s="497"/>
      <c r="B22" s="507" t="s">
        <v>27</v>
      </c>
      <c r="C22" s="482"/>
      <c r="D22" s="508" t="s">
        <v>27</v>
      </c>
      <c r="E22" s="499">
        <f aca="true" t="shared" si="11" ref="E22:E27">G22+H22+I22</f>
        <v>15000000</v>
      </c>
      <c r="F22" s="499"/>
      <c r="G22" s="499">
        <v>15000000</v>
      </c>
      <c r="H22" s="499"/>
      <c r="I22" s="499"/>
      <c r="J22" s="499">
        <f>K22+L22+M22+N22</f>
        <v>0</v>
      </c>
      <c r="K22" s="499"/>
      <c r="L22" s="499"/>
      <c r="M22" s="499"/>
      <c r="N22" s="499"/>
      <c r="O22" s="500">
        <f aca="true" t="shared" si="12" ref="O22:O28">E22-J22</f>
        <v>15000000</v>
      </c>
      <c r="P22" s="499">
        <f>Q22+R22+S22+T22</f>
        <v>14999940</v>
      </c>
      <c r="Q22" s="499"/>
      <c r="R22" s="500">
        <v>14999940</v>
      </c>
      <c r="S22" s="499">
        <f>T22+AA22+AB22+AC22</f>
        <v>0</v>
      </c>
      <c r="T22" s="499">
        <f>AA22+AB22+AC22+AD22</f>
        <v>0</v>
      </c>
      <c r="U22" s="501">
        <f t="shared" si="2"/>
        <v>0.999996</v>
      </c>
      <c r="V22" s="506">
        <f aca="true" t="shared" si="13" ref="V22:V27">O22</f>
        <v>15000000</v>
      </c>
      <c r="W22" s="503"/>
    </row>
    <row r="23" spans="1:23" ht="28.5" customHeight="1" hidden="1" outlineLevel="1">
      <c r="A23" s="497"/>
      <c r="B23" s="507" t="s">
        <v>23</v>
      </c>
      <c r="C23" s="482"/>
      <c r="D23" s="508" t="s">
        <v>23</v>
      </c>
      <c r="E23" s="499">
        <f t="shared" si="11"/>
        <v>15000000</v>
      </c>
      <c r="F23" s="499"/>
      <c r="G23" s="499">
        <v>15000000</v>
      </c>
      <c r="H23" s="499"/>
      <c r="I23" s="499"/>
      <c r="J23" s="499">
        <f aca="true" t="shared" si="14" ref="J23:J28">K23+L23+M23+N23</f>
        <v>0</v>
      </c>
      <c r="K23" s="499"/>
      <c r="L23" s="499"/>
      <c r="M23" s="499"/>
      <c r="N23" s="499"/>
      <c r="O23" s="500">
        <f t="shared" si="12"/>
        <v>15000000</v>
      </c>
      <c r="P23" s="499">
        <f aca="true" t="shared" si="15" ref="P23:P28">Q23+R23+S23+T23</f>
        <v>15000000</v>
      </c>
      <c r="Q23" s="499"/>
      <c r="R23" s="500">
        <v>15000000</v>
      </c>
      <c r="S23" s="499"/>
      <c r="T23" s="499"/>
      <c r="U23" s="501">
        <f t="shared" si="2"/>
        <v>1</v>
      </c>
      <c r="V23" s="506">
        <f t="shared" si="13"/>
        <v>15000000</v>
      </c>
      <c r="W23" s="503"/>
    </row>
    <row r="24" spans="1:23" ht="28.5" customHeight="1" hidden="1" outlineLevel="1">
      <c r="A24" s="497"/>
      <c r="B24" s="507" t="s">
        <v>30</v>
      </c>
      <c r="C24" s="482"/>
      <c r="D24" s="508" t="s">
        <v>30</v>
      </c>
      <c r="E24" s="499">
        <f t="shared" si="11"/>
        <v>15000000</v>
      </c>
      <c r="F24" s="499"/>
      <c r="G24" s="499">
        <v>15000000</v>
      </c>
      <c r="H24" s="499"/>
      <c r="I24" s="499"/>
      <c r="J24" s="499">
        <f t="shared" si="14"/>
        <v>0</v>
      </c>
      <c r="K24" s="499"/>
      <c r="L24" s="499"/>
      <c r="M24" s="499"/>
      <c r="N24" s="499"/>
      <c r="O24" s="500">
        <f t="shared" si="12"/>
        <v>15000000</v>
      </c>
      <c r="P24" s="499">
        <f t="shared" si="15"/>
        <v>14970000</v>
      </c>
      <c r="Q24" s="499"/>
      <c r="R24" s="500">
        <v>14970000</v>
      </c>
      <c r="S24" s="499"/>
      <c r="T24" s="499"/>
      <c r="U24" s="501">
        <f t="shared" si="2"/>
        <v>0.998</v>
      </c>
      <c r="V24" s="506">
        <f t="shared" si="13"/>
        <v>15000000</v>
      </c>
      <c r="W24" s="482"/>
    </row>
    <row r="25" spans="1:23" ht="28.5" customHeight="1" hidden="1" outlineLevel="1">
      <c r="A25" s="497"/>
      <c r="B25" s="507" t="s">
        <v>16</v>
      </c>
      <c r="C25" s="482"/>
      <c r="D25" s="508" t="s">
        <v>16</v>
      </c>
      <c r="E25" s="499">
        <f t="shared" si="11"/>
        <v>15000000</v>
      </c>
      <c r="F25" s="499"/>
      <c r="G25" s="499">
        <v>15000000</v>
      </c>
      <c r="H25" s="499"/>
      <c r="I25" s="499"/>
      <c r="J25" s="499">
        <f t="shared" si="14"/>
        <v>0</v>
      </c>
      <c r="K25" s="499"/>
      <c r="L25" s="499"/>
      <c r="M25" s="499"/>
      <c r="N25" s="499"/>
      <c r="O25" s="500">
        <f t="shared" si="12"/>
        <v>15000000</v>
      </c>
      <c r="P25" s="499">
        <f t="shared" si="15"/>
        <v>15000000</v>
      </c>
      <c r="Q25" s="499"/>
      <c r="R25" s="500">
        <v>15000000</v>
      </c>
      <c r="S25" s="499"/>
      <c r="T25" s="499"/>
      <c r="U25" s="501">
        <f t="shared" si="2"/>
        <v>1</v>
      </c>
      <c r="V25" s="506">
        <f t="shared" si="13"/>
        <v>15000000</v>
      </c>
      <c r="W25" s="503"/>
    </row>
    <row r="26" spans="1:23" ht="28.5" customHeight="1" hidden="1" outlineLevel="1">
      <c r="A26" s="497"/>
      <c r="B26" s="507" t="s">
        <v>19</v>
      </c>
      <c r="C26" s="482"/>
      <c r="D26" s="508" t="s">
        <v>19</v>
      </c>
      <c r="E26" s="499">
        <f t="shared" si="11"/>
        <v>15000000</v>
      </c>
      <c r="F26" s="499"/>
      <c r="G26" s="499">
        <v>15000000</v>
      </c>
      <c r="H26" s="499"/>
      <c r="I26" s="499"/>
      <c r="J26" s="499">
        <f t="shared" si="14"/>
        <v>0</v>
      </c>
      <c r="K26" s="499"/>
      <c r="L26" s="499"/>
      <c r="M26" s="499"/>
      <c r="N26" s="499"/>
      <c r="O26" s="500">
        <f t="shared" si="12"/>
        <v>15000000</v>
      </c>
      <c r="P26" s="499">
        <f t="shared" si="15"/>
        <v>0</v>
      </c>
      <c r="Q26" s="499"/>
      <c r="R26" s="500"/>
      <c r="S26" s="499"/>
      <c r="T26" s="499"/>
      <c r="U26" s="501">
        <f t="shared" si="2"/>
        <v>0</v>
      </c>
      <c r="V26" s="506">
        <f t="shared" si="13"/>
        <v>15000000</v>
      </c>
      <c r="W26" s="482"/>
    </row>
    <row r="27" spans="1:23" ht="28.5" customHeight="1" hidden="1" outlineLevel="1">
      <c r="A27" s="497"/>
      <c r="B27" s="507" t="s">
        <v>21</v>
      </c>
      <c r="C27" s="482"/>
      <c r="D27" s="508" t="s">
        <v>21</v>
      </c>
      <c r="E27" s="499">
        <f t="shared" si="11"/>
        <v>15000000</v>
      </c>
      <c r="F27" s="499"/>
      <c r="G27" s="499">
        <v>15000000</v>
      </c>
      <c r="H27" s="499"/>
      <c r="I27" s="499"/>
      <c r="J27" s="499">
        <f t="shared" si="14"/>
        <v>0</v>
      </c>
      <c r="K27" s="499"/>
      <c r="L27" s="499"/>
      <c r="M27" s="499"/>
      <c r="N27" s="499"/>
      <c r="O27" s="500">
        <f t="shared" si="12"/>
        <v>15000000</v>
      </c>
      <c r="P27" s="499">
        <f t="shared" si="15"/>
        <v>15000000</v>
      </c>
      <c r="Q27" s="499"/>
      <c r="R27" s="500">
        <v>15000000</v>
      </c>
      <c r="S27" s="499"/>
      <c r="T27" s="499"/>
      <c r="U27" s="501">
        <f t="shared" si="2"/>
        <v>1</v>
      </c>
      <c r="V27" s="506">
        <f t="shared" si="13"/>
        <v>15000000</v>
      </c>
      <c r="W27" s="503"/>
    </row>
    <row r="28" spans="1:23" ht="42.75" hidden="1" outlineLevel="1">
      <c r="A28" s="486" t="s">
        <v>508</v>
      </c>
      <c r="B28" s="492" t="s">
        <v>513</v>
      </c>
      <c r="C28" s="492"/>
      <c r="D28" s="482" t="s">
        <v>497</v>
      </c>
      <c r="E28" s="487">
        <v>50000000</v>
      </c>
      <c r="F28" s="487"/>
      <c r="G28" s="487">
        <v>50000000</v>
      </c>
      <c r="H28" s="487"/>
      <c r="I28" s="487"/>
      <c r="J28" s="487">
        <f t="shared" si="14"/>
        <v>50000000</v>
      </c>
      <c r="K28" s="487"/>
      <c r="L28" s="487">
        <v>50000000</v>
      </c>
      <c r="M28" s="487"/>
      <c r="N28" s="487"/>
      <c r="O28" s="494">
        <f t="shared" si="12"/>
        <v>0</v>
      </c>
      <c r="P28" s="487">
        <f t="shared" si="15"/>
        <v>0</v>
      </c>
      <c r="Q28" s="487"/>
      <c r="R28" s="488"/>
      <c r="S28" s="487"/>
      <c r="T28" s="487"/>
      <c r="U28" s="501" t="e">
        <f t="shared" si="2"/>
        <v>#DIV/0!</v>
      </c>
      <c r="V28" s="482"/>
      <c r="W28" s="503"/>
    </row>
    <row r="29" spans="1:23" s="222" customFormat="1" ht="27.75" customHeight="1" hidden="1" outlineLevel="1">
      <c r="A29" s="486" t="s">
        <v>514</v>
      </c>
      <c r="B29" s="492" t="s">
        <v>515</v>
      </c>
      <c r="C29" s="492"/>
      <c r="D29" s="492"/>
      <c r="E29" s="487">
        <f>SUM(E30:E35)</f>
        <v>200000000</v>
      </c>
      <c r="F29" s="487">
        <f>SUM(F30:F35)</f>
        <v>0</v>
      </c>
      <c r="G29" s="494">
        <f>SUM(G30:G35)</f>
        <v>200000000</v>
      </c>
      <c r="H29" s="494">
        <f aca="true" t="shared" si="16" ref="H29:T29">SUM(H30:H35)</f>
        <v>0</v>
      </c>
      <c r="I29" s="494">
        <f t="shared" si="16"/>
        <v>0</v>
      </c>
      <c r="J29" s="494">
        <f t="shared" si="16"/>
        <v>0</v>
      </c>
      <c r="K29" s="494">
        <f t="shared" si="16"/>
        <v>0</v>
      </c>
      <c r="L29" s="494">
        <f t="shared" si="16"/>
        <v>0</v>
      </c>
      <c r="M29" s="494">
        <f t="shared" si="16"/>
        <v>0</v>
      </c>
      <c r="N29" s="494">
        <f t="shared" si="16"/>
        <v>0</v>
      </c>
      <c r="O29" s="494">
        <f t="shared" si="16"/>
        <v>200000000</v>
      </c>
      <c r="P29" s="494">
        <f t="shared" si="16"/>
        <v>104958000</v>
      </c>
      <c r="Q29" s="494">
        <f t="shared" si="16"/>
        <v>0</v>
      </c>
      <c r="R29" s="494">
        <f t="shared" si="16"/>
        <v>104958000</v>
      </c>
      <c r="S29" s="494">
        <f t="shared" si="16"/>
        <v>0</v>
      </c>
      <c r="T29" s="494">
        <f t="shared" si="16"/>
        <v>0</v>
      </c>
      <c r="U29" s="501">
        <f t="shared" si="2"/>
        <v>0.52479</v>
      </c>
      <c r="V29" s="509">
        <f>V30+V31+V32+V33+V34+V35</f>
        <v>200000000</v>
      </c>
      <c r="W29" s="493"/>
    </row>
    <row r="30" spans="1:23" ht="60" hidden="1" outlineLevel="1">
      <c r="A30" s="505" t="s">
        <v>501</v>
      </c>
      <c r="B30" s="498" t="s">
        <v>516</v>
      </c>
      <c r="C30" s="503"/>
      <c r="D30" s="510" t="s">
        <v>22</v>
      </c>
      <c r="E30" s="499">
        <f aca="true" t="shared" si="17" ref="E30:E35">F30+G30</f>
        <v>35000000</v>
      </c>
      <c r="F30" s="499"/>
      <c r="G30" s="499">
        <v>35000000</v>
      </c>
      <c r="H30" s="499"/>
      <c r="I30" s="499"/>
      <c r="J30" s="499">
        <f aca="true" t="shared" si="18" ref="J30:J35">K30+L30+M30+N30</f>
        <v>0</v>
      </c>
      <c r="K30" s="499"/>
      <c r="L30" s="499"/>
      <c r="M30" s="499"/>
      <c r="N30" s="499"/>
      <c r="O30" s="500">
        <f aca="true" t="shared" si="19" ref="O30:O64">E30-J30</f>
        <v>35000000</v>
      </c>
      <c r="P30" s="499">
        <f aca="true" t="shared" si="20" ref="P30:P35">Q30+R30+S30+T30</f>
        <v>34958000</v>
      </c>
      <c r="Q30" s="499"/>
      <c r="R30" s="500">
        <v>34958000</v>
      </c>
      <c r="S30" s="499"/>
      <c r="T30" s="499"/>
      <c r="U30" s="501">
        <f t="shared" si="2"/>
        <v>0.9988</v>
      </c>
      <c r="V30" s="502">
        <f aca="true" t="shared" si="21" ref="V30:V35">O30</f>
        <v>35000000</v>
      </c>
      <c r="W30" s="482"/>
    </row>
    <row r="31" spans="1:23" ht="45" hidden="1" outlineLevel="1">
      <c r="A31" s="505" t="s">
        <v>501</v>
      </c>
      <c r="B31" s="498" t="s">
        <v>517</v>
      </c>
      <c r="C31" s="503"/>
      <c r="D31" s="510" t="s">
        <v>24</v>
      </c>
      <c r="E31" s="499">
        <f t="shared" si="17"/>
        <v>35000000</v>
      </c>
      <c r="F31" s="499"/>
      <c r="G31" s="499">
        <v>35000000</v>
      </c>
      <c r="H31" s="499"/>
      <c r="I31" s="499"/>
      <c r="J31" s="499">
        <f t="shared" si="18"/>
        <v>0</v>
      </c>
      <c r="K31" s="499"/>
      <c r="L31" s="499"/>
      <c r="M31" s="499"/>
      <c r="N31" s="499"/>
      <c r="O31" s="500">
        <f t="shared" si="19"/>
        <v>35000000</v>
      </c>
      <c r="P31" s="499">
        <f t="shared" si="20"/>
        <v>35000000</v>
      </c>
      <c r="Q31" s="499"/>
      <c r="R31" s="500">
        <v>35000000</v>
      </c>
      <c r="S31" s="499"/>
      <c r="T31" s="499"/>
      <c r="U31" s="501">
        <f t="shared" si="2"/>
        <v>1</v>
      </c>
      <c r="V31" s="502">
        <f t="shared" si="21"/>
        <v>35000000</v>
      </c>
      <c r="W31" s="503"/>
    </row>
    <row r="32" spans="1:23" ht="45" hidden="1" outlineLevel="1">
      <c r="A32" s="505" t="s">
        <v>501</v>
      </c>
      <c r="B32" s="498" t="s">
        <v>518</v>
      </c>
      <c r="C32" s="503"/>
      <c r="D32" s="510" t="s">
        <v>28</v>
      </c>
      <c r="E32" s="499">
        <f t="shared" si="17"/>
        <v>35000000</v>
      </c>
      <c r="F32" s="499"/>
      <c r="G32" s="499">
        <v>35000000</v>
      </c>
      <c r="H32" s="499"/>
      <c r="I32" s="499"/>
      <c r="J32" s="499">
        <f t="shared" si="18"/>
        <v>0</v>
      </c>
      <c r="K32" s="499"/>
      <c r="L32" s="499"/>
      <c r="M32" s="499"/>
      <c r="N32" s="499"/>
      <c r="O32" s="500">
        <f t="shared" si="19"/>
        <v>35000000</v>
      </c>
      <c r="P32" s="499">
        <f t="shared" si="20"/>
        <v>35000000</v>
      </c>
      <c r="Q32" s="499"/>
      <c r="R32" s="500">
        <v>35000000</v>
      </c>
      <c r="S32" s="499"/>
      <c r="T32" s="499"/>
      <c r="U32" s="501">
        <f t="shared" si="2"/>
        <v>1</v>
      </c>
      <c r="V32" s="502">
        <f t="shared" si="21"/>
        <v>35000000</v>
      </c>
      <c r="W32" s="482"/>
    </row>
    <row r="33" spans="1:23" ht="60" hidden="1" outlineLevel="1">
      <c r="A33" s="505" t="s">
        <v>13</v>
      </c>
      <c r="B33" s="498" t="s">
        <v>519</v>
      </c>
      <c r="C33" s="503"/>
      <c r="D33" s="510" t="s">
        <v>20</v>
      </c>
      <c r="E33" s="499">
        <f t="shared" si="17"/>
        <v>35000000</v>
      </c>
      <c r="F33" s="499"/>
      <c r="G33" s="499">
        <v>35000000</v>
      </c>
      <c r="H33" s="499"/>
      <c r="I33" s="499"/>
      <c r="J33" s="499">
        <f t="shared" si="18"/>
        <v>0</v>
      </c>
      <c r="K33" s="499"/>
      <c r="L33" s="499"/>
      <c r="M33" s="499"/>
      <c r="N33" s="499"/>
      <c r="O33" s="500">
        <f t="shared" si="19"/>
        <v>35000000</v>
      </c>
      <c r="P33" s="499">
        <f t="shared" si="20"/>
        <v>0</v>
      </c>
      <c r="Q33" s="499"/>
      <c r="R33" s="500"/>
      <c r="S33" s="499"/>
      <c r="T33" s="499"/>
      <c r="U33" s="501">
        <f t="shared" si="2"/>
        <v>0</v>
      </c>
      <c r="V33" s="502">
        <f t="shared" si="21"/>
        <v>35000000</v>
      </c>
      <c r="W33" s="482"/>
    </row>
    <row r="34" spans="1:23" ht="45" hidden="1" outlineLevel="1">
      <c r="A34" s="505" t="s">
        <v>501</v>
      </c>
      <c r="B34" s="498" t="s">
        <v>520</v>
      </c>
      <c r="C34" s="503"/>
      <c r="D34" s="510" t="s">
        <v>17</v>
      </c>
      <c r="E34" s="499">
        <f t="shared" si="17"/>
        <v>30000000</v>
      </c>
      <c r="F34" s="499"/>
      <c r="G34" s="499">
        <v>30000000</v>
      </c>
      <c r="H34" s="499"/>
      <c r="I34" s="499"/>
      <c r="J34" s="499">
        <f t="shared" si="18"/>
        <v>0</v>
      </c>
      <c r="K34" s="499"/>
      <c r="L34" s="499"/>
      <c r="M34" s="499"/>
      <c r="N34" s="499"/>
      <c r="O34" s="500">
        <f t="shared" si="19"/>
        <v>30000000</v>
      </c>
      <c r="P34" s="499">
        <f t="shared" si="20"/>
        <v>0</v>
      </c>
      <c r="Q34" s="499"/>
      <c r="R34" s="500"/>
      <c r="S34" s="499"/>
      <c r="T34" s="499"/>
      <c r="U34" s="501">
        <f t="shared" si="2"/>
        <v>0</v>
      </c>
      <c r="V34" s="502">
        <f t="shared" si="21"/>
        <v>30000000</v>
      </c>
      <c r="W34" s="482"/>
    </row>
    <row r="35" spans="1:23" ht="60" hidden="1" outlineLevel="1">
      <c r="A35" s="505" t="s">
        <v>501</v>
      </c>
      <c r="B35" s="498" t="s">
        <v>521</v>
      </c>
      <c r="C35" s="503"/>
      <c r="D35" s="510" t="s">
        <v>31</v>
      </c>
      <c r="E35" s="499">
        <f t="shared" si="17"/>
        <v>30000000</v>
      </c>
      <c r="F35" s="499"/>
      <c r="G35" s="499">
        <v>30000000</v>
      </c>
      <c r="H35" s="499"/>
      <c r="I35" s="499"/>
      <c r="J35" s="499">
        <f t="shared" si="18"/>
        <v>0</v>
      </c>
      <c r="K35" s="499"/>
      <c r="L35" s="499"/>
      <c r="M35" s="499"/>
      <c r="N35" s="499"/>
      <c r="O35" s="500">
        <f t="shared" si="19"/>
        <v>30000000</v>
      </c>
      <c r="P35" s="499">
        <f t="shared" si="20"/>
        <v>0</v>
      </c>
      <c r="Q35" s="499"/>
      <c r="R35" s="500"/>
      <c r="S35" s="499"/>
      <c r="T35" s="499"/>
      <c r="U35" s="501">
        <f t="shared" si="2"/>
        <v>0</v>
      </c>
      <c r="V35" s="502">
        <f t="shared" si="21"/>
        <v>30000000</v>
      </c>
      <c r="W35" s="482"/>
    </row>
    <row r="36" spans="1:23" s="85" customFormat="1" ht="57" collapsed="1">
      <c r="A36" s="511" t="s">
        <v>493</v>
      </c>
      <c r="B36" s="512" t="s">
        <v>522</v>
      </c>
      <c r="C36" s="512"/>
      <c r="D36" s="512"/>
      <c r="E36" s="494">
        <f aca="true" t="shared" si="22" ref="E36:N36">E37+E45+E55+E68+E87</f>
        <v>3356000000</v>
      </c>
      <c r="F36" s="494"/>
      <c r="G36" s="494">
        <f t="shared" si="22"/>
        <v>1578900000</v>
      </c>
      <c r="H36" s="494">
        <f t="shared" si="22"/>
        <v>171000000</v>
      </c>
      <c r="I36" s="494">
        <f t="shared" si="22"/>
        <v>107000000</v>
      </c>
      <c r="J36" s="494">
        <f t="shared" si="22"/>
        <v>779760800</v>
      </c>
      <c r="K36" s="494">
        <f t="shared" si="22"/>
        <v>718743800</v>
      </c>
      <c r="L36" s="494">
        <f t="shared" si="22"/>
        <v>9400000</v>
      </c>
      <c r="M36" s="494">
        <f t="shared" si="22"/>
        <v>37441000</v>
      </c>
      <c r="N36" s="494">
        <f t="shared" si="22"/>
        <v>14176000</v>
      </c>
      <c r="O36" s="494">
        <f t="shared" si="19"/>
        <v>2576239200</v>
      </c>
      <c r="P36" s="494">
        <f>P37+P45+P55+P68+P87</f>
        <v>876412600</v>
      </c>
      <c r="Q36" s="494">
        <f>Q37+Q45+Q55+Q68+Q87</f>
        <v>107878100</v>
      </c>
      <c r="R36" s="488">
        <f>R37+R45+R55+R68+R87</f>
        <v>633290000</v>
      </c>
      <c r="S36" s="494">
        <f>S37+S45+S55+S68+S87</f>
        <v>81318500</v>
      </c>
      <c r="T36" s="494">
        <f>T37+T45+T55+T68+T87</f>
        <v>70634000</v>
      </c>
      <c r="U36" s="501">
        <f t="shared" si="2"/>
        <v>0.3401906934728732</v>
      </c>
      <c r="V36" s="494">
        <f>V37+V45+V55+V68+V87</f>
        <v>1926016000</v>
      </c>
      <c r="W36" s="513"/>
    </row>
    <row r="37" spans="1:23" s="221" customFormat="1" ht="42.75" hidden="1" outlineLevel="1">
      <c r="A37" s="486" t="s">
        <v>10</v>
      </c>
      <c r="B37" s="492" t="s">
        <v>523</v>
      </c>
      <c r="C37" s="492"/>
      <c r="D37" s="492"/>
      <c r="E37" s="487">
        <f>SUM(E38:E44)</f>
        <v>1109000000</v>
      </c>
      <c r="F37" s="487"/>
      <c r="G37" s="487">
        <f>SUM(G38:G44)</f>
        <v>1109000000</v>
      </c>
      <c r="H37" s="487"/>
      <c r="I37" s="487"/>
      <c r="J37" s="487">
        <f aca="true" t="shared" si="23" ref="J37:T37">SUM(J38:J44)</f>
        <v>0</v>
      </c>
      <c r="K37" s="487">
        <f t="shared" si="23"/>
        <v>0</v>
      </c>
      <c r="L37" s="487">
        <f t="shared" si="23"/>
        <v>0</v>
      </c>
      <c r="M37" s="487">
        <f t="shared" si="23"/>
        <v>0</v>
      </c>
      <c r="N37" s="487">
        <f t="shared" si="23"/>
        <v>0</v>
      </c>
      <c r="O37" s="494">
        <f t="shared" si="19"/>
        <v>1109000000</v>
      </c>
      <c r="P37" s="487">
        <f t="shared" si="23"/>
        <v>430600000</v>
      </c>
      <c r="Q37" s="487">
        <f t="shared" si="23"/>
        <v>0</v>
      </c>
      <c r="R37" s="488">
        <f t="shared" si="23"/>
        <v>430600000</v>
      </c>
      <c r="S37" s="487">
        <f t="shared" si="23"/>
        <v>0</v>
      </c>
      <c r="T37" s="487">
        <f t="shared" si="23"/>
        <v>0</v>
      </c>
      <c r="U37" s="489">
        <f t="shared" si="2"/>
        <v>0.38827772768259694</v>
      </c>
      <c r="V37" s="495">
        <f>V38+V39+V40+V41+V42+V43+V44</f>
        <v>1109000000</v>
      </c>
      <c r="W37" s="514"/>
    </row>
    <row r="38" spans="1:23" ht="44.25" customHeight="1" hidden="1" outlineLevel="1">
      <c r="A38" s="486"/>
      <c r="B38" s="507" t="s">
        <v>14</v>
      </c>
      <c r="C38" s="482"/>
      <c r="D38" s="482" t="s">
        <v>524</v>
      </c>
      <c r="E38" s="515">
        <f>G38</f>
        <v>156100000</v>
      </c>
      <c r="F38" s="487"/>
      <c r="G38" s="515">
        <v>156100000</v>
      </c>
      <c r="H38" s="487"/>
      <c r="I38" s="487"/>
      <c r="J38" s="515">
        <f>K38+L38+M38+N38</f>
        <v>0</v>
      </c>
      <c r="K38" s="487"/>
      <c r="L38" s="515"/>
      <c r="M38" s="487"/>
      <c r="N38" s="487"/>
      <c r="O38" s="500">
        <f t="shared" si="19"/>
        <v>156100000</v>
      </c>
      <c r="P38" s="515">
        <f>Q38+R38+S38+T38</f>
        <v>156100000</v>
      </c>
      <c r="Q38" s="487"/>
      <c r="R38" s="118">
        <v>156100000</v>
      </c>
      <c r="S38" s="487"/>
      <c r="T38" s="487"/>
      <c r="U38" s="501">
        <f t="shared" si="2"/>
        <v>1</v>
      </c>
      <c r="V38" s="502">
        <f>O38</f>
        <v>156100000</v>
      </c>
      <c r="W38" s="482"/>
    </row>
    <row r="39" spans="1:23" ht="44.25" customHeight="1" hidden="1" outlineLevel="1">
      <c r="A39" s="486"/>
      <c r="B39" s="507" t="s">
        <v>27</v>
      </c>
      <c r="C39" s="482"/>
      <c r="D39" s="482" t="s">
        <v>28</v>
      </c>
      <c r="E39" s="515">
        <f aca="true" t="shared" si="24" ref="E39:E44">G39</f>
        <v>98900000</v>
      </c>
      <c r="F39" s="487"/>
      <c r="G39" s="515">
        <v>98900000</v>
      </c>
      <c r="H39" s="487"/>
      <c r="I39" s="487"/>
      <c r="J39" s="515">
        <f aca="true" t="shared" si="25" ref="J39:J44">K39+L39+M39+N39</f>
        <v>0</v>
      </c>
      <c r="K39" s="487"/>
      <c r="L39" s="515"/>
      <c r="M39" s="487"/>
      <c r="N39" s="487"/>
      <c r="O39" s="500">
        <f t="shared" si="19"/>
        <v>98900000</v>
      </c>
      <c r="P39" s="515">
        <f aca="true" t="shared" si="26" ref="P39:P44">Q39+R39+S39+T39</f>
        <v>0</v>
      </c>
      <c r="Q39" s="487"/>
      <c r="R39" s="516"/>
      <c r="S39" s="487"/>
      <c r="T39" s="487"/>
      <c r="U39" s="501">
        <f t="shared" si="2"/>
        <v>0</v>
      </c>
      <c r="V39" s="502">
        <f aca="true" t="shared" si="27" ref="V39:V44">O39</f>
        <v>98900000</v>
      </c>
      <c r="W39" s="482"/>
    </row>
    <row r="40" spans="1:23" ht="44.25" customHeight="1" hidden="1" outlineLevel="1">
      <c r="A40" s="486"/>
      <c r="B40" s="507" t="s">
        <v>23</v>
      </c>
      <c r="C40" s="482"/>
      <c r="D40" s="482" t="s">
        <v>24</v>
      </c>
      <c r="E40" s="515">
        <f t="shared" si="24"/>
        <v>156100000</v>
      </c>
      <c r="F40" s="487"/>
      <c r="G40" s="515">
        <v>156100000</v>
      </c>
      <c r="H40" s="487"/>
      <c r="I40" s="487"/>
      <c r="J40" s="515">
        <f t="shared" si="25"/>
        <v>0</v>
      </c>
      <c r="K40" s="487"/>
      <c r="L40" s="515"/>
      <c r="M40" s="487"/>
      <c r="N40" s="487"/>
      <c r="O40" s="500">
        <f t="shared" si="19"/>
        <v>156100000</v>
      </c>
      <c r="P40" s="515">
        <f t="shared" si="26"/>
        <v>98000000</v>
      </c>
      <c r="Q40" s="487"/>
      <c r="R40" s="516">
        <v>98000000</v>
      </c>
      <c r="S40" s="487"/>
      <c r="T40" s="487"/>
      <c r="U40" s="501">
        <f t="shared" si="2"/>
        <v>0.6278026905829597</v>
      </c>
      <c r="V40" s="502">
        <f t="shared" si="27"/>
        <v>156100000</v>
      </c>
      <c r="W40" s="514"/>
    </row>
    <row r="41" spans="1:23" s="21" customFormat="1" ht="44.25" customHeight="1" hidden="1" outlineLevel="1">
      <c r="A41" s="486"/>
      <c r="B41" s="507" t="s">
        <v>30</v>
      </c>
      <c r="C41" s="482"/>
      <c r="D41" s="482" t="s">
        <v>31</v>
      </c>
      <c r="E41" s="515">
        <f t="shared" si="24"/>
        <v>188300000</v>
      </c>
      <c r="F41" s="487"/>
      <c r="G41" s="515">
        <v>188300000</v>
      </c>
      <c r="H41" s="487"/>
      <c r="I41" s="487"/>
      <c r="J41" s="515">
        <f t="shared" si="25"/>
        <v>0</v>
      </c>
      <c r="K41" s="487"/>
      <c r="L41" s="515"/>
      <c r="M41" s="487"/>
      <c r="N41" s="487"/>
      <c r="O41" s="500">
        <f t="shared" si="19"/>
        <v>188300000</v>
      </c>
      <c r="P41" s="515">
        <f t="shared" si="26"/>
        <v>0</v>
      </c>
      <c r="Q41" s="487"/>
      <c r="R41" s="516"/>
      <c r="S41" s="487"/>
      <c r="T41" s="487"/>
      <c r="U41" s="501">
        <f t="shared" si="2"/>
        <v>0</v>
      </c>
      <c r="V41" s="502">
        <f t="shared" si="27"/>
        <v>188300000</v>
      </c>
      <c r="W41" s="514"/>
    </row>
    <row r="42" spans="1:23" ht="44.25" customHeight="1" hidden="1" outlineLevel="1">
      <c r="A42" s="486"/>
      <c r="B42" s="507" t="s">
        <v>16</v>
      </c>
      <c r="C42" s="482"/>
      <c r="D42" s="482" t="s">
        <v>17</v>
      </c>
      <c r="E42" s="515">
        <f t="shared" si="24"/>
        <v>176500000</v>
      </c>
      <c r="F42" s="487"/>
      <c r="G42" s="515">
        <v>176500000</v>
      </c>
      <c r="H42" s="487"/>
      <c r="I42" s="487"/>
      <c r="J42" s="515">
        <f t="shared" si="25"/>
        <v>0</v>
      </c>
      <c r="K42" s="487"/>
      <c r="L42" s="515"/>
      <c r="M42" s="487"/>
      <c r="N42" s="487"/>
      <c r="O42" s="500">
        <f t="shared" si="19"/>
        <v>176500000</v>
      </c>
      <c r="P42" s="515">
        <f t="shared" si="26"/>
        <v>176500000</v>
      </c>
      <c r="Q42" s="487"/>
      <c r="R42" s="516">
        <v>176500000</v>
      </c>
      <c r="S42" s="487"/>
      <c r="T42" s="487"/>
      <c r="U42" s="501">
        <f t="shared" si="2"/>
        <v>1</v>
      </c>
      <c r="V42" s="502">
        <f t="shared" si="27"/>
        <v>176500000</v>
      </c>
      <c r="W42" s="485"/>
    </row>
    <row r="43" spans="1:23" ht="44.25" customHeight="1" hidden="1" outlineLevel="1">
      <c r="A43" s="486"/>
      <c r="B43" s="507" t="s">
        <v>19</v>
      </c>
      <c r="C43" s="482"/>
      <c r="D43" s="482" t="s">
        <v>20</v>
      </c>
      <c r="E43" s="515">
        <f t="shared" si="24"/>
        <v>188300000</v>
      </c>
      <c r="F43" s="487"/>
      <c r="G43" s="515">
        <v>188300000</v>
      </c>
      <c r="H43" s="487"/>
      <c r="I43" s="487"/>
      <c r="J43" s="515">
        <f t="shared" si="25"/>
        <v>0</v>
      </c>
      <c r="K43" s="487"/>
      <c r="L43" s="515"/>
      <c r="M43" s="487"/>
      <c r="N43" s="487"/>
      <c r="O43" s="500">
        <f t="shared" si="19"/>
        <v>188300000</v>
      </c>
      <c r="P43" s="515">
        <f t="shared" si="26"/>
        <v>0</v>
      </c>
      <c r="Q43" s="487"/>
      <c r="R43" s="516"/>
      <c r="S43" s="487"/>
      <c r="T43" s="487"/>
      <c r="U43" s="501">
        <f t="shared" si="2"/>
        <v>0</v>
      </c>
      <c r="V43" s="502">
        <f t="shared" si="27"/>
        <v>188300000</v>
      </c>
      <c r="W43" s="485"/>
    </row>
    <row r="44" spans="1:23" ht="44.25" customHeight="1" hidden="1" outlineLevel="1">
      <c r="A44" s="486"/>
      <c r="B44" s="507" t="s">
        <v>21</v>
      </c>
      <c r="C44" s="482"/>
      <c r="D44" s="482" t="s">
        <v>22</v>
      </c>
      <c r="E44" s="515">
        <f t="shared" si="24"/>
        <v>144800000</v>
      </c>
      <c r="F44" s="487"/>
      <c r="G44" s="515">
        <v>144800000</v>
      </c>
      <c r="H44" s="487"/>
      <c r="I44" s="487"/>
      <c r="J44" s="515">
        <f t="shared" si="25"/>
        <v>0</v>
      </c>
      <c r="K44" s="487"/>
      <c r="L44" s="515"/>
      <c r="M44" s="487"/>
      <c r="N44" s="487"/>
      <c r="O44" s="500">
        <f t="shared" si="19"/>
        <v>144800000</v>
      </c>
      <c r="P44" s="515">
        <f t="shared" si="26"/>
        <v>0</v>
      </c>
      <c r="Q44" s="487"/>
      <c r="R44" s="516"/>
      <c r="S44" s="487"/>
      <c r="T44" s="487"/>
      <c r="U44" s="501">
        <f t="shared" si="2"/>
        <v>0</v>
      </c>
      <c r="V44" s="502">
        <f t="shared" si="27"/>
        <v>144800000</v>
      </c>
      <c r="W44" s="485"/>
    </row>
    <row r="45" spans="1:23" s="222" customFormat="1" ht="42.75" hidden="1" outlineLevel="1">
      <c r="A45" s="486" t="s">
        <v>419</v>
      </c>
      <c r="B45" s="492" t="s">
        <v>525</v>
      </c>
      <c r="C45" s="492"/>
      <c r="D45" s="492"/>
      <c r="E45" s="487">
        <f>E46</f>
        <v>469900000</v>
      </c>
      <c r="F45" s="487"/>
      <c r="G45" s="487">
        <f>G46</f>
        <v>469900000</v>
      </c>
      <c r="H45" s="487"/>
      <c r="I45" s="487"/>
      <c r="J45" s="487">
        <f aca="true" t="shared" si="28" ref="J45:T45">J46</f>
        <v>9400000</v>
      </c>
      <c r="K45" s="487">
        <f t="shared" si="28"/>
        <v>0</v>
      </c>
      <c r="L45" s="487">
        <f t="shared" si="28"/>
        <v>9400000</v>
      </c>
      <c r="M45" s="487">
        <f t="shared" si="28"/>
        <v>0</v>
      </c>
      <c r="N45" s="487">
        <f t="shared" si="28"/>
        <v>0</v>
      </c>
      <c r="O45" s="494">
        <f t="shared" si="19"/>
        <v>460500000</v>
      </c>
      <c r="P45" s="487">
        <f t="shared" si="28"/>
        <v>138100000</v>
      </c>
      <c r="Q45" s="487">
        <f t="shared" si="28"/>
        <v>0</v>
      </c>
      <c r="R45" s="488">
        <f t="shared" si="28"/>
        <v>138100000</v>
      </c>
      <c r="S45" s="487">
        <f t="shared" si="28"/>
        <v>0</v>
      </c>
      <c r="T45" s="487">
        <f t="shared" si="28"/>
        <v>0</v>
      </c>
      <c r="U45" s="489">
        <f t="shared" si="2"/>
        <v>0.2998914223669924</v>
      </c>
      <c r="V45" s="495">
        <f>V46</f>
        <v>460500000</v>
      </c>
      <c r="W45" s="493"/>
    </row>
    <row r="46" spans="1:23" s="22" customFormat="1" ht="45" hidden="1" outlineLevel="1">
      <c r="A46" s="517">
        <v>1</v>
      </c>
      <c r="B46" s="518" t="s">
        <v>526</v>
      </c>
      <c r="C46" s="518"/>
      <c r="D46" s="518"/>
      <c r="E46" s="519">
        <f>SUM(E47:E54)</f>
        <v>469900000</v>
      </c>
      <c r="F46" s="519"/>
      <c r="G46" s="519">
        <f>SUM(G47:G54)</f>
        <v>469900000</v>
      </c>
      <c r="H46" s="519"/>
      <c r="I46" s="519"/>
      <c r="J46" s="519">
        <f aca="true" t="shared" si="29" ref="J46:T46">SUM(J47:J54)</f>
        <v>9400000</v>
      </c>
      <c r="K46" s="519">
        <f t="shared" si="29"/>
        <v>0</v>
      </c>
      <c r="L46" s="519">
        <f t="shared" si="29"/>
        <v>9400000</v>
      </c>
      <c r="M46" s="519">
        <f t="shared" si="29"/>
        <v>0</v>
      </c>
      <c r="N46" s="519">
        <f t="shared" si="29"/>
        <v>0</v>
      </c>
      <c r="O46" s="494">
        <f t="shared" si="19"/>
        <v>460500000</v>
      </c>
      <c r="P46" s="519">
        <f t="shared" si="29"/>
        <v>138100000</v>
      </c>
      <c r="Q46" s="519">
        <f t="shared" si="29"/>
        <v>0</v>
      </c>
      <c r="R46" s="520">
        <f t="shared" si="29"/>
        <v>138100000</v>
      </c>
      <c r="S46" s="519">
        <f t="shared" si="29"/>
        <v>0</v>
      </c>
      <c r="T46" s="519">
        <f t="shared" si="29"/>
        <v>0</v>
      </c>
      <c r="U46" s="489">
        <f t="shared" si="2"/>
        <v>0.2998914223669924</v>
      </c>
      <c r="V46" s="494">
        <f>V48+V49+V50+V51+V52+V53+V54</f>
        <v>460500000</v>
      </c>
      <c r="W46" s="521"/>
    </row>
    <row r="47" spans="1:23" ht="30" hidden="1" outlineLevel="1">
      <c r="A47" s="503"/>
      <c r="B47" s="522" t="s">
        <v>527</v>
      </c>
      <c r="C47" s="508"/>
      <c r="D47" s="508" t="s">
        <v>527</v>
      </c>
      <c r="E47" s="523">
        <f>G47</f>
        <v>9400000</v>
      </c>
      <c r="F47" s="499"/>
      <c r="G47" s="523">
        <v>9400000</v>
      </c>
      <c r="H47" s="499"/>
      <c r="I47" s="499"/>
      <c r="J47" s="523">
        <f>K47+L47+M47+N47</f>
        <v>9400000</v>
      </c>
      <c r="K47" s="499"/>
      <c r="L47" s="523">
        <v>9400000</v>
      </c>
      <c r="M47" s="499"/>
      <c r="N47" s="499"/>
      <c r="O47" s="494">
        <f t="shared" si="19"/>
        <v>0</v>
      </c>
      <c r="P47" s="523">
        <f>Q47+R47+S47+T47</f>
        <v>0</v>
      </c>
      <c r="Q47" s="499"/>
      <c r="R47" s="524"/>
      <c r="S47" s="499"/>
      <c r="T47" s="499"/>
      <c r="U47" s="501" t="e">
        <f t="shared" si="2"/>
        <v>#DIV/0!</v>
      </c>
      <c r="V47" s="482"/>
      <c r="W47" s="491"/>
    </row>
    <row r="48" spans="1:23" ht="15" hidden="1" outlineLevel="1">
      <c r="A48" s="503"/>
      <c r="B48" s="507" t="s">
        <v>14</v>
      </c>
      <c r="C48" s="482"/>
      <c r="D48" s="482" t="s">
        <v>524</v>
      </c>
      <c r="E48" s="523">
        <f aca="true" t="shared" si="30" ref="E48:E54">G48</f>
        <v>64800000</v>
      </c>
      <c r="F48" s="499"/>
      <c r="G48" s="525">
        <v>64800000</v>
      </c>
      <c r="H48" s="499"/>
      <c r="I48" s="499"/>
      <c r="J48" s="523">
        <f aca="true" t="shared" si="31" ref="J48:J54">K48+L48+M48+N48</f>
        <v>0</v>
      </c>
      <c r="K48" s="499"/>
      <c r="L48" s="523"/>
      <c r="M48" s="499"/>
      <c r="N48" s="499"/>
      <c r="O48" s="502">
        <f t="shared" si="19"/>
        <v>64800000</v>
      </c>
      <c r="P48" s="523">
        <f aca="true" t="shared" si="32" ref="P48:P54">Q48+R48+S48+T48</f>
        <v>64800000</v>
      </c>
      <c r="Q48" s="499"/>
      <c r="R48" s="118">
        <v>64800000</v>
      </c>
      <c r="S48" s="499"/>
      <c r="T48" s="499"/>
      <c r="U48" s="501">
        <f t="shared" si="2"/>
        <v>1</v>
      </c>
      <c r="V48" s="502">
        <f>O48</f>
        <v>64800000</v>
      </c>
      <c r="W48" s="485"/>
    </row>
    <row r="49" spans="1:23" ht="15" hidden="1" outlineLevel="1">
      <c r="A49" s="503"/>
      <c r="B49" s="507" t="s">
        <v>27</v>
      </c>
      <c r="C49" s="482"/>
      <c r="D49" s="482" t="s">
        <v>28</v>
      </c>
      <c r="E49" s="523">
        <f t="shared" si="30"/>
        <v>41100000</v>
      </c>
      <c r="F49" s="499"/>
      <c r="G49" s="525">
        <v>41100000</v>
      </c>
      <c r="H49" s="499"/>
      <c r="I49" s="499"/>
      <c r="J49" s="523">
        <f t="shared" si="31"/>
        <v>0</v>
      </c>
      <c r="K49" s="499"/>
      <c r="L49" s="523"/>
      <c r="M49" s="499"/>
      <c r="N49" s="499"/>
      <c r="O49" s="502">
        <f t="shared" si="19"/>
        <v>41100000</v>
      </c>
      <c r="P49" s="523">
        <f t="shared" si="32"/>
        <v>0</v>
      </c>
      <c r="Q49" s="499"/>
      <c r="R49" s="524"/>
      <c r="S49" s="499"/>
      <c r="T49" s="499"/>
      <c r="U49" s="501">
        <f t="shared" si="2"/>
        <v>0</v>
      </c>
      <c r="V49" s="502">
        <f aca="true" t="shared" si="33" ref="V49:V54">O49</f>
        <v>41100000</v>
      </c>
      <c r="W49" s="485"/>
    </row>
    <row r="50" spans="1:23" ht="15" hidden="1" outlineLevel="1">
      <c r="A50" s="503"/>
      <c r="B50" s="507" t="s">
        <v>23</v>
      </c>
      <c r="C50" s="482"/>
      <c r="D50" s="482" t="s">
        <v>24</v>
      </c>
      <c r="E50" s="523">
        <f t="shared" si="30"/>
        <v>64800000</v>
      </c>
      <c r="F50" s="499"/>
      <c r="G50" s="525">
        <v>64800000</v>
      </c>
      <c r="H50" s="499"/>
      <c r="I50" s="499"/>
      <c r="J50" s="523">
        <f t="shared" si="31"/>
        <v>0</v>
      </c>
      <c r="K50" s="499"/>
      <c r="L50" s="523"/>
      <c r="M50" s="499"/>
      <c r="N50" s="499"/>
      <c r="O50" s="502">
        <f t="shared" si="19"/>
        <v>64800000</v>
      </c>
      <c r="P50" s="523">
        <f t="shared" si="32"/>
        <v>0</v>
      </c>
      <c r="Q50" s="499"/>
      <c r="R50" s="524"/>
      <c r="S50" s="499"/>
      <c r="T50" s="499"/>
      <c r="U50" s="501">
        <f t="shared" si="2"/>
        <v>0</v>
      </c>
      <c r="V50" s="502">
        <f t="shared" si="33"/>
        <v>64800000</v>
      </c>
      <c r="W50" s="485"/>
    </row>
    <row r="51" spans="1:23" ht="30" hidden="1" outlineLevel="1">
      <c r="A51" s="503"/>
      <c r="B51" s="507" t="s">
        <v>30</v>
      </c>
      <c r="C51" s="482"/>
      <c r="D51" s="482" t="s">
        <v>31</v>
      </c>
      <c r="E51" s="523">
        <f t="shared" si="30"/>
        <v>78200000</v>
      </c>
      <c r="F51" s="499"/>
      <c r="G51" s="525">
        <v>78200000</v>
      </c>
      <c r="H51" s="499"/>
      <c r="I51" s="499"/>
      <c r="J51" s="523">
        <f t="shared" si="31"/>
        <v>0</v>
      </c>
      <c r="K51" s="499"/>
      <c r="L51" s="523"/>
      <c r="M51" s="499"/>
      <c r="N51" s="499"/>
      <c r="O51" s="502">
        <f t="shared" si="19"/>
        <v>78200000</v>
      </c>
      <c r="P51" s="523">
        <f t="shared" si="32"/>
        <v>0</v>
      </c>
      <c r="Q51" s="499"/>
      <c r="R51" s="524"/>
      <c r="S51" s="499"/>
      <c r="T51" s="499"/>
      <c r="U51" s="501">
        <f t="shared" si="2"/>
        <v>0</v>
      </c>
      <c r="V51" s="502">
        <f t="shared" si="33"/>
        <v>78200000</v>
      </c>
      <c r="W51" s="485"/>
    </row>
    <row r="52" spans="1:23" ht="15" hidden="1" outlineLevel="1">
      <c r="A52" s="503"/>
      <c r="B52" s="507" t="s">
        <v>16</v>
      </c>
      <c r="C52" s="482"/>
      <c r="D52" s="482" t="s">
        <v>17</v>
      </c>
      <c r="E52" s="523">
        <f t="shared" si="30"/>
        <v>73300000</v>
      </c>
      <c r="F52" s="499"/>
      <c r="G52" s="525">
        <v>73300000</v>
      </c>
      <c r="H52" s="499"/>
      <c r="I52" s="499"/>
      <c r="J52" s="523">
        <f t="shared" si="31"/>
        <v>0</v>
      </c>
      <c r="K52" s="499"/>
      <c r="L52" s="523"/>
      <c r="M52" s="499"/>
      <c r="N52" s="499"/>
      <c r="O52" s="502">
        <f t="shared" si="19"/>
        <v>73300000</v>
      </c>
      <c r="P52" s="523">
        <f t="shared" si="32"/>
        <v>73300000</v>
      </c>
      <c r="Q52" s="499"/>
      <c r="R52" s="524">
        <v>73300000</v>
      </c>
      <c r="S52" s="499"/>
      <c r="T52" s="499"/>
      <c r="U52" s="501">
        <f t="shared" si="2"/>
        <v>1</v>
      </c>
      <c r="V52" s="502">
        <f t="shared" si="33"/>
        <v>73300000</v>
      </c>
      <c r="W52" s="485"/>
    </row>
    <row r="53" spans="1:23" ht="27" customHeight="1" hidden="1" outlineLevel="1">
      <c r="A53" s="503"/>
      <c r="B53" s="507" t="s">
        <v>19</v>
      </c>
      <c r="C53" s="482"/>
      <c r="D53" s="482" t="s">
        <v>20</v>
      </c>
      <c r="E53" s="523">
        <f t="shared" si="30"/>
        <v>78200000</v>
      </c>
      <c r="F53" s="499"/>
      <c r="G53" s="525">
        <v>78200000</v>
      </c>
      <c r="H53" s="499"/>
      <c r="I53" s="499"/>
      <c r="J53" s="523">
        <f t="shared" si="31"/>
        <v>0</v>
      </c>
      <c r="K53" s="499"/>
      <c r="L53" s="523"/>
      <c r="M53" s="499"/>
      <c r="N53" s="499"/>
      <c r="O53" s="502">
        <f t="shared" si="19"/>
        <v>78200000</v>
      </c>
      <c r="P53" s="523">
        <f t="shared" si="32"/>
        <v>0</v>
      </c>
      <c r="Q53" s="499"/>
      <c r="R53" s="524"/>
      <c r="S53" s="499"/>
      <c r="T53" s="499"/>
      <c r="U53" s="501">
        <f t="shared" si="2"/>
        <v>0</v>
      </c>
      <c r="V53" s="502">
        <f t="shared" si="33"/>
        <v>78200000</v>
      </c>
      <c r="W53" s="485"/>
    </row>
    <row r="54" spans="1:23" ht="27" customHeight="1" hidden="1" outlineLevel="1">
      <c r="A54" s="503"/>
      <c r="B54" s="507" t="s">
        <v>21</v>
      </c>
      <c r="C54" s="482"/>
      <c r="D54" s="482" t="s">
        <v>22</v>
      </c>
      <c r="E54" s="523">
        <f t="shared" si="30"/>
        <v>60100000</v>
      </c>
      <c r="F54" s="499"/>
      <c r="G54" s="525">
        <v>60100000</v>
      </c>
      <c r="H54" s="499"/>
      <c r="I54" s="499"/>
      <c r="J54" s="523">
        <f t="shared" si="31"/>
        <v>0</v>
      </c>
      <c r="K54" s="499"/>
      <c r="L54" s="523"/>
      <c r="M54" s="499"/>
      <c r="N54" s="499"/>
      <c r="O54" s="502">
        <f t="shared" si="19"/>
        <v>60100000</v>
      </c>
      <c r="P54" s="523">
        <f t="shared" si="32"/>
        <v>0</v>
      </c>
      <c r="Q54" s="499"/>
      <c r="R54" s="524"/>
      <c r="S54" s="499"/>
      <c r="T54" s="499"/>
      <c r="U54" s="501">
        <f t="shared" si="2"/>
        <v>0</v>
      </c>
      <c r="V54" s="502">
        <f t="shared" si="33"/>
        <v>60100000</v>
      </c>
      <c r="W54" s="485"/>
    </row>
    <row r="55" spans="1:23" s="222" customFormat="1" ht="42.75" hidden="1" outlineLevel="1">
      <c r="A55" s="486" t="s">
        <v>499</v>
      </c>
      <c r="B55" s="492" t="s">
        <v>528</v>
      </c>
      <c r="C55" s="492"/>
      <c r="D55" s="492"/>
      <c r="E55" s="487">
        <f>E56+E59</f>
        <v>1482100000</v>
      </c>
      <c r="F55" s="487">
        <f>F56+F59</f>
        <v>1311100000</v>
      </c>
      <c r="G55" s="487"/>
      <c r="H55" s="487">
        <f>H56+H59</f>
        <v>171000000</v>
      </c>
      <c r="I55" s="487"/>
      <c r="J55" s="487">
        <f aca="true" t="shared" si="34" ref="J55:T55">J56+J59</f>
        <v>698584800</v>
      </c>
      <c r="K55" s="487">
        <f t="shared" si="34"/>
        <v>661143800</v>
      </c>
      <c r="L55" s="487">
        <f t="shared" si="34"/>
        <v>0</v>
      </c>
      <c r="M55" s="487">
        <f t="shared" si="34"/>
        <v>37441000</v>
      </c>
      <c r="N55" s="487">
        <f t="shared" si="34"/>
        <v>0</v>
      </c>
      <c r="O55" s="494">
        <f t="shared" si="19"/>
        <v>783515200</v>
      </c>
      <c r="P55" s="487">
        <f t="shared" si="34"/>
        <v>129200500</v>
      </c>
      <c r="Q55" s="487">
        <f t="shared" si="34"/>
        <v>0</v>
      </c>
      <c r="R55" s="488">
        <f t="shared" si="34"/>
        <v>64590000</v>
      </c>
      <c r="S55" s="487">
        <f t="shared" si="34"/>
        <v>81318500</v>
      </c>
      <c r="T55" s="487">
        <f t="shared" si="34"/>
        <v>0</v>
      </c>
      <c r="U55" s="489">
        <f t="shared" si="2"/>
        <v>0.16489852398523985</v>
      </c>
      <c r="V55" s="495">
        <f>V56+V59</f>
        <v>133292000</v>
      </c>
      <c r="W55" s="493"/>
    </row>
    <row r="56" spans="1:23" s="22" customFormat="1" ht="60" hidden="1" outlineLevel="1">
      <c r="A56" s="517">
        <v>1</v>
      </c>
      <c r="B56" s="518" t="s">
        <v>529</v>
      </c>
      <c r="C56" s="518"/>
      <c r="D56" s="518"/>
      <c r="E56" s="519">
        <f>E57+E58</f>
        <v>1311100000</v>
      </c>
      <c r="F56" s="519">
        <f>F57+F58</f>
        <v>1311100000</v>
      </c>
      <c r="G56" s="519"/>
      <c r="H56" s="519"/>
      <c r="I56" s="519"/>
      <c r="J56" s="519">
        <f aca="true" t="shared" si="35" ref="J56:T56">J57+J58</f>
        <v>661143800</v>
      </c>
      <c r="K56" s="519">
        <f t="shared" si="35"/>
        <v>661143800</v>
      </c>
      <c r="L56" s="519">
        <f t="shared" si="35"/>
        <v>0</v>
      </c>
      <c r="M56" s="519">
        <f t="shared" si="35"/>
        <v>0</v>
      </c>
      <c r="N56" s="519">
        <f t="shared" si="35"/>
        <v>0</v>
      </c>
      <c r="O56" s="494">
        <f t="shared" si="19"/>
        <v>649956200</v>
      </c>
      <c r="P56" s="519">
        <f t="shared" si="35"/>
        <v>0</v>
      </c>
      <c r="Q56" s="519">
        <f t="shared" si="35"/>
        <v>0</v>
      </c>
      <c r="R56" s="520">
        <f t="shared" si="35"/>
        <v>0</v>
      </c>
      <c r="S56" s="519">
        <f t="shared" si="35"/>
        <v>0</v>
      </c>
      <c r="T56" s="519">
        <f t="shared" si="35"/>
        <v>0</v>
      </c>
      <c r="U56" s="501">
        <f t="shared" si="2"/>
        <v>0</v>
      </c>
      <c r="V56" s="526">
        <f>V57+V58</f>
        <v>0</v>
      </c>
      <c r="W56" s="521"/>
    </row>
    <row r="57" spans="1:23" s="20" customFormat="1" ht="42" customHeight="1" hidden="1" outlineLevel="1">
      <c r="A57" s="497" t="s">
        <v>13</v>
      </c>
      <c r="B57" s="522" t="s">
        <v>530</v>
      </c>
      <c r="C57" s="498"/>
      <c r="D57" s="482" t="s">
        <v>531</v>
      </c>
      <c r="E57" s="527">
        <f>F57+G57+G57</f>
        <v>524100000</v>
      </c>
      <c r="F57" s="528">
        <v>524100000</v>
      </c>
      <c r="G57" s="529"/>
      <c r="H57" s="529"/>
      <c r="I57" s="529"/>
      <c r="J57" s="527">
        <f>K57+L57+M57+N57</f>
        <v>0</v>
      </c>
      <c r="K57" s="527"/>
      <c r="L57" s="529"/>
      <c r="M57" s="529"/>
      <c r="N57" s="529"/>
      <c r="O57" s="500">
        <f t="shared" si="19"/>
        <v>524100000</v>
      </c>
      <c r="P57" s="527">
        <f>Q57+R57+S57+T57</f>
        <v>0</v>
      </c>
      <c r="Q57" s="527"/>
      <c r="R57" s="530"/>
      <c r="S57" s="529"/>
      <c r="T57" s="529"/>
      <c r="U57" s="501">
        <f t="shared" si="2"/>
        <v>0</v>
      </c>
      <c r="V57" s="531">
        <v>0</v>
      </c>
      <c r="W57" s="532" t="s">
        <v>799</v>
      </c>
    </row>
    <row r="58" spans="1:23" s="20" customFormat="1" ht="53.25" customHeight="1" hidden="1" outlineLevel="1">
      <c r="A58" s="497" t="s">
        <v>13</v>
      </c>
      <c r="B58" s="522" t="s">
        <v>532</v>
      </c>
      <c r="C58" s="498"/>
      <c r="D58" s="482" t="s">
        <v>533</v>
      </c>
      <c r="E58" s="527">
        <f>F58+G58+G58</f>
        <v>787000000</v>
      </c>
      <c r="F58" s="528">
        <v>787000000</v>
      </c>
      <c r="G58" s="529"/>
      <c r="H58" s="529"/>
      <c r="I58" s="529"/>
      <c r="J58" s="527">
        <f>K58+L58+M58+N58</f>
        <v>661143800</v>
      </c>
      <c r="K58" s="527">
        <v>661143800</v>
      </c>
      <c r="L58" s="529"/>
      <c r="M58" s="529"/>
      <c r="N58" s="529"/>
      <c r="O58" s="500">
        <f t="shared" si="19"/>
        <v>125856200</v>
      </c>
      <c r="P58" s="527">
        <f>Q58+R58+S58+T58</f>
        <v>0</v>
      </c>
      <c r="Q58" s="527"/>
      <c r="R58" s="530"/>
      <c r="S58" s="529"/>
      <c r="T58" s="529"/>
      <c r="U58" s="501">
        <f t="shared" si="2"/>
        <v>0</v>
      </c>
      <c r="V58" s="531">
        <v>0</v>
      </c>
      <c r="W58" s="532" t="s">
        <v>800</v>
      </c>
    </row>
    <row r="59" spans="1:23" s="22" customFormat="1" ht="30" hidden="1" outlineLevel="1">
      <c r="A59" s="517">
        <v>2</v>
      </c>
      <c r="B59" s="518" t="s">
        <v>534</v>
      </c>
      <c r="C59" s="518"/>
      <c r="D59" s="518"/>
      <c r="E59" s="519">
        <f>SUM(E60:E67)</f>
        <v>171000000</v>
      </c>
      <c r="F59" s="519"/>
      <c r="G59" s="519"/>
      <c r="H59" s="519">
        <f>SUM(H60:H67)</f>
        <v>171000000</v>
      </c>
      <c r="I59" s="519"/>
      <c r="J59" s="519">
        <f aca="true" t="shared" si="36" ref="J59:T59">SUM(J60:J67)</f>
        <v>37441000</v>
      </c>
      <c r="K59" s="519">
        <f t="shared" si="36"/>
        <v>0</v>
      </c>
      <c r="L59" s="519">
        <f t="shared" si="36"/>
        <v>0</v>
      </c>
      <c r="M59" s="519">
        <f t="shared" si="36"/>
        <v>37441000</v>
      </c>
      <c r="N59" s="519">
        <f t="shared" si="36"/>
        <v>0</v>
      </c>
      <c r="O59" s="494">
        <f t="shared" si="19"/>
        <v>133559000</v>
      </c>
      <c r="P59" s="494">
        <f>P60+P61+P62+P63+P64+P65+P66+P67</f>
        <v>129200500</v>
      </c>
      <c r="Q59" s="519">
        <f t="shared" si="36"/>
        <v>0</v>
      </c>
      <c r="R59" s="520">
        <f t="shared" si="36"/>
        <v>64590000</v>
      </c>
      <c r="S59" s="519">
        <f t="shared" si="36"/>
        <v>81318500</v>
      </c>
      <c r="T59" s="519">
        <f t="shared" si="36"/>
        <v>0</v>
      </c>
      <c r="U59" s="501">
        <f t="shared" si="2"/>
        <v>0.9673664822288277</v>
      </c>
      <c r="V59" s="533">
        <f>V60+V61+V62+V63+V64+V65+V66+V67</f>
        <v>133292000</v>
      </c>
      <c r="W59" s="521"/>
    </row>
    <row r="60" spans="1:23" ht="31.5" customHeight="1" hidden="1" outlineLevel="1">
      <c r="A60" s="503"/>
      <c r="B60" s="522" t="s">
        <v>532</v>
      </c>
      <c r="C60" s="508"/>
      <c r="D60" s="508" t="s">
        <v>532</v>
      </c>
      <c r="E60" s="527">
        <f>F60+G60+H60</f>
        <v>17100000</v>
      </c>
      <c r="F60" s="529"/>
      <c r="G60" s="529"/>
      <c r="H60" s="527">
        <v>17100000</v>
      </c>
      <c r="I60" s="527"/>
      <c r="J60" s="527">
        <f>K60+L60+M60+N60</f>
        <v>16833000</v>
      </c>
      <c r="K60" s="527"/>
      <c r="L60" s="527"/>
      <c r="M60" s="527">
        <v>16833000</v>
      </c>
      <c r="N60" s="527"/>
      <c r="O60" s="500">
        <f t="shared" si="19"/>
        <v>267000</v>
      </c>
      <c r="P60" s="527">
        <f>Q60+R60+S60</f>
        <v>0</v>
      </c>
      <c r="Q60" s="527"/>
      <c r="R60" s="534"/>
      <c r="S60" s="527"/>
      <c r="T60" s="527"/>
      <c r="U60" s="501">
        <f t="shared" si="2"/>
        <v>0</v>
      </c>
      <c r="V60" s="502"/>
      <c r="W60" s="491"/>
    </row>
    <row r="61" spans="1:23" ht="15" hidden="1" outlineLevel="1">
      <c r="A61" s="503"/>
      <c r="B61" s="507" t="s">
        <v>14</v>
      </c>
      <c r="C61" s="482"/>
      <c r="D61" s="482" t="s">
        <v>524</v>
      </c>
      <c r="E61" s="527">
        <f aca="true" t="shared" si="37" ref="E61:E67">F61+G61+H61</f>
        <v>21700000</v>
      </c>
      <c r="F61" s="529"/>
      <c r="G61" s="529"/>
      <c r="H61" s="527">
        <v>21700000</v>
      </c>
      <c r="I61" s="527"/>
      <c r="J61" s="527">
        <f aca="true" t="shared" si="38" ref="J61:J67">K61+L61+M61+N61</f>
        <v>0</v>
      </c>
      <c r="K61" s="527"/>
      <c r="L61" s="527"/>
      <c r="M61" s="527"/>
      <c r="N61" s="527"/>
      <c r="O61" s="500">
        <f t="shared" si="19"/>
        <v>21700000</v>
      </c>
      <c r="P61" s="527">
        <f aca="true" t="shared" si="39" ref="P61:P67">Q61+R61+S61</f>
        <v>21461500</v>
      </c>
      <c r="Q61" s="527"/>
      <c r="R61" s="534"/>
      <c r="S61" s="527">
        <v>21461500</v>
      </c>
      <c r="T61" s="527"/>
      <c r="U61" s="501">
        <f t="shared" si="2"/>
        <v>0.9890092165898617</v>
      </c>
      <c r="V61" s="502">
        <f>O61</f>
        <v>21700000</v>
      </c>
      <c r="W61" s="485"/>
    </row>
    <row r="62" spans="1:23" ht="15" hidden="1" outlineLevel="1">
      <c r="A62" s="503"/>
      <c r="B62" s="507" t="s">
        <v>27</v>
      </c>
      <c r="C62" s="482"/>
      <c r="D62" s="482" t="s">
        <v>28</v>
      </c>
      <c r="E62" s="527">
        <f t="shared" si="37"/>
        <v>13700000</v>
      </c>
      <c r="F62" s="529"/>
      <c r="G62" s="529"/>
      <c r="H62" s="527">
        <v>13700000</v>
      </c>
      <c r="I62" s="527"/>
      <c r="J62" s="527">
        <f t="shared" si="38"/>
        <v>0</v>
      </c>
      <c r="K62" s="527"/>
      <c r="L62" s="527"/>
      <c r="M62" s="527"/>
      <c r="N62" s="527"/>
      <c r="O62" s="500">
        <f t="shared" si="19"/>
        <v>13700000</v>
      </c>
      <c r="P62" s="527">
        <f t="shared" si="39"/>
        <v>13688000</v>
      </c>
      <c r="Q62" s="527"/>
      <c r="R62" s="534"/>
      <c r="S62" s="527">
        <v>13688000</v>
      </c>
      <c r="T62" s="527"/>
      <c r="U62" s="501">
        <f t="shared" si="2"/>
        <v>0.9991240875912408</v>
      </c>
      <c r="V62" s="502">
        <f aca="true" t="shared" si="40" ref="V62:V67">O62</f>
        <v>13700000</v>
      </c>
      <c r="W62" s="485"/>
    </row>
    <row r="63" spans="1:23" ht="15" hidden="1" outlineLevel="1">
      <c r="A63" s="503"/>
      <c r="B63" s="507" t="s">
        <v>23</v>
      </c>
      <c r="C63" s="482"/>
      <c r="D63" s="482" t="s">
        <v>24</v>
      </c>
      <c r="E63" s="527">
        <f t="shared" si="37"/>
        <v>21700000</v>
      </c>
      <c r="F63" s="529"/>
      <c r="G63" s="529"/>
      <c r="H63" s="527">
        <v>21700000</v>
      </c>
      <c r="I63" s="527"/>
      <c r="J63" s="527">
        <f t="shared" si="38"/>
        <v>0</v>
      </c>
      <c r="K63" s="527"/>
      <c r="L63" s="527"/>
      <c r="M63" s="527"/>
      <c r="N63" s="527"/>
      <c r="O63" s="500">
        <f t="shared" si="19"/>
        <v>21700000</v>
      </c>
      <c r="P63" s="527">
        <f t="shared" si="39"/>
        <v>21700000</v>
      </c>
      <c r="Q63" s="527"/>
      <c r="R63" s="534">
        <v>21700000</v>
      </c>
      <c r="S63" s="527"/>
      <c r="T63" s="527"/>
      <c r="U63" s="501">
        <f t="shared" si="2"/>
        <v>1</v>
      </c>
      <c r="V63" s="502">
        <f t="shared" si="40"/>
        <v>21700000</v>
      </c>
      <c r="W63" s="485"/>
    </row>
    <row r="64" spans="1:23" ht="30" hidden="1" outlineLevel="1">
      <c r="A64" s="503"/>
      <c r="B64" s="507" t="s">
        <v>30</v>
      </c>
      <c r="C64" s="482"/>
      <c r="D64" s="482" t="s">
        <v>31</v>
      </c>
      <c r="E64" s="527">
        <f t="shared" si="37"/>
        <v>26100000</v>
      </c>
      <c r="F64" s="529"/>
      <c r="G64" s="529"/>
      <c r="H64" s="527">
        <v>26100000</v>
      </c>
      <c r="I64" s="527"/>
      <c r="J64" s="527">
        <f t="shared" si="38"/>
        <v>0</v>
      </c>
      <c r="K64" s="527"/>
      <c r="L64" s="527"/>
      <c r="M64" s="527"/>
      <c r="N64" s="527"/>
      <c r="O64" s="500">
        <f t="shared" si="19"/>
        <v>26100000</v>
      </c>
      <c r="P64" s="527">
        <f t="shared" si="39"/>
        <v>26069000</v>
      </c>
      <c r="Q64" s="527"/>
      <c r="R64" s="534"/>
      <c r="S64" s="527">
        <v>26069000</v>
      </c>
      <c r="T64" s="527"/>
      <c r="U64" s="501">
        <f t="shared" si="2"/>
        <v>0.9988122605363985</v>
      </c>
      <c r="V64" s="502">
        <f t="shared" si="40"/>
        <v>26100000</v>
      </c>
      <c r="W64" s="485"/>
    </row>
    <row r="65" spans="1:23" ht="15" hidden="1" outlineLevel="1">
      <c r="A65" s="503"/>
      <c r="B65" s="507" t="s">
        <v>16</v>
      </c>
      <c r="C65" s="482"/>
      <c r="D65" s="482" t="s">
        <v>17</v>
      </c>
      <c r="E65" s="527">
        <f t="shared" si="37"/>
        <v>24500000</v>
      </c>
      <c r="F65" s="529"/>
      <c r="G65" s="529"/>
      <c r="H65" s="527">
        <v>24500000</v>
      </c>
      <c r="I65" s="527"/>
      <c r="J65" s="527">
        <f t="shared" si="38"/>
        <v>20608000</v>
      </c>
      <c r="K65" s="527"/>
      <c r="L65" s="527"/>
      <c r="M65" s="527">
        <v>20608000</v>
      </c>
      <c r="N65" s="527"/>
      <c r="O65" s="534">
        <v>3892000</v>
      </c>
      <c r="P65" s="534">
        <v>3892000</v>
      </c>
      <c r="Q65" s="527"/>
      <c r="R65" s="534">
        <v>20600000</v>
      </c>
      <c r="S65" s="527"/>
      <c r="T65" s="527"/>
      <c r="U65" s="501">
        <f t="shared" si="2"/>
        <v>1</v>
      </c>
      <c r="V65" s="502">
        <f t="shared" si="40"/>
        <v>3892000</v>
      </c>
      <c r="W65" s="485"/>
    </row>
    <row r="66" spans="1:23" ht="15" hidden="1" outlineLevel="1">
      <c r="A66" s="503"/>
      <c r="B66" s="507" t="s">
        <v>19</v>
      </c>
      <c r="C66" s="482"/>
      <c r="D66" s="482" t="s">
        <v>20</v>
      </c>
      <c r="E66" s="527">
        <f t="shared" si="37"/>
        <v>26100000</v>
      </c>
      <c r="F66" s="529"/>
      <c r="G66" s="529"/>
      <c r="H66" s="527">
        <v>26100000</v>
      </c>
      <c r="I66" s="527"/>
      <c r="J66" s="527">
        <f t="shared" si="38"/>
        <v>0</v>
      </c>
      <c r="K66" s="527"/>
      <c r="L66" s="527"/>
      <c r="M66" s="527"/>
      <c r="N66" s="527"/>
      <c r="O66" s="500">
        <f aca="true" t="shared" si="41" ref="O66:O74">E66-J66</f>
        <v>26100000</v>
      </c>
      <c r="P66" s="527">
        <f t="shared" si="39"/>
        <v>22290000</v>
      </c>
      <c r="Q66" s="527"/>
      <c r="R66" s="534">
        <v>22290000</v>
      </c>
      <c r="S66" s="527"/>
      <c r="T66" s="527"/>
      <c r="U66" s="501">
        <f t="shared" si="2"/>
        <v>0.8540229885057471</v>
      </c>
      <c r="V66" s="502">
        <f t="shared" si="40"/>
        <v>26100000</v>
      </c>
      <c r="W66" s="485"/>
    </row>
    <row r="67" spans="1:23" ht="15" hidden="1" outlineLevel="1">
      <c r="A67" s="503"/>
      <c r="B67" s="507" t="s">
        <v>21</v>
      </c>
      <c r="C67" s="482"/>
      <c r="D67" s="482" t="s">
        <v>22</v>
      </c>
      <c r="E67" s="527">
        <f t="shared" si="37"/>
        <v>20100000</v>
      </c>
      <c r="F67" s="529"/>
      <c r="G67" s="529"/>
      <c r="H67" s="527">
        <v>20100000</v>
      </c>
      <c r="I67" s="527"/>
      <c r="J67" s="527">
        <f t="shared" si="38"/>
        <v>0</v>
      </c>
      <c r="K67" s="527"/>
      <c r="L67" s="527"/>
      <c r="M67" s="527"/>
      <c r="N67" s="527"/>
      <c r="O67" s="500">
        <f t="shared" si="41"/>
        <v>20100000</v>
      </c>
      <c r="P67" s="527">
        <f t="shared" si="39"/>
        <v>20100000</v>
      </c>
      <c r="Q67" s="527"/>
      <c r="R67" s="534"/>
      <c r="S67" s="527">
        <v>20100000</v>
      </c>
      <c r="T67" s="527"/>
      <c r="U67" s="501">
        <f t="shared" si="2"/>
        <v>1</v>
      </c>
      <c r="V67" s="502">
        <f t="shared" si="40"/>
        <v>20100000</v>
      </c>
      <c r="W67" s="485"/>
    </row>
    <row r="68" spans="1:23" s="221" customFormat="1" ht="42.75" hidden="1" outlineLevel="1">
      <c r="A68" s="486" t="s">
        <v>508</v>
      </c>
      <c r="B68" s="492" t="s">
        <v>535</v>
      </c>
      <c r="C68" s="492"/>
      <c r="D68" s="492"/>
      <c r="E68" s="487">
        <f>E69+E78</f>
        <v>43900000</v>
      </c>
      <c r="F68" s="487">
        <f>F69+F78</f>
        <v>23900000</v>
      </c>
      <c r="G68" s="487"/>
      <c r="H68" s="487"/>
      <c r="I68" s="487">
        <f aca="true" t="shared" si="42" ref="I68:N68">I69+I78</f>
        <v>20000000</v>
      </c>
      <c r="J68" s="487">
        <f t="shared" si="42"/>
        <v>16500000</v>
      </c>
      <c r="K68" s="487">
        <f t="shared" si="42"/>
        <v>8400000</v>
      </c>
      <c r="L68" s="487">
        <f t="shared" si="42"/>
        <v>0</v>
      </c>
      <c r="M68" s="487">
        <f t="shared" si="42"/>
        <v>0</v>
      </c>
      <c r="N68" s="487">
        <f t="shared" si="42"/>
        <v>8100000</v>
      </c>
      <c r="O68" s="494">
        <f t="shared" si="41"/>
        <v>27400000</v>
      </c>
      <c r="P68" s="487">
        <f>P69+P78</f>
        <v>19672000</v>
      </c>
      <c r="Q68" s="487">
        <f>Q69+Q78</f>
        <v>6400000</v>
      </c>
      <c r="R68" s="488">
        <f>R69+R78</f>
        <v>0</v>
      </c>
      <c r="S68" s="487">
        <f>S69+S78</f>
        <v>0</v>
      </c>
      <c r="T68" s="487">
        <f>T69+T78</f>
        <v>13272000</v>
      </c>
      <c r="U68" s="489">
        <f t="shared" si="2"/>
        <v>0.7179562043795621</v>
      </c>
      <c r="V68" s="494">
        <f>V69+V78</f>
        <v>27400000</v>
      </c>
      <c r="W68" s="485"/>
    </row>
    <row r="69" spans="1:23" s="22" customFormat="1" ht="30" hidden="1" outlineLevel="1">
      <c r="A69" s="517">
        <v>1</v>
      </c>
      <c r="B69" s="518" t="s">
        <v>536</v>
      </c>
      <c r="C69" s="518"/>
      <c r="D69" s="518"/>
      <c r="E69" s="519">
        <f>SUM(E70:E77)</f>
        <v>20000000</v>
      </c>
      <c r="F69" s="519"/>
      <c r="G69" s="519"/>
      <c r="H69" s="519"/>
      <c r="I69" s="519">
        <f aca="true" t="shared" si="43" ref="I69:N69">SUM(I70:I77)</f>
        <v>20000000</v>
      </c>
      <c r="J69" s="519">
        <f t="shared" si="43"/>
        <v>8100000</v>
      </c>
      <c r="K69" s="519">
        <f t="shared" si="43"/>
        <v>0</v>
      </c>
      <c r="L69" s="519">
        <f t="shared" si="43"/>
        <v>0</v>
      </c>
      <c r="M69" s="519">
        <f t="shared" si="43"/>
        <v>0</v>
      </c>
      <c r="N69" s="519">
        <f t="shared" si="43"/>
        <v>8100000</v>
      </c>
      <c r="O69" s="494">
        <f t="shared" si="41"/>
        <v>11900000</v>
      </c>
      <c r="P69" s="519">
        <f>SUM(P70:P77)</f>
        <v>8180000</v>
      </c>
      <c r="Q69" s="519">
        <f>SUM(Q70:Q77)</f>
        <v>0</v>
      </c>
      <c r="R69" s="520">
        <f>SUM(R70:R77)</f>
        <v>0</v>
      </c>
      <c r="S69" s="519">
        <f>SUM(S70:S77)</f>
        <v>0</v>
      </c>
      <c r="T69" s="519">
        <f>SUM(T70:T77)</f>
        <v>8180000</v>
      </c>
      <c r="U69" s="501">
        <f t="shared" si="2"/>
        <v>0.6873949579831933</v>
      </c>
      <c r="V69" s="494">
        <f>V71+V72+V73+V74+V75+V76+V77</f>
        <v>11900000</v>
      </c>
      <c r="W69" s="521"/>
    </row>
    <row r="70" spans="1:23" ht="30" hidden="1" outlineLevel="1">
      <c r="A70" s="486"/>
      <c r="B70" s="498" t="s">
        <v>537</v>
      </c>
      <c r="C70" s="482"/>
      <c r="D70" s="482" t="s">
        <v>537</v>
      </c>
      <c r="E70" s="535">
        <f>F70+G70+H70+I70</f>
        <v>6000000</v>
      </c>
      <c r="F70" s="529"/>
      <c r="G70" s="529"/>
      <c r="H70" s="529"/>
      <c r="I70" s="535">
        <v>6000000</v>
      </c>
      <c r="J70" s="535">
        <f>K70+L70+M70+N70</f>
        <v>6000000</v>
      </c>
      <c r="K70" s="529"/>
      <c r="L70" s="529"/>
      <c r="M70" s="529"/>
      <c r="N70" s="535">
        <v>6000000</v>
      </c>
      <c r="O70" s="494">
        <f t="shared" si="41"/>
        <v>0</v>
      </c>
      <c r="P70" s="535">
        <f>Q70+R70+S70+T70</f>
        <v>0</v>
      </c>
      <c r="Q70" s="529"/>
      <c r="R70" s="530"/>
      <c r="S70" s="529"/>
      <c r="T70" s="535"/>
      <c r="U70" s="501" t="e">
        <f t="shared" si="2"/>
        <v>#DIV/0!</v>
      </c>
      <c r="V70" s="536"/>
      <c r="W70" s="485"/>
    </row>
    <row r="71" spans="1:23" ht="44.25" customHeight="1" hidden="1" outlineLevel="1">
      <c r="A71" s="486"/>
      <c r="B71" s="507" t="s">
        <v>14</v>
      </c>
      <c r="C71" s="482"/>
      <c r="D71" s="482" t="s">
        <v>524</v>
      </c>
      <c r="E71" s="535">
        <f aca="true" t="shared" si="44" ref="E71:E77">F71+G71+H71+I71</f>
        <v>2000000</v>
      </c>
      <c r="F71" s="529"/>
      <c r="G71" s="529"/>
      <c r="H71" s="529"/>
      <c r="I71" s="535">
        <v>2000000</v>
      </c>
      <c r="J71" s="535">
        <f aca="true" t="shared" si="45" ref="J71:J77">K71+L71+M71+N71</f>
        <v>0</v>
      </c>
      <c r="K71" s="529"/>
      <c r="L71" s="529"/>
      <c r="M71" s="529"/>
      <c r="N71" s="535"/>
      <c r="O71" s="500">
        <f t="shared" si="41"/>
        <v>2000000</v>
      </c>
      <c r="P71" s="535">
        <f aca="true" t="shared" si="46" ref="P71:P77">Q71+R71+S71+T71</f>
        <v>2000000</v>
      </c>
      <c r="Q71" s="529"/>
      <c r="R71" s="530"/>
      <c r="S71" s="529"/>
      <c r="T71" s="535">
        <v>2000000</v>
      </c>
      <c r="U71" s="501">
        <f t="shared" si="2"/>
        <v>1</v>
      </c>
      <c r="V71" s="500">
        <f>O71</f>
        <v>2000000</v>
      </c>
      <c r="W71" s="485"/>
    </row>
    <row r="72" spans="1:23" ht="44.25" customHeight="1" hidden="1" outlineLevel="1">
      <c r="A72" s="486"/>
      <c r="B72" s="507" t="s">
        <v>27</v>
      </c>
      <c r="C72" s="482"/>
      <c r="D72" s="482" t="s">
        <v>28</v>
      </c>
      <c r="E72" s="535">
        <f t="shared" si="44"/>
        <v>1200000</v>
      </c>
      <c r="F72" s="529"/>
      <c r="G72" s="529"/>
      <c r="H72" s="529"/>
      <c r="I72" s="535">
        <v>1200000</v>
      </c>
      <c r="J72" s="535">
        <f t="shared" si="45"/>
        <v>0</v>
      </c>
      <c r="K72" s="529"/>
      <c r="L72" s="529"/>
      <c r="M72" s="529"/>
      <c r="N72" s="535"/>
      <c r="O72" s="500">
        <f t="shared" si="41"/>
        <v>1200000</v>
      </c>
      <c r="P72" s="535">
        <f t="shared" si="46"/>
        <v>0</v>
      </c>
      <c r="Q72" s="529"/>
      <c r="R72" s="530"/>
      <c r="S72" s="529"/>
      <c r="T72" s="535"/>
      <c r="U72" s="501">
        <f t="shared" si="2"/>
        <v>0</v>
      </c>
      <c r="V72" s="500">
        <f aca="true" t="shared" si="47" ref="V72:V77">O72</f>
        <v>1200000</v>
      </c>
      <c r="W72" s="485"/>
    </row>
    <row r="73" spans="1:23" ht="44.25" customHeight="1" hidden="1" outlineLevel="1">
      <c r="A73" s="486"/>
      <c r="B73" s="507" t="s">
        <v>23</v>
      </c>
      <c r="C73" s="482"/>
      <c r="D73" s="482" t="s">
        <v>24</v>
      </c>
      <c r="E73" s="535">
        <f t="shared" si="44"/>
        <v>2000000</v>
      </c>
      <c r="F73" s="529"/>
      <c r="G73" s="529"/>
      <c r="H73" s="529"/>
      <c r="I73" s="535">
        <v>2000000</v>
      </c>
      <c r="J73" s="535">
        <f t="shared" si="45"/>
        <v>0</v>
      </c>
      <c r="K73" s="529"/>
      <c r="L73" s="529"/>
      <c r="M73" s="529"/>
      <c r="N73" s="535"/>
      <c r="O73" s="500">
        <f t="shared" si="41"/>
        <v>2000000</v>
      </c>
      <c r="P73" s="535">
        <f t="shared" si="46"/>
        <v>2000000</v>
      </c>
      <c r="Q73" s="529"/>
      <c r="R73" s="530"/>
      <c r="S73" s="529"/>
      <c r="T73" s="535">
        <v>2000000</v>
      </c>
      <c r="U73" s="501">
        <f aca="true" t="shared" si="48" ref="U73:U105">P73/O73</f>
        <v>1</v>
      </c>
      <c r="V73" s="500">
        <f t="shared" si="47"/>
        <v>2000000</v>
      </c>
      <c r="W73" s="485"/>
    </row>
    <row r="74" spans="1:23" ht="44.25" customHeight="1" hidden="1" outlineLevel="1">
      <c r="A74" s="486"/>
      <c r="B74" s="507" t="s">
        <v>30</v>
      </c>
      <c r="C74" s="482"/>
      <c r="D74" s="482" t="s">
        <v>31</v>
      </c>
      <c r="E74" s="535">
        <f t="shared" si="44"/>
        <v>2400000</v>
      </c>
      <c r="F74" s="529"/>
      <c r="G74" s="529"/>
      <c r="H74" s="529"/>
      <c r="I74" s="535">
        <v>2400000</v>
      </c>
      <c r="J74" s="535">
        <f t="shared" si="45"/>
        <v>0</v>
      </c>
      <c r="K74" s="529"/>
      <c r="L74" s="529"/>
      <c r="M74" s="529"/>
      <c r="N74" s="535"/>
      <c r="O74" s="500">
        <f t="shared" si="41"/>
        <v>2400000</v>
      </c>
      <c r="P74" s="535">
        <f t="shared" si="46"/>
        <v>2280000</v>
      </c>
      <c r="Q74" s="529"/>
      <c r="R74" s="530"/>
      <c r="S74" s="529"/>
      <c r="T74" s="535">
        <v>2280000</v>
      </c>
      <c r="U74" s="501">
        <f t="shared" si="48"/>
        <v>0.95</v>
      </c>
      <c r="V74" s="500">
        <f t="shared" si="47"/>
        <v>2400000</v>
      </c>
      <c r="W74" s="485"/>
    </row>
    <row r="75" spans="1:23" ht="44.25" customHeight="1" hidden="1" outlineLevel="1">
      <c r="A75" s="486"/>
      <c r="B75" s="507" t="s">
        <v>16</v>
      </c>
      <c r="C75" s="482"/>
      <c r="D75" s="482" t="s">
        <v>17</v>
      </c>
      <c r="E75" s="535">
        <f t="shared" si="44"/>
        <v>2200000</v>
      </c>
      <c r="F75" s="529"/>
      <c r="G75" s="529"/>
      <c r="H75" s="529"/>
      <c r="I75" s="535">
        <v>2200000</v>
      </c>
      <c r="J75" s="535">
        <f t="shared" si="45"/>
        <v>2100000</v>
      </c>
      <c r="K75" s="529"/>
      <c r="L75" s="529"/>
      <c r="M75" s="529"/>
      <c r="N75" s="535">
        <v>2100000</v>
      </c>
      <c r="O75" s="500">
        <f aca="true" t="shared" si="49" ref="O75:O138">E75-J75</f>
        <v>100000</v>
      </c>
      <c r="P75" s="535">
        <f t="shared" si="46"/>
        <v>100000</v>
      </c>
      <c r="Q75" s="529"/>
      <c r="R75" s="530"/>
      <c r="S75" s="529"/>
      <c r="T75" s="535">
        <v>100000</v>
      </c>
      <c r="U75" s="501">
        <f t="shared" si="48"/>
        <v>1</v>
      </c>
      <c r="V75" s="500">
        <f t="shared" si="47"/>
        <v>100000</v>
      </c>
      <c r="W75" s="485"/>
    </row>
    <row r="76" spans="1:23" ht="44.25" customHeight="1" hidden="1" outlineLevel="1">
      <c r="A76" s="486"/>
      <c r="B76" s="507" t="s">
        <v>19</v>
      </c>
      <c r="C76" s="482"/>
      <c r="D76" s="482" t="s">
        <v>20</v>
      </c>
      <c r="E76" s="535">
        <f t="shared" si="44"/>
        <v>2400000</v>
      </c>
      <c r="F76" s="529"/>
      <c r="G76" s="529"/>
      <c r="H76" s="529"/>
      <c r="I76" s="535">
        <v>2400000</v>
      </c>
      <c r="J76" s="535">
        <f t="shared" si="45"/>
        <v>0</v>
      </c>
      <c r="K76" s="529"/>
      <c r="L76" s="529"/>
      <c r="M76" s="529"/>
      <c r="N76" s="535"/>
      <c r="O76" s="500">
        <f t="shared" si="49"/>
        <v>2400000</v>
      </c>
      <c r="P76" s="535">
        <f t="shared" si="46"/>
        <v>0</v>
      </c>
      <c r="Q76" s="529"/>
      <c r="R76" s="530"/>
      <c r="S76" s="529"/>
      <c r="T76" s="535"/>
      <c r="U76" s="501">
        <f t="shared" si="48"/>
        <v>0</v>
      </c>
      <c r="V76" s="500">
        <f t="shared" si="47"/>
        <v>2400000</v>
      </c>
      <c r="W76" s="485"/>
    </row>
    <row r="77" spans="1:23" ht="44.25" customHeight="1" hidden="1" outlineLevel="1">
      <c r="A77" s="486"/>
      <c r="B77" s="507" t="s">
        <v>21</v>
      </c>
      <c r="C77" s="482"/>
      <c r="D77" s="482" t="s">
        <v>22</v>
      </c>
      <c r="E77" s="535">
        <f t="shared" si="44"/>
        <v>1800000</v>
      </c>
      <c r="F77" s="529"/>
      <c r="G77" s="529"/>
      <c r="H77" s="529"/>
      <c r="I77" s="535">
        <v>1800000</v>
      </c>
      <c r="J77" s="535">
        <f t="shared" si="45"/>
        <v>0</v>
      </c>
      <c r="K77" s="529"/>
      <c r="L77" s="529"/>
      <c r="M77" s="529"/>
      <c r="N77" s="535"/>
      <c r="O77" s="500">
        <f t="shared" si="49"/>
        <v>1800000</v>
      </c>
      <c r="P77" s="535">
        <f t="shared" si="46"/>
        <v>1800000</v>
      </c>
      <c r="Q77" s="529"/>
      <c r="R77" s="530"/>
      <c r="S77" s="529"/>
      <c r="T77" s="535">
        <v>1800000</v>
      </c>
      <c r="U77" s="501">
        <f t="shared" si="48"/>
        <v>1</v>
      </c>
      <c r="V77" s="500">
        <f t="shared" si="47"/>
        <v>1800000</v>
      </c>
      <c r="W77" s="485"/>
    </row>
    <row r="78" spans="1:23" s="22" customFormat="1" ht="45" hidden="1" outlineLevel="1">
      <c r="A78" s="517">
        <v>2</v>
      </c>
      <c r="B78" s="518" t="s">
        <v>538</v>
      </c>
      <c r="C78" s="518"/>
      <c r="D78" s="518"/>
      <c r="E78" s="519">
        <f>SUM(E79:E86)</f>
        <v>23900000</v>
      </c>
      <c r="F78" s="519">
        <f>SUM(F79:F86)</f>
        <v>23900000</v>
      </c>
      <c r="G78" s="519"/>
      <c r="H78" s="519"/>
      <c r="I78" s="519"/>
      <c r="J78" s="519">
        <f aca="true" t="shared" si="50" ref="J78:T78">SUM(J79:J86)</f>
        <v>8400000</v>
      </c>
      <c r="K78" s="519">
        <f t="shared" si="50"/>
        <v>8400000</v>
      </c>
      <c r="L78" s="519">
        <f t="shared" si="50"/>
        <v>0</v>
      </c>
      <c r="M78" s="519">
        <f t="shared" si="50"/>
        <v>0</v>
      </c>
      <c r="N78" s="519">
        <f t="shared" si="50"/>
        <v>0</v>
      </c>
      <c r="O78" s="494">
        <f t="shared" si="49"/>
        <v>15500000</v>
      </c>
      <c r="P78" s="519">
        <f t="shared" si="50"/>
        <v>11492000</v>
      </c>
      <c r="Q78" s="519">
        <f t="shared" si="50"/>
        <v>6400000</v>
      </c>
      <c r="R78" s="520">
        <f t="shared" si="50"/>
        <v>0</v>
      </c>
      <c r="S78" s="519">
        <f t="shared" si="50"/>
        <v>0</v>
      </c>
      <c r="T78" s="519">
        <f t="shared" si="50"/>
        <v>5092000</v>
      </c>
      <c r="U78" s="501">
        <f t="shared" si="48"/>
        <v>0.7414193548387097</v>
      </c>
      <c r="V78" s="533">
        <f>V80+V81+V82+V83+V84+V85+V86</f>
        <v>15500000</v>
      </c>
      <c r="W78" s="521"/>
    </row>
    <row r="79" spans="1:23" ht="30" hidden="1" outlineLevel="1">
      <c r="A79" s="486"/>
      <c r="B79" s="522" t="s">
        <v>533</v>
      </c>
      <c r="C79" s="508"/>
      <c r="D79" s="508" t="s">
        <v>533</v>
      </c>
      <c r="E79" s="537">
        <f>F79</f>
        <v>8400000</v>
      </c>
      <c r="F79" s="537">
        <v>8400000</v>
      </c>
      <c r="G79" s="529"/>
      <c r="H79" s="529"/>
      <c r="I79" s="529"/>
      <c r="J79" s="537">
        <f>K79+L79+M79+N79</f>
        <v>8400000</v>
      </c>
      <c r="K79" s="537">
        <v>8400000</v>
      </c>
      <c r="L79" s="537"/>
      <c r="M79" s="537"/>
      <c r="N79" s="537"/>
      <c r="O79" s="494">
        <f t="shared" si="49"/>
        <v>0</v>
      </c>
      <c r="P79" s="537">
        <f>Q79+R79+S79+T79</f>
        <v>0</v>
      </c>
      <c r="Q79" s="537"/>
      <c r="R79" s="538"/>
      <c r="S79" s="537"/>
      <c r="T79" s="537"/>
      <c r="U79" s="501" t="e">
        <f t="shared" si="48"/>
        <v>#DIV/0!</v>
      </c>
      <c r="V79" s="536"/>
      <c r="W79" s="485"/>
    </row>
    <row r="80" spans="1:23" ht="15" hidden="1" outlineLevel="1">
      <c r="A80" s="486"/>
      <c r="B80" s="507" t="s">
        <v>14</v>
      </c>
      <c r="C80" s="482"/>
      <c r="D80" s="482" t="s">
        <v>524</v>
      </c>
      <c r="E80" s="537">
        <f aca="true" t="shared" si="51" ref="E80:E86">F80</f>
        <v>2200000</v>
      </c>
      <c r="F80" s="537">
        <v>2200000</v>
      </c>
      <c r="G80" s="529"/>
      <c r="H80" s="529"/>
      <c r="I80" s="529"/>
      <c r="J80" s="537">
        <f aca="true" t="shared" si="52" ref="J80:J86">K80+L80+M80+N80</f>
        <v>0</v>
      </c>
      <c r="K80" s="537"/>
      <c r="L80" s="537"/>
      <c r="M80" s="537"/>
      <c r="N80" s="537"/>
      <c r="O80" s="500">
        <f t="shared" si="49"/>
        <v>2200000</v>
      </c>
      <c r="P80" s="537">
        <f aca="true" t="shared" si="53" ref="P80:P86">Q80+R80+S80+T80</f>
        <v>2200000</v>
      </c>
      <c r="Q80" s="537">
        <v>2200000</v>
      </c>
      <c r="R80" s="538"/>
      <c r="S80" s="537"/>
      <c r="T80" s="537"/>
      <c r="U80" s="501">
        <f t="shared" si="48"/>
        <v>1</v>
      </c>
      <c r="V80" s="500">
        <f>O80</f>
        <v>2200000</v>
      </c>
      <c r="W80" s="485"/>
    </row>
    <row r="81" spans="1:23" ht="15" hidden="1" outlineLevel="1">
      <c r="A81" s="486"/>
      <c r="B81" s="507" t="s">
        <v>27</v>
      </c>
      <c r="C81" s="482"/>
      <c r="D81" s="482" t="s">
        <v>28</v>
      </c>
      <c r="E81" s="537">
        <f t="shared" si="51"/>
        <v>1400000</v>
      </c>
      <c r="F81" s="537">
        <v>1400000</v>
      </c>
      <c r="G81" s="529"/>
      <c r="H81" s="529"/>
      <c r="I81" s="529"/>
      <c r="J81" s="537">
        <f t="shared" si="52"/>
        <v>0</v>
      </c>
      <c r="K81" s="537"/>
      <c r="L81" s="537"/>
      <c r="M81" s="537"/>
      <c r="N81" s="537"/>
      <c r="O81" s="500">
        <f t="shared" si="49"/>
        <v>1400000</v>
      </c>
      <c r="P81" s="537">
        <f t="shared" si="53"/>
        <v>0</v>
      </c>
      <c r="Q81" s="537"/>
      <c r="R81" s="538"/>
      <c r="S81" s="537"/>
      <c r="T81" s="537"/>
      <c r="U81" s="501">
        <f t="shared" si="48"/>
        <v>0</v>
      </c>
      <c r="V81" s="500">
        <f aca="true" t="shared" si="54" ref="V81:V86">O81</f>
        <v>1400000</v>
      </c>
      <c r="W81" s="485"/>
    </row>
    <row r="82" spans="1:23" ht="15" hidden="1" outlineLevel="1">
      <c r="A82" s="486"/>
      <c r="B82" s="507" t="s">
        <v>23</v>
      </c>
      <c r="C82" s="482"/>
      <c r="D82" s="482" t="s">
        <v>24</v>
      </c>
      <c r="E82" s="537">
        <f t="shared" si="51"/>
        <v>2200000</v>
      </c>
      <c r="F82" s="537">
        <v>2200000</v>
      </c>
      <c r="G82" s="529"/>
      <c r="H82" s="529"/>
      <c r="I82" s="529"/>
      <c r="J82" s="537">
        <f t="shared" si="52"/>
        <v>0</v>
      </c>
      <c r="K82" s="537"/>
      <c r="L82" s="537"/>
      <c r="M82" s="537"/>
      <c r="N82" s="537"/>
      <c r="O82" s="500">
        <f t="shared" si="49"/>
        <v>2200000</v>
      </c>
      <c r="P82" s="537">
        <f t="shared" si="53"/>
        <v>2200000</v>
      </c>
      <c r="Q82" s="537">
        <v>2200000</v>
      </c>
      <c r="R82" s="538"/>
      <c r="S82" s="537"/>
      <c r="T82" s="537"/>
      <c r="U82" s="501">
        <f t="shared" si="48"/>
        <v>1</v>
      </c>
      <c r="V82" s="500">
        <f t="shared" si="54"/>
        <v>2200000</v>
      </c>
      <c r="W82" s="485"/>
    </row>
    <row r="83" spans="1:23" ht="30" hidden="1" outlineLevel="1">
      <c r="A83" s="486"/>
      <c r="B83" s="507" t="s">
        <v>30</v>
      </c>
      <c r="C83" s="482"/>
      <c r="D83" s="482" t="s">
        <v>31</v>
      </c>
      <c r="E83" s="537">
        <f t="shared" si="51"/>
        <v>2600000</v>
      </c>
      <c r="F83" s="537">
        <v>2600000</v>
      </c>
      <c r="G83" s="529"/>
      <c r="H83" s="529"/>
      <c r="I83" s="529"/>
      <c r="J83" s="537">
        <f t="shared" si="52"/>
        <v>0</v>
      </c>
      <c r="K83" s="537"/>
      <c r="L83" s="537"/>
      <c r="M83" s="537"/>
      <c r="N83" s="537"/>
      <c r="O83" s="500">
        <f t="shared" si="49"/>
        <v>2600000</v>
      </c>
      <c r="P83" s="537">
        <f t="shared" si="53"/>
        <v>2592000</v>
      </c>
      <c r="Q83" s="537"/>
      <c r="R83" s="538"/>
      <c r="S83" s="537"/>
      <c r="T83" s="537">
        <v>2592000</v>
      </c>
      <c r="U83" s="501">
        <f t="shared" si="48"/>
        <v>0.9969230769230769</v>
      </c>
      <c r="V83" s="500">
        <f t="shared" si="54"/>
        <v>2600000</v>
      </c>
      <c r="W83" s="485"/>
    </row>
    <row r="84" spans="1:23" ht="15" hidden="1" outlineLevel="1">
      <c r="A84" s="486"/>
      <c r="B84" s="507" t="s">
        <v>16</v>
      </c>
      <c r="C84" s="482"/>
      <c r="D84" s="482" t="s">
        <v>17</v>
      </c>
      <c r="E84" s="537">
        <f t="shared" si="51"/>
        <v>2500000</v>
      </c>
      <c r="F84" s="537">
        <v>2500000</v>
      </c>
      <c r="G84" s="529"/>
      <c r="H84" s="529"/>
      <c r="I84" s="529"/>
      <c r="J84" s="537">
        <f t="shared" si="52"/>
        <v>0</v>
      </c>
      <c r="K84" s="537"/>
      <c r="L84" s="537"/>
      <c r="M84" s="537"/>
      <c r="N84" s="537"/>
      <c r="O84" s="500">
        <f t="shared" si="49"/>
        <v>2500000</v>
      </c>
      <c r="P84" s="537">
        <f t="shared" si="53"/>
        <v>2500000</v>
      </c>
      <c r="Q84" s="537"/>
      <c r="R84" s="538"/>
      <c r="S84" s="537"/>
      <c r="T84" s="537">
        <v>2500000</v>
      </c>
      <c r="U84" s="501">
        <f t="shared" si="48"/>
        <v>1</v>
      </c>
      <c r="V84" s="500">
        <f t="shared" si="54"/>
        <v>2500000</v>
      </c>
      <c r="W84" s="485"/>
    </row>
    <row r="85" spans="1:23" ht="15" hidden="1" outlineLevel="1">
      <c r="A85" s="486"/>
      <c r="B85" s="507" t="s">
        <v>19</v>
      </c>
      <c r="C85" s="482"/>
      <c r="D85" s="482" t="s">
        <v>20</v>
      </c>
      <c r="E85" s="537">
        <f t="shared" si="51"/>
        <v>2600000</v>
      </c>
      <c r="F85" s="537">
        <v>2600000</v>
      </c>
      <c r="G85" s="529"/>
      <c r="H85" s="529"/>
      <c r="I85" s="529"/>
      <c r="J85" s="537">
        <f t="shared" si="52"/>
        <v>0</v>
      </c>
      <c r="K85" s="537"/>
      <c r="L85" s="537"/>
      <c r="M85" s="537"/>
      <c r="N85" s="537"/>
      <c r="O85" s="500">
        <f t="shared" si="49"/>
        <v>2600000</v>
      </c>
      <c r="P85" s="537">
        <f t="shared" si="53"/>
        <v>0</v>
      </c>
      <c r="Q85" s="537"/>
      <c r="R85" s="538"/>
      <c r="S85" s="537"/>
      <c r="T85" s="537"/>
      <c r="U85" s="501">
        <f t="shared" si="48"/>
        <v>0</v>
      </c>
      <c r="V85" s="500">
        <f t="shared" si="54"/>
        <v>2600000</v>
      </c>
      <c r="W85" s="485"/>
    </row>
    <row r="86" spans="1:23" ht="15" hidden="1" outlineLevel="1">
      <c r="A86" s="486"/>
      <c r="B86" s="507" t="s">
        <v>21</v>
      </c>
      <c r="C86" s="482"/>
      <c r="D86" s="482" t="s">
        <v>22</v>
      </c>
      <c r="E86" s="537">
        <f t="shared" si="51"/>
        <v>2000000</v>
      </c>
      <c r="F86" s="537">
        <v>2000000</v>
      </c>
      <c r="G86" s="529"/>
      <c r="H86" s="529"/>
      <c r="I86" s="529"/>
      <c r="J86" s="537">
        <f t="shared" si="52"/>
        <v>0</v>
      </c>
      <c r="K86" s="537"/>
      <c r="L86" s="537"/>
      <c r="M86" s="537"/>
      <c r="N86" s="537"/>
      <c r="O86" s="500">
        <f t="shared" si="49"/>
        <v>2000000</v>
      </c>
      <c r="P86" s="537">
        <f t="shared" si="53"/>
        <v>2000000</v>
      </c>
      <c r="Q86" s="537">
        <v>2000000</v>
      </c>
      <c r="R86" s="538"/>
      <c r="S86" s="537"/>
      <c r="T86" s="537"/>
      <c r="U86" s="501">
        <f t="shared" si="48"/>
        <v>1</v>
      </c>
      <c r="V86" s="500">
        <f t="shared" si="54"/>
        <v>2000000</v>
      </c>
      <c r="W86" s="485"/>
    </row>
    <row r="87" spans="1:23" s="221" customFormat="1" ht="42.75" hidden="1" outlineLevel="1">
      <c r="A87" s="486" t="s">
        <v>514</v>
      </c>
      <c r="B87" s="492" t="s">
        <v>539</v>
      </c>
      <c r="C87" s="492"/>
      <c r="D87" s="492"/>
      <c r="E87" s="487">
        <f>E88+E97</f>
        <v>251100000</v>
      </c>
      <c r="F87" s="487">
        <f>F88+F97</f>
        <v>164100000</v>
      </c>
      <c r="G87" s="487"/>
      <c r="H87" s="487"/>
      <c r="I87" s="487">
        <f aca="true" t="shared" si="55" ref="I87:N87">I88+I97</f>
        <v>87000000</v>
      </c>
      <c r="J87" s="487">
        <f t="shared" si="55"/>
        <v>55276000</v>
      </c>
      <c r="K87" s="487">
        <f t="shared" si="55"/>
        <v>49200000</v>
      </c>
      <c r="L87" s="487">
        <f t="shared" si="55"/>
        <v>0</v>
      </c>
      <c r="M87" s="487">
        <f t="shared" si="55"/>
        <v>0</v>
      </c>
      <c r="N87" s="487">
        <f t="shared" si="55"/>
        <v>6076000</v>
      </c>
      <c r="O87" s="494">
        <f t="shared" si="49"/>
        <v>195824000</v>
      </c>
      <c r="P87" s="487">
        <f>P88+P97</f>
        <v>158840100</v>
      </c>
      <c r="Q87" s="487">
        <f>Q88+Q97</f>
        <v>101478100</v>
      </c>
      <c r="R87" s="488">
        <f>R88+R97</f>
        <v>0</v>
      </c>
      <c r="S87" s="487">
        <f>S88+S97</f>
        <v>0</v>
      </c>
      <c r="T87" s="487">
        <f>T88+T97</f>
        <v>57362000</v>
      </c>
      <c r="U87" s="501">
        <f t="shared" si="48"/>
        <v>0.811137041424953</v>
      </c>
      <c r="V87" s="494">
        <f>V88+V97</f>
        <v>195824000</v>
      </c>
      <c r="W87" s="485"/>
    </row>
    <row r="88" spans="1:23" s="22" customFormat="1" ht="45" hidden="1" outlineLevel="1">
      <c r="A88" s="517">
        <v>1</v>
      </c>
      <c r="B88" s="518" t="s">
        <v>540</v>
      </c>
      <c r="C88" s="518"/>
      <c r="D88" s="518"/>
      <c r="E88" s="519">
        <f>SUM(E89:E96)</f>
        <v>164100000</v>
      </c>
      <c r="F88" s="519">
        <f>SUM(F89:F96)</f>
        <v>164100000</v>
      </c>
      <c r="G88" s="519"/>
      <c r="H88" s="519"/>
      <c r="I88" s="519"/>
      <c r="J88" s="519">
        <f aca="true" t="shared" si="56" ref="J88:T88">SUM(J89:J96)</f>
        <v>49200000</v>
      </c>
      <c r="K88" s="519">
        <f t="shared" si="56"/>
        <v>49200000</v>
      </c>
      <c r="L88" s="519">
        <f t="shared" si="56"/>
        <v>0</v>
      </c>
      <c r="M88" s="519">
        <f t="shared" si="56"/>
        <v>0</v>
      </c>
      <c r="N88" s="519">
        <f t="shared" si="56"/>
        <v>0</v>
      </c>
      <c r="O88" s="494">
        <f t="shared" si="49"/>
        <v>114900000</v>
      </c>
      <c r="P88" s="519">
        <f t="shared" si="56"/>
        <v>96245000</v>
      </c>
      <c r="Q88" s="519">
        <f t="shared" si="56"/>
        <v>77200000</v>
      </c>
      <c r="R88" s="520">
        <f t="shared" si="56"/>
        <v>0</v>
      </c>
      <c r="S88" s="519">
        <f t="shared" si="56"/>
        <v>0</v>
      </c>
      <c r="T88" s="519">
        <f t="shared" si="56"/>
        <v>19045000</v>
      </c>
      <c r="U88" s="501">
        <f t="shared" si="48"/>
        <v>0.8376414273281114</v>
      </c>
      <c r="V88" s="494">
        <f>V90+V91+V92+V93+V94+V95+V96</f>
        <v>114900000</v>
      </c>
      <c r="W88" s="521"/>
    </row>
    <row r="89" spans="1:23" ht="22.5" customHeight="1" hidden="1" outlineLevel="1">
      <c r="A89" s="486"/>
      <c r="B89" s="522" t="s">
        <v>533</v>
      </c>
      <c r="C89" s="508"/>
      <c r="D89" s="508" t="s">
        <v>533</v>
      </c>
      <c r="E89" s="539">
        <f>F89</f>
        <v>49200000</v>
      </c>
      <c r="F89" s="540">
        <v>49200000</v>
      </c>
      <c r="G89" s="529"/>
      <c r="H89" s="529"/>
      <c r="I89" s="529"/>
      <c r="J89" s="539">
        <f>K89+L89+M89+N89</f>
        <v>49200000</v>
      </c>
      <c r="K89" s="539">
        <v>49200000</v>
      </c>
      <c r="L89" s="529"/>
      <c r="M89" s="529"/>
      <c r="N89" s="529"/>
      <c r="O89" s="494">
        <f t="shared" si="49"/>
        <v>0</v>
      </c>
      <c r="P89" s="539">
        <f>Q89+R89+S89+T89</f>
        <v>0</v>
      </c>
      <c r="Q89" s="541"/>
      <c r="R89" s="530"/>
      <c r="S89" s="529"/>
      <c r="T89" s="529"/>
      <c r="U89" s="501" t="e">
        <f t="shared" si="48"/>
        <v>#DIV/0!</v>
      </c>
      <c r="V89" s="536"/>
      <c r="W89" s="485"/>
    </row>
    <row r="90" spans="1:23" ht="30" customHeight="1" hidden="1" outlineLevel="1">
      <c r="A90" s="486"/>
      <c r="B90" s="507" t="s">
        <v>14</v>
      </c>
      <c r="C90" s="482"/>
      <c r="D90" s="482" t="s">
        <v>524</v>
      </c>
      <c r="E90" s="539">
        <f aca="true" t="shared" si="57" ref="E90:E96">F90</f>
        <v>16200000</v>
      </c>
      <c r="F90" s="540">
        <v>16200000</v>
      </c>
      <c r="G90" s="529"/>
      <c r="H90" s="529"/>
      <c r="I90" s="529"/>
      <c r="J90" s="539">
        <f aca="true" t="shared" si="58" ref="J90:J96">K90+L90+M90+N90</f>
        <v>0</v>
      </c>
      <c r="K90" s="542"/>
      <c r="L90" s="529"/>
      <c r="M90" s="529"/>
      <c r="N90" s="529"/>
      <c r="O90" s="500">
        <f t="shared" si="49"/>
        <v>16200000</v>
      </c>
      <c r="P90" s="539">
        <f aca="true" t="shared" si="59" ref="P90:P96">Q90+R90+S90+T90</f>
        <v>16200000</v>
      </c>
      <c r="Q90" s="542">
        <v>16200000</v>
      </c>
      <c r="R90" s="530"/>
      <c r="S90" s="529"/>
      <c r="T90" s="529"/>
      <c r="U90" s="501">
        <f t="shared" si="48"/>
        <v>1</v>
      </c>
      <c r="V90" s="500">
        <f>O90</f>
        <v>16200000</v>
      </c>
      <c r="W90" s="485"/>
    </row>
    <row r="91" spans="1:23" ht="30" customHeight="1" hidden="1" outlineLevel="1">
      <c r="A91" s="486"/>
      <c r="B91" s="507" t="s">
        <v>27</v>
      </c>
      <c r="C91" s="482"/>
      <c r="D91" s="482" t="s">
        <v>28</v>
      </c>
      <c r="E91" s="539">
        <f t="shared" si="57"/>
        <v>10200000</v>
      </c>
      <c r="F91" s="540">
        <v>10200000</v>
      </c>
      <c r="G91" s="529"/>
      <c r="H91" s="529"/>
      <c r="I91" s="529"/>
      <c r="J91" s="539">
        <f t="shared" si="58"/>
        <v>0</v>
      </c>
      <c r="K91" s="542"/>
      <c r="L91" s="529"/>
      <c r="M91" s="529"/>
      <c r="N91" s="529"/>
      <c r="O91" s="500">
        <f t="shared" si="49"/>
        <v>10200000</v>
      </c>
      <c r="P91" s="539">
        <f t="shared" si="59"/>
        <v>10200000</v>
      </c>
      <c r="Q91" s="542">
        <v>10200000</v>
      </c>
      <c r="R91" s="530"/>
      <c r="S91" s="529"/>
      <c r="T91" s="529"/>
      <c r="U91" s="501">
        <f t="shared" si="48"/>
        <v>1</v>
      </c>
      <c r="V91" s="500">
        <f aca="true" t="shared" si="60" ref="V91:V96">O91</f>
        <v>10200000</v>
      </c>
      <c r="W91" s="485"/>
    </row>
    <row r="92" spans="1:23" ht="30" customHeight="1" hidden="1" outlineLevel="1">
      <c r="A92" s="486"/>
      <c r="B92" s="507" t="s">
        <v>23</v>
      </c>
      <c r="C92" s="482"/>
      <c r="D92" s="482" t="s">
        <v>24</v>
      </c>
      <c r="E92" s="539">
        <f t="shared" si="57"/>
        <v>16200000</v>
      </c>
      <c r="F92" s="540">
        <v>16200000</v>
      </c>
      <c r="G92" s="529"/>
      <c r="H92" s="529"/>
      <c r="I92" s="529"/>
      <c r="J92" s="539">
        <f t="shared" si="58"/>
        <v>0</v>
      </c>
      <c r="K92" s="542"/>
      <c r="L92" s="529"/>
      <c r="M92" s="529"/>
      <c r="N92" s="529"/>
      <c r="O92" s="500">
        <f t="shared" si="49"/>
        <v>16200000</v>
      </c>
      <c r="P92" s="539">
        <f t="shared" si="59"/>
        <v>16200000</v>
      </c>
      <c r="Q92" s="542">
        <v>16200000</v>
      </c>
      <c r="R92" s="530"/>
      <c r="S92" s="529"/>
      <c r="T92" s="529"/>
      <c r="U92" s="501">
        <f t="shared" si="48"/>
        <v>1</v>
      </c>
      <c r="V92" s="500">
        <f t="shared" si="60"/>
        <v>16200000</v>
      </c>
      <c r="W92" s="485"/>
    </row>
    <row r="93" spans="1:23" ht="46.5" customHeight="1" hidden="1" outlineLevel="1">
      <c r="A93" s="486"/>
      <c r="B93" s="507" t="s">
        <v>30</v>
      </c>
      <c r="C93" s="482"/>
      <c r="D93" s="482" t="s">
        <v>31</v>
      </c>
      <c r="E93" s="539">
        <f t="shared" si="57"/>
        <v>19500000</v>
      </c>
      <c r="F93" s="540">
        <v>19500000</v>
      </c>
      <c r="G93" s="529"/>
      <c r="H93" s="529"/>
      <c r="I93" s="529"/>
      <c r="J93" s="539">
        <f t="shared" si="58"/>
        <v>0</v>
      </c>
      <c r="K93" s="542"/>
      <c r="L93" s="529"/>
      <c r="M93" s="529"/>
      <c r="N93" s="529"/>
      <c r="O93" s="500">
        <f t="shared" si="49"/>
        <v>19500000</v>
      </c>
      <c r="P93" s="539">
        <f t="shared" si="59"/>
        <v>19045000</v>
      </c>
      <c r="Q93" s="542"/>
      <c r="R93" s="530"/>
      <c r="S93" s="529"/>
      <c r="T93" s="529">
        <v>19045000</v>
      </c>
      <c r="U93" s="501">
        <f t="shared" si="48"/>
        <v>0.9766666666666667</v>
      </c>
      <c r="V93" s="500">
        <f t="shared" si="60"/>
        <v>19500000</v>
      </c>
      <c r="W93" s="485"/>
    </row>
    <row r="94" spans="1:23" ht="30" customHeight="1" hidden="1" outlineLevel="1">
      <c r="A94" s="486"/>
      <c r="B94" s="507" t="s">
        <v>16</v>
      </c>
      <c r="C94" s="482"/>
      <c r="D94" s="482" t="s">
        <v>17</v>
      </c>
      <c r="E94" s="539">
        <f t="shared" si="57"/>
        <v>18300000</v>
      </c>
      <c r="F94" s="540">
        <v>18300000</v>
      </c>
      <c r="G94" s="529"/>
      <c r="H94" s="529"/>
      <c r="I94" s="529"/>
      <c r="J94" s="539">
        <f t="shared" si="58"/>
        <v>0</v>
      </c>
      <c r="K94" s="542"/>
      <c r="L94" s="529"/>
      <c r="M94" s="529"/>
      <c r="N94" s="529"/>
      <c r="O94" s="500">
        <f t="shared" si="49"/>
        <v>18300000</v>
      </c>
      <c r="P94" s="539">
        <f t="shared" si="59"/>
        <v>7700000</v>
      </c>
      <c r="Q94" s="542">
        <v>7700000</v>
      </c>
      <c r="R94" s="530"/>
      <c r="S94" s="529"/>
      <c r="T94" s="529"/>
      <c r="U94" s="501">
        <f t="shared" si="48"/>
        <v>0.4207650273224044</v>
      </c>
      <c r="V94" s="500">
        <f t="shared" si="60"/>
        <v>18300000</v>
      </c>
      <c r="W94" s="485"/>
    </row>
    <row r="95" spans="1:23" ht="30" customHeight="1" hidden="1" outlineLevel="1">
      <c r="A95" s="486"/>
      <c r="B95" s="507" t="s">
        <v>19</v>
      </c>
      <c r="C95" s="482"/>
      <c r="D95" s="482" t="s">
        <v>20</v>
      </c>
      <c r="E95" s="539">
        <f t="shared" si="57"/>
        <v>19500000</v>
      </c>
      <c r="F95" s="540">
        <v>19500000</v>
      </c>
      <c r="G95" s="529"/>
      <c r="H95" s="529"/>
      <c r="I95" s="529"/>
      <c r="J95" s="539">
        <f t="shared" si="58"/>
        <v>0</v>
      </c>
      <c r="K95" s="542"/>
      <c r="L95" s="529"/>
      <c r="M95" s="529"/>
      <c r="N95" s="529"/>
      <c r="O95" s="500">
        <f t="shared" si="49"/>
        <v>19500000</v>
      </c>
      <c r="P95" s="539">
        <f t="shared" si="59"/>
        <v>11900000</v>
      </c>
      <c r="Q95" s="542">
        <v>11900000</v>
      </c>
      <c r="R95" s="530"/>
      <c r="S95" s="529"/>
      <c r="T95" s="529"/>
      <c r="U95" s="501">
        <f t="shared" si="48"/>
        <v>0.6102564102564103</v>
      </c>
      <c r="V95" s="500">
        <f t="shared" si="60"/>
        <v>19500000</v>
      </c>
      <c r="W95" s="485"/>
    </row>
    <row r="96" spans="1:23" ht="30" customHeight="1" hidden="1" outlineLevel="1">
      <c r="A96" s="486"/>
      <c r="B96" s="507" t="s">
        <v>21</v>
      </c>
      <c r="C96" s="482"/>
      <c r="D96" s="482" t="s">
        <v>22</v>
      </c>
      <c r="E96" s="539">
        <f t="shared" si="57"/>
        <v>15000000</v>
      </c>
      <c r="F96" s="540">
        <v>15000000</v>
      </c>
      <c r="G96" s="529"/>
      <c r="H96" s="529"/>
      <c r="I96" s="529"/>
      <c r="J96" s="539">
        <f t="shared" si="58"/>
        <v>0</v>
      </c>
      <c r="K96" s="542"/>
      <c r="L96" s="529"/>
      <c r="M96" s="529"/>
      <c r="N96" s="529"/>
      <c r="O96" s="500">
        <f t="shared" si="49"/>
        <v>15000000</v>
      </c>
      <c r="P96" s="539">
        <f t="shared" si="59"/>
        <v>15000000</v>
      </c>
      <c r="Q96" s="542">
        <v>15000000</v>
      </c>
      <c r="R96" s="530"/>
      <c r="S96" s="529"/>
      <c r="T96" s="529"/>
      <c r="U96" s="501">
        <f t="shared" si="48"/>
        <v>1</v>
      </c>
      <c r="V96" s="500">
        <f t="shared" si="60"/>
        <v>15000000</v>
      </c>
      <c r="W96" s="485"/>
    </row>
    <row r="97" spans="1:23" s="22" customFormat="1" ht="22.5" customHeight="1" hidden="1" outlineLevel="1">
      <c r="A97" s="517">
        <v>2</v>
      </c>
      <c r="B97" s="518" t="s">
        <v>541</v>
      </c>
      <c r="C97" s="518"/>
      <c r="D97" s="518"/>
      <c r="E97" s="519">
        <f>SUM(E98:E105)</f>
        <v>87000000</v>
      </c>
      <c r="F97" s="519"/>
      <c r="G97" s="519"/>
      <c r="H97" s="519"/>
      <c r="I97" s="519">
        <f aca="true" t="shared" si="61" ref="I97:N97">SUM(I98:I105)</f>
        <v>87000000</v>
      </c>
      <c r="J97" s="519">
        <f t="shared" si="61"/>
        <v>6076000</v>
      </c>
      <c r="K97" s="519">
        <f t="shared" si="61"/>
        <v>0</v>
      </c>
      <c r="L97" s="519">
        <f t="shared" si="61"/>
        <v>0</v>
      </c>
      <c r="M97" s="519">
        <f t="shared" si="61"/>
        <v>0</v>
      </c>
      <c r="N97" s="519">
        <f t="shared" si="61"/>
        <v>6076000</v>
      </c>
      <c r="O97" s="494">
        <f t="shared" si="49"/>
        <v>80924000</v>
      </c>
      <c r="P97" s="519">
        <f>SUM(P98:P105)</f>
        <v>62595100</v>
      </c>
      <c r="Q97" s="519">
        <f>SUM(Q98:Q105)</f>
        <v>24278100</v>
      </c>
      <c r="R97" s="520">
        <f>SUM(R98:R105)</f>
        <v>0</v>
      </c>
      <c r="S97" s="519">
        <f>SUM(S98:S105)</f>
        <v>0</v>
      </c>
      <c r="T97" s="519">
        <f>SUM(T98:T105)</f>
        <v>38317000</v>
      </c>
      <c r="U97" s="501">
        <f t="shared" si="48"/>
        <v>0.7735047699075676</v>
      </c>
      <c r="V97" s="494">
        <f>V98+V99+V100+V101+V102+V103+V104+V105</f>
        <v>80924000</v>
      </c>
      <c r="W97" s="521"/>
    </row>
    <row r="98" spans="1:23" ht="30" customHeight="1" hidden="1" outlineLevel="1">
      <c r="A98" s="486"/>
      <c r="B98" s="522" t="s">
        <v>533</v>
      </c>
      <c r="C98" s="508"/>
      <c r="D98" s="508" t="s">
        <v>533</v>
      </c>
      <c r="E98" s="543">
        <f>F98+G98+H98+I98</f>
        <v>26100000</v>
      </c>
      <c r="F98" s="539"/>
      <c r="G98" s="529"/>
      <c r="H98" s="529"/>
      <c r="I98" s="540">
        <v>26100000</v>
      </c>
      <c r="J98" s="543">
        <f>K98+L98+M98+N98</f>
        <v>6076000</v>
      </c>
      <c r="K98" s="539"/>
      <c r="L98" s="499"/>
      <c r="M98" s="499"/>
      <c r="N98" s="540">
        <v>6076000</v>
      </c>
      <c r="O98" s="500">
        <f t="shared" si="49"/>
        <v>20024000</v>
      </c>
      <c r="P98" s="543">
        <f>Q98+R98+S98+T98</f>
        <v>20024000</v>
      </c>
      <c r="Q98" s="539"/>
      <c r="R98" s="530"/>
      <c r="S98" s="529"/>
      <c r="T98" s="540">
        <v>20024000</v>
      </c>
      <c r="U98" s="501">
        <f t="shared" si="48"/>
        <v>1</v>
      </c>
      <c r="V98" s="500">
        <f>O98</f>
        <v>20024000</v>
      </c>
      <c r="W98" s="485"/>
    </row>
    <row r="99" spans="1:23" ht="30" customHeight="1" hidden="1" outlineLevel="1">
      <c r="A99" s="486"/>
      <c r="B99" s="507" t="s">
        <v>14</v>
      </c>
      <c r="C99" s="482"/>
      <c r="D99" s="482" t="s">
        <v>524</v>
      </c>
      <c r="E99" s="543">
        <f aca="true" t="shared" si="62" ref="E99:E105">F99+G99+H99+I99</f>
        <v>8600000</v>
      </c>
      <c r="F99" s="542"/>
      <c r="G99" s="529"/>
      <c r="H99" s="529"/>
      <c r="I99" s="540">
        <v>8600000</v>
      </c>
      <c r="J99" s="543">
        <f aca="true" t="shared" si="63" ref="J99:J105">K99+L99+M99+N99</f>
        <v>0</v>
      </c>
      <c r="K99" s="542"/>
      <c r="L99" s="499"/>
      <c r="M99" s="499"/>
      <c r="N99" s="544"/>
      <c r="O99" s="500">
        <f t="shared" si="49"/>
        <v>8600000</v>
      </c>
      <c r="P99" s="543">
        <f aca="true" t="shared" si="64" ref="P99:P105">Q99+R99+S99+T99</f>
        <v>8600000</v>
      </c>
      <c r="Q99" s="542">
        <v>8600000</v>
      </c>
      <c r="R99" s="530"/>
      <c r="S99" s="529"/>
      <c r="T99" s="544"/>
      <c r="U99" s="501">
        <f t="shared" si="48"/>
        <v>1</v>
      </c>
      <c r="V99" s="500">
        <f aca="true" t="shared" si="65" ref="V99:V105">O99</f>
        <v>8600000</v>
      </c>
      <c r="W99" s="485"/>
    </row>
    <row r="100" spans="1:23" ht="30" customHeight="1" hidden="1" outlineLevel="1">
      <c r="A100" s="486"/>
      <c r="B100" s="507" t="s">
        <v>27</v>
      </c>
      <c r="C100" s="482"/>
      <c r="D100" s="482" t="s">
        <v>28</v>
      </c>
      <c r="E100" s="543">
        <f t="shared" si="62"/>
        <v>5400000</v>
      </c>
      <c r="F100" s="542"/>
      <c r="G100" s="529"/>
      <c r="H100" s="529"/>
      <c r="I100" s="540">
        <v>5400000</v>
      </c>
      <c r="J100" s="543">
        <f t="shared" si="63"/>
        <v>0</v>
      </c>
      <c r="K100" s="542"/>
      <c r="L100" s="499"/>
      <c r="M100" s="499"/>
      <c r="N100" s="544"/>
      <c r="O100" s="500">
        <f t="shared" si="49"/>
        <v>5400000</v>
      </c>
      <c r="P100" s="543">
        <f t="shared" si="64"/>
        <v>5378100</v>
      </c>
      <c r="Q100" s="542">
        <v>5378100</v>
      </c>
      <c r="R100" s="530"/>
      <c r="S100" s="529"/>
      <c r="T100" s="544"/>
      <c r="U100" s="501">
        <f t="shared" si="48"/>
        <v>0.9959444444444444</v>
      </c>
      <c r="V100" s="500">
        <f t="shared" si="65"/>
        <v>5400000</v>
      </c>
      <c r="W100" s="485"/>
    </row>
    <row r="101" spans="1:23" ht="30" customHeight="1" hidden="1" outlineLevel="1">
      <c r="A101" s="486"/>
      <c r="B101" s="507" t="s">
        <v>23</v>
      </c>
      <c r="C101" s="482"/>
      <c r="D101" s="482" t="s">
        <v>24</v>
      </c>
      <c r="E101" s="543">
        <f t="shared" si="62"/>
        <v>8600000</v>
      </c>
      <c r="F101" s="542"/>
      <c r="G101" s="529"/>
      <c r="H101" s="529"/>
      <c r="I101" s="540">
        <v>8600000</v>
      </c>
      <c r="J101" s="543">
        <f t="shared" si="63"/>
        <v>0</v>
      </c>
      <c r="K101" s="542"/>
      <c r="L101" s="499"/>
      <c r="M101" s="499"/>
      <c r="N101" s="544"/>
      <c r="O101" s="500">
        <f t="shared" si="49"/>
        <v>8600000</v>
      </c>
      <c r="P101" s="543">
        <f t="shared" si="64"/>
        <v>0</v>
      </c>
      <c r="Q101" s="542"/>
      <c r="R101" s="530"/>
      <c r="S101" s="529"/>
      <c r="T101" s="544"/>
      <c r="U101" s="501">
        <f t="shared" si="48"/>
        <v>0</v>
      </c>
      <c r="V101" s="500">
        <f t="shared" si="65"/>
        <v>8600000</v>
      </c>
      <c r="W101" s="485"/>
    </row>
    <row r="102" spans="1:23" ht="39" customHeight="1" hidden="1" outlineLevel="1">
      <c r="A102" s="486"/>
      <c r="B102" s="507" t="s">
        <v>30</v>
      </c>
      <c r="C102" s="482"/>
      <c r="D102" s="482" t="s">
        <v>31</v>
      </c>
      <c r="E102" s="543">
        <f t="shared" si="62"/>
        <v>10300000</v>
      </c>
      <c r="F102" s="542"/>
      <c r="G102" s="529"/>
      <c r="H102" s="529"/>
      <c r="I102" s="540">
        <v>10300000</v>
      </c>
      <c r="J102" s="543">
        <f t="shared" si="63"/>
        <v>0</v>
      </c>
      <c r="K102" s="542"/>
      <c r="L102" s="499"/>
      <c r="M102" s="499"/>
      <c r="N102" s="544"/>
      <c r="O102" s="500">
        <f t="shared" si="49"/>
        <v>10300000</v>
      </c>
      <c r="P102" s="543">
        <f t="shared" si="64"/>
        <v>10293000</v>
      </c>
      <c r="Q102" s="542"/>
      <c r="R102" s="530"/>
      <c r="S102" s="529"/>
      <c r="T102" s="544">
        <v>10293000</v>
      </c>
      <c r="U102" s="501">
        <f t="shared" si="48"/>
        <v>0.9993203883495145</v>
      </c>
      <c r="V102" s="500">
        <f t="shared" si="65"/>
        <v>10300000</v>
      </c>
      <c r="W102" s="485"/>
    </row>
    <row r="103" spans="1:23" ht="30" customHeight="1" hidden="1" outlineLevel="1">
      <c r="A103" s="486"/>
      <c r="B103" s="507" t="s">
        <v>16</v>
      </c>
      <c r="C103" s="482"/>
      <c r="D103" s="482" t="s">
        <v>17</v>
      </c>
      <c r="E103" s="543">
        <f t="shared" si="62"/>
        <v>9700000</v>
      </c>
      <c r="F103" s="542"/>
      <c r="G103" s="529"/>
      <c r="H103" s="529"/>
      <c r="I103" s="540">
        <v>9700000</v>
      </c>
      <c r="J103" s="543">
        <f t="shared" si="63"/>
        <v>0</v>
      </c>
      <c r="K103" s="542"/>
      <c r="L103" s="499"/>
      <c r="M103" s="499"/>
      <c r="N103" s="544"/>
      <c r="O103" s="500">
        <f t="shared" si="49"/>
        <v>9700000</v>
      </c>
      <c r="P103" s="543">
        <f t="shared" si="64"/>
        <v>0</v>
      </c>
      <c r="Q103" s="542"/>
      <c r="R103" s="530"/>
      <c r="S103" s="529"/>
      <c r="T103" s="544"/>
      <c r="U103" s="501">
        <f t="shared" si="48"/>
        <v>0</v>
      </c>
      <c r="V103" s="500">
        <f t="shared" si="65"/>
        <v>9700000</v>
      </c>
      <c r="W103" s="485"/>
    </row>
    <row r="104" spans="1:23" ht="30" customHeight="1" hidden="1" outlineLevel="1">
      <c r="A104" s="486"/>
      <c r="B104" s="507" t="s">
        <v>19</v>
      </c>
      <c r="C104" s="482"/>
      <c r="D104" s="482" t="s">
        <v>20</v>
      </c>
      <c r="E104" s="543">
        <f t="shared" si="62"/>
        <v>10300000</v>
      </c>
      <c r="F104" s="542"/>
      <c r="G104" s="529"/>
      <c r="H104" s="529"/>
      <c r="I104" s="540">
        <v>10300000</v>
      </c>
      <c r="J104" s="543">
        <f t="shared" si="63"/>
        <v>0</v>
      </c>
      <c r="K104" s="542"/>
      <c r="L104" s="499"/>
      <c r="M104" s="499"/>
      <c r="N104" s="544"/>
      <c r="O104" s="500">
        <f t="shared" si="49"/>
        <v>10300000</v>
      </c>
      <c r="P104" s="543">
        <f t="shared" si="64"/>
        <v>10300000</v>
      </c>
      <c r="Q104" s="542">
        <v>10300000</v>
      </c>
      <c r="R104" s="530"/>
      <c r="S104" s="529"/>
      <c r="T104" s="544"/>
      <c r="U104" s="501">
        <f t="shared" si="48"/>
        <v>1</v>
      </c>
      <c r="V104" s="500">
        <f t="shared" si="65"/>
        <v>10300000</v>
      </c>
      <c r="W104" s="485"/>
    </row>
    <row r="105" spans="1:23" ht="30" customHeight="1" hidden="1" outlineLevel="1">
      <c r="A105" s="486"/>
      <c r="B105" s="507" t="s">
        <v>21</v>
      </c>
      <c r="C105" s="482"/>
      <c r="D105" s="482" t="s">
        <v>22</v>
      </c>
      <c r="E105" s="543">
        <f t="shared" si="62"/>
        <v>8000000</v>
      </c>
      <c r="F105" s="542"/>
      <c r="G105" s="529"/>
      <c r="H105" s="529"/>
      <c r="I105" s="540">
        <v>8000000</v>
      </c>
      <c r="J105" s="543">
        <f t="shared" si="63"/>
        <v>0</v>
      </c>
      <c r="K105" s="542"/>
      <c r="L105" s="499"/>
      <c r="M105" s="499"/>
      <c r="N105" s="544"/>
      <c r="O105" s="500">
        <f t="shared" si="49"/>
        <v>8000000</v>
      </c>
      <c r="P105" s="543">
        <f t="shared" si="64"/>
        <v>8000000</v>
      </c>
      <c r="Q105" s="542"/>
      <c r="R105" s="530"/>
      <c r="S105" s="529"/>
      <c r="T105" s="544">
        <v>8000000</v>
      </c>
      <c r="U105" s="501">
        <f t="shared" si="48"/>
        <v>1</v>
      </c>
      <c r="V105" s="500">
        <f t="shared" si="65"/>
        <v>8000000</v>
      </c>
      <c r="W105" s="485"/>
    </row>
    <row r="106" spans="1:24" s="84" customFormat="1" ht="71.25" collapsed="1">
      <c r="A106" s="486" t="s">
        <v>542</v>
      </c>
      <c r="B106" s="492" t="s">
        <v>543</v>
      </c>
      <c r="C106" s="492"/>
      <c r="D106" s="492"/>
      <c r="E106" s="545">
        <f aca="true" t="shared" si="66" ref="E106:T106">E107+E124+E125+E153+E162+E172+E176+E177+E182+E185</f>
        <v>9736000000</v>
      </c>
      <c r="F106" s="545">
        <f t="shared" si="66"/>
        <v>2775000000</v>
      </c>
      <c r="G106" s="545">
        <f t="shared" si="66"/>
        <v>6433000000</v>
      </c>
      <c r="H106" s="545">
        <f t="shared" si="66"/>
        <v>0</v>
      </c>
      <c r="I106" s="545">
        <f t="shared" si="66"/>
        <v>528000000</v>
      </c>
      <c r="J106" s="545">
        <f t="shared" si="66"/>
        <v>736095795</v>
      </c>
      <c r="K106" s="545">
        <f t="shared" si="66"/>
        <v>81000000</v>
      </c>
      <c r="L106" s="545">
        <f t="shared" si="66"/>
        <v>216365795</v>
      </c>
      <c r="M106" s="545">
        <f t="shared" si="66"/>
        <v>0</v>
      </c>
      <c r="N106" s="545">
        <f t="shared" si="66"/>
        <v>438730000</v>
      </c>
      <c r="O106" s="494">
        <f t="shared" si="66"/>
        <v>8999904205</v>
      </c>
      <c r="P106" s="545">
        <f t="shared" si="66"/>
        <v>1679841600</v>
      </c>
      <c r="Q106" s="545">
        <f t="shared" si="66"/>
        <v>0</v>
      </c>
      <c r="R106" s="546">
        <f t="shared" si="66"/>
        <v>2088180000</v>
      </c>
      <c r="S106" s="545">
        <f t="shared" si="66"/>
        <v>0</v>
      </c>
      <c r="T106" s="545">
        <f t="shared" si="66"/>
        <v>70961600</v>
      </c>
      <c r="U106" s="501">
        <v>1</v>
      </c>
      <c r="V106" s="547">
        <f>V107+V125+V153+V162+V172+V177+V182+V185</f>
        <v>2775634205</v>
      </c>
      <c r="W106" s="493"/>
      <c r="X106" s="91"/>
    </row>
    <row r="107" spans="1:26" s="221" customFormat="1" ht="57" hidden="1" outlineLevel="1">
      <c r="A107" s="486" t="s">
        <v>10</v>
      </c>
      <c r="B107" s="492" t="s">
        <v>544</v>
      </c>
      <c r="C107" s="548"/>
      <c r="D107" s="492"/>
      <c r="E107" s="545">
        <f>E108+E116</f>
        <v>852000000</v>
      </c>
      <c r="F107" s="545">
        <f>F108+F116</f>
        <v>0</v>
      </c>
      <c r="G107" s="545">
        <f>G108+G116</f>
        <v>852000000</v>
      </c>
      <c r="H107" s="545">
        <f aca="true" t="shared" si="67" ref="H107:N107">H108+H116</f>
        <v>0</v>
      </c>
      <c r="I107" s="545">
        <f t="shared" si="67"/>
        <v>0</v>
      </c>
      <c r="J107" s="545">
        <f t="shared" si="67"/>
        <v>0</v>
      </c>
      <c r="K107" s="545">
        <f t="shared" si="67"/>
        <v>0</v>
      </c>
      <c r="L107" s="545">
        <f t="shared" si="67"/>
        <v>0</v>
      </c>
      <c r="M107" s="545">
        <f t="shared" si="67"/>
        <v>0</v>
      </c>
      <c r="N107" s="545">
        <f t="shared" si="67"/>
        <v>0</v>
      </c>
      <c r="O107" s="494">
        <f t="shared" si="49"/>
        <v>852000000</v>
      </c>
      <c r="P107" s="545">
        <f>P108+P116</f>
        <v>397780000</v>
      </c>
      <c r="Q107" s="545">
        <f>Q108+Q116</f>
        <v>0</v>
      </c>
      <c r="R107" s="546">
        <f>R108+R116</f>
        <v>397780000</v>
      </c>
      <c r="S107" s="545">
        <f>S108+S116</f>
        <v>0</v>
      </c>
      <c r="T107" s="545">
        <f>T108+T116</f>
        <v>0</v>
      </c>
      <c r="U107" s="489">
        <f aca="true" t="shared" si="68" ref="U107:U136">P107/O107</f>
        <v>0.46687793427230045</v>
      </c>
      <c r="V107" s="496">
        <f>V108+V116</f>
        <v>852000000</v>
      </c>
      <c r="W107" s="485"/>
      <c r="X107" s="220"/>
      <c r="Z107" s="220">
        <f>P107+P124+P125+P153+P162+P172+P176+P177+P182+P185</f>
        <v>1679841600</v>
      </c>
    </row>
    <row r="108" spans="1:23" s="22" customFormat="1" ht="20.25" customHeight="1" hidden="1" outlineLevel="1">
      <c r="A108" s="497" t="s">
        <v>545</v>
      </c>
      <c r="B108" s="492" t="s">
        <v>546</v>
      </c>
      <c r="C108" s="492"/>
      <c r="D108" s="492"/>
      <c r="E108" s="545">
        <f>SUM(E109:E115)</f>
        <v>620000000</v>
      </c>
      <c r="F108" s="545"/>
      <c r="G108" s="545">
        <f>SUM(G109:G115)</f>
        <v>620000000</v>
      </c>
      <c r="H108" s="545">
        <f aca="true" t="shared" si="69" ref="H108:N108">SUM(H109:H115)</f>
        <v>0</v>
      </c>
      <c r="I108" s="545">
        <f t="shared" si="69"/>
        <v>0</v>
      </c>
      <c r="J108" s="545">
        <f t="shared" si="69"/>
        <v>0</v>
      </c>
      <c r="K108" s="545">
        <f t="shared" si="69"/>
        <v>0</v>
      </c>
      <c r="L108" s="545">
        <f t="shared" si="69"/>
        <v>0</v>
      </c>
      <c r="M108" s="545">
        <f t="shared" si="69"/>
        <v>0</v>
      </c>
      <c r="N108" s="545">
        <f t="shared" si="69"/>
        <v>0</v>
      </c>
      <c r="O108" s="494">
        <f t="shared" si="49"/>
        <v>620000000</v>
      </c>
      <c r="P108" s="545">
        <f>SUM(P109:P115)</f>
        <v>337780000</v>
      </c>
      <c r="Q108" s="545">
        <f>SUM(Q109:Q115)</f>
        <v>0</v>
      </c>
      <c r="R108" s="546">
        <f>SUM(R109:R115)</f>
        <v>337780000</v>
      </c>
      <c r="S108" s="545">
        <f>SUM(S109:S115)</f>
        <v>0</v>
      </c>
      <c r="T108" s="545">
        <f>SUM(T109:T115)</f>
        <v>0</v>
      </c>
      <c r="U108" s="501">
        <f t="shared" si="68"/>
        <v>0.5448064516129032</v>
      </c>
      <c r="V108" s="496">
        <f>V109+V110+V111+V112+V113+V114+V115</f>
        <v>620000000</v>
      </c>
      <c r="W108" s="521"/>
    </row>
    <row r="109" spans="1:23" s="23" customFormat="1" ht="48" customHeight="1" hidden="1" outlineLevel="1">
      <c r="A109" s="503">
        <v>1</v>
      </c>
      <c r="B109" s="522" t="s">
        <v>14</v>
      </c>
      <c r="C109" s="482"/>
      <c r="D109" s="482" t="s">
        <v>524</v>
      </c>
      <c r="E109" s="549">
        <f aca="true" t="shared" si="70" ref="E109:E115">SUM(F109:I109)</f>
        <v>140000000</v>
      </c>
      <c r="F109" s="549"/>
      <c r="G109" s="550">
        <v>140000000</v>
      </c>
      <c r="H109" s="549"/>
      <c r="I109" s="549"/>
      <c r="J109" s="549">
        <f>K109+L109+M109+N109</f>
        <v>0</v>
      </c>
      <c r="K109" s="549"/>
      <c r="L109" s="549"/>
      <c r="M109" s="549"/>
      <c r="N109" s="549"/>
      <c r="O109" s="500">
        <f t="shared" si="49"/>
        <v>140000000</v>
      </c>
      <c r="P109" s="549">
        <f>Q109+R109+S109+T109</f>
        <v>47780000</v>
      </c>
      <c r="Q109" s="549"/>
      <c r="R109" s="551">
        <v>47780000</v>
      </c>
      <c r="S109" s="549"/>
      <c r="T109" s="549"/>
      <c r="U109" s="501">
        <f t="shared" si="68"/>
        <v>0.3412857142857143</v>
      </c>
      <c r="V109" s="506">
        <f>O109</f>
        <v>140000000</v>
      </c>
      <c r="W109" s="552"/>
    </row>
    <row r="110" spans="1:23" s="23" customFormat="1" ht="48" customHeight="1" hidden="1" outlineLevel="1">
      <c r="A110" s="503">
        <v>2</v>
      </c>
      <c r="B110" s="522" t="s">
        <v>16</v>
      </c>
      <c r="C110" s="482"/>
      <c r="D110" s="482" t="s">
        <v>17</v>
      </c>
      <c r="E110" s="549">
        <f t="shared" si="70"/>
        <v>180000000</v>
      </c>
      <c r="F110" s="549"/>
      <c r="G110" s="550">
        <v>180000000</v>
      </c>
      <c r="H110" s="549"/>
      <c r="I110" s="549"/>
      <c r="J110" s="549">
        <f aca="true" t="shared" si="71" ref="J110:J115">K110+L110+M110+N110</f>
        <v>0</v>
      </c>
      <c r="K110" s="549"/>
      <c r="L110" s="549"/>
      <c r="M110" s="549"/>
      <c r="N110" s="549"/>
      <c r="O110" s="500">
        <f t="shared" si="49"/>
        <v>180000000</v>
      </c>
      <c r="P110" s="549">
        <f aca="true" t="shared" si="72" ref="P110:P115">Q110+R110+S110+T110</f>
        <v>180000000</v>
      </c>
      <c r="Q110" s="549"/>
      <c r="R110" s="551">
        <v>180000000</v>
      </c>
      <c r="S110" s="549"/>
      <c r="T110" s="549"/>
      <c r="U110" s="501">
        <f t="shared" si="68"/>
        <v>1</v>
      </c>
      <c r="V110" s="506">
        <f aca="true" t="shared" si="73" ref="V110:V115">O110</f>
        <v>180000000</v>
      </c>
      <c r="W110" s="552"/>
    </row>
    <row r="111" spans="1:23" s="23" customFormat="1" ht="48" customHeight="1" hidden="1" outlineLevel="1">
      <c r="A111" s="503">
        <v>3</v>
      </c>
      <c r="B111" s="522" t="s">
        <v>19</v>
      </c>
      <c r="C111" s="482"/>
      <c r="D111" s="482" t="s">
        <v>20</v>
      </c>
      <c r="E111" s="549">
        <f t="shared" si="70"/>
        <v>140000000</v>
      </c>
      <c r="F111" s="549"/>
      <c r="G111" s="550">
        <v>140000000</v>
      </c>
      <c r="H111" s="549"/>
      <c r="I111" s="549"/>
      <c r="J111" s="549">
        <f t="shared" si="71"/>
        <v>0</v>
      </c>
      <c r="K111" s="549"/>
      <c r="L111" s="549"/>
      <c r="M111" s="549"/>
      <c r="N111" s="549"/>
      <c r="O111" s="500">
        <f t="shared" si="49"/>
        <v>140000000</v>
      </c>
      <c r="P111" s="549">
        <f t="shared" si="72"/>
        <v>0</v>
      </c>
      <c r="Q111" s="549"/>
      <c r="R111" s="551"/>
      <c r="S111" s="549"/>
      <c r="T111" s="549"/>
      <c r="U111" s="501">
        <f t="shared" si="68"/>
        <v>0</v>
      </c>
      <c r="V111" s="506">
        <f t="shared" si="73"/>
        <v>140000000</v>
      </c>
      <c r="W111" s="552"/>
    </row>
    <row r="112" spans="1:23" s="23" customFormat="1" ht="48" customHeight="1" hidden="1" outlineLevel="1">
      <c r="A112" s="503">
        <v>4</v>
      </c>
      <c r="B112" s="522" t="s">
        <v>21</v>
      </c>
      <c r="C112" s="482"/>
      <c r="D112" s="482" t="s">
        <v>22</v>
      </c>
      <c r="E112" s="549">
        <f t="shared" si="70"/>
        <v>110000000</v>
      </c>
      <c r="F112" s="549"/>
      <c r="G112" s="550">
        <v>110000000</v>
      </c>
      <c r="H112" s="549"/>
      <c r="I112" s="549"/>
      <c r="J112" s="549">
        <f t="shared" si="71"/>
        <v>0</v>
      </c>
      <c r="K112" s="549"/>
      <c r="L112" s="549"/>
      <c r="M112" s="549"/>
      <c r="N112" s="549"/>
      <c r="O112" s="500">
        <f t="shared" si="49"/>
        <v>110000000</v>
      </c>
      <c r="P112" s="549">
        <f t="shared" si="72"/>
        <v>110000000</v>
      </c>
      <c r="Q112" s="549"/>
      <c r="R112" s="551">
        <v>110000000</v>
      </c>
      <c r="S112" s="549"/>
      <c r="T112" s="549"/>
      <c r="U112" s="501">
        <f t="shared" si="68"/>
        <v>1</v>
      </c>
      <c r="V112" s="506">
        <f t="shared" si="73"/>
        <v>110000000</v>
      </c>
      <c r="W112" s="552"/>
    </row>
    <row r="113" spans="1:23" s="23" customFormat="1" ht="48" customHeight="1" hidden="1" outlineLevel="1">
      <c r="A113" s="503">
        <v>5</v>
      </c>
      <c r="B113" s="553" t="s">
        <v>27</v>
      </c>
      <c r="C113" s="482"/>
      <c r="D113" s="482" t="s">
        <v>28</v>
      </c>
      <c r="E113" s="549">
        <f t="shared" si="70"/>
        <v>10000000</v>
      </c>
      <c r="F113" s="549"/>
      <c r="G113" s="550">
        <v>10000000</v>
      </c>
      <c r="H113" s="549"/>
      <c r="I113" s="549"/>
      <c r="J113" s="549">
        <f t="shared" si="71"/>
        <v>0</v>
      </c>
      <c r="K113" s="549"/>
      <c r="L113" s="549"/>
      <c r="M113" s="549"/>
      <c r="N113" s="549"/>
      <c r="O113" s="500">
        <f t="shared" si="49"/>
        <v>10000000</v>
      </c>
      <c r="P113" s="549">
        <f t="shared" si="72"/>
        <v>0</v>
      </c>
      <c r="Q113" s="549"/>
      <c r="R113" s="551"/>
      <c r="S113" s="549"/>
      <c r="T113" s="549"/>
      <c r="U113" s="501">
        <f t="shared" si="68"/>
        <v>0</v>
      </c>
      <c r="V113" s="506">
        <f t="shared" si="73"/>
        <v>10000000</v>
      </c>
      <c r="W113" s="552"/>
    </row>
    <row r="114" spans="1:23" s="23" customFormat="1" ht="48" customHeight="1" hidden="1" outlineLevel="1">
      <c r="A114" s="503">
        <v>6</v>
      </c>
      <c r="B114" s="553" t="s">
        <v>23</v>
      </c>
      <c r="C114" s="482"/>
      <c r="D114" s="482" t="s">
        <v>24</v>
      </c>
      <c r="E114" s="549">
        <f t="shared" si="70"/>
        <v>20000000</v>
      </c>
      <c r="F114" s="549"/>
      <c r="G114" s="550">
        <v>20000000</v>
      </c>
      <c r="H114" s="549"/>
      <c r="I114" s="549"/>
      <c r="J114" s="549">
        <f t="shared" si="71"/>
        <v>0</v>
      </c>
      <c r="K114" s="549"/>
      <c r="L114" s="549"/>
      <c r="M114" s="549"/>
      <c r="N114" s="549"/>
      <c r="O114" s="500">
        <f t="shared" si="49"/>
        <v>20000000</v>
      </c>
      <c r="P114" s="549">
        <f t="shared" si="72"/>
        <v>0</v>
      </c>
      <c r="Q114" s="549"/>
      <c r="R114" s="551"/>
      <c r="S114" s="549"/>
      <c r="T114" s="549"/>
      <c r="U114" s="501">
        <f t="shared" si="68"/>
        <v>0</v>
      </c>
      <c r="V114" s="506">
        <f t="shared" si="73"/>
        <v>20000000</v>
      </c>
      <c r="W114" s="552"/>
    </row>
    <row r="115" spans="1:23" s="23" customFormat="1" ht="48" customHeight="1" hidden="1" outlineLevel="1">
      <c r="A115" s="503">
        <v>7</v>
      </c>
      <c r="B115" s="553" t="s">
        <v>30</v>
      </c>
      <c r="C115" s="482"/>
      <c r="D115" s="482" t="s">
        <v>31</v>
      </c>
      <c r="E115" s="549">
        <f t="shared" si="70"/>
        <v>20000000</v>
      </c>
      <c r="F115" s="549"/>
      <c r="G115" s="550">
        <v>20000000</v>
      </c>
      <c r="H115" s="549"/>
      <c r="I115" s="549"/>
      <c r="J115" s="549">
        <f t="shared" si="71"/>
        <v>0</v>
      </c>
      <c r="K115" s="549"/>
      <c r="L115" s="549"/>
      <c r="M115" s="549"/>
      <c r="N115" s="549"/>
      <c r="O115" s="500">
        <f t="shared" si="49"/>
        <v>20000000</v>
      </c>
      <c r="P115" s="549">
        <f t="shared" si="72"/>
        <v>0</v>
      </c>
      <c r="Q115" s="549"/>
      <c r="R115" s="551"/>
      <c r="S115" s="549"/>
      <c r="T115" s="549"/>
      <c r="U115" s="501">
        <f t="shared" si="68"/>
        <v>0</v>
      </c>
      <c r="V115" s="506">
        <f t="shared" si="73"/>
        <v>20000000</v>
      </c>
      <c r="W115" s="552"/>
    </row>
    <row r="116" spans="1:23" s="22" customFormat="1" ht="15" hidden="1" outlineLevel="1">
      <c r="A116" s="486" t="s">
        <v>547</v>
      </c>
      <c r="B116" s="492" t="s">
        <v>548</v>
      </c>
      <c r="C116" s="492"/>
      <c r="D116" s="492"/>
      <c r="E116" s="545">
        <f>SUM(E117:E123)</f>
        <v>232000000</v>
      </c>
      <c r="F116" s="545">
        <f aca="true" t="shared" si="74" ref="F116:T116">SUM(F117:F123)</f>
        <v>0</v>
      </c>
      <c r="G116" s="545">
        <f t="shared" si="74"/>
        <v>232000000</v>
      </c>
      <c r="H116" s="545">
        <f t="shared" si="74"/>
        <v>0</v>
      </c>
      <c r="I116" s="545">
        <f t="shared" si="74"/>
        <v>0</v>
      </c>
      <c r="J116" s="545">
        <f t="shared" si="74"/>
        <v>0</v>
      </c>
      <c r="K116" s="545">
        <f t="shared" si="74"/>
        <v>0</v>
      </c>
      <c r="L116" s="545">
        <f t="shared" si="74"/>
        <v>0</v>
      </c>
      <c r="M116" s="545">
        <f t="shared" si="74"/>
        <v>0</v>
      </c>
      <c r="N116" s="545">
        <f t="shared" si="74"/>
        <v>0</v>
      </c>
      <c r="O116" s="494">
        <f t="shared" si="49"/>
        <v>232000000</v>
      </c>
      <c r="P116" s="545">
        <f t="shared" si="74"/>
        <v>60000000</v>
      </c>
      <c r="Q116" s="545">
        <f t="shared" si="74"/>
        <v>0</v>
      </c>
      <c r="R116" s="546">
        <f t="shared" si="74"/>
        <v>60000000</v>
      </c>
      <c r="S116" s="545">
        <f t="shared" si="74"/>
        <v>0</v>
      </c>
      <c r="T116" s="545">
        <f t="shared" si="74"/>
        <v>0</v>
      </c>
      <c r="U116" s="501">
        <f t="shared" si="68"/>
        <v>0.25862068965517243</v>
      </c>
      <c r="V116" s="496">
        <f>V117+V118+V119+V120+V121+V122+V123</f>
        <v>232000000</v>
      </c>
      <c r="W116" s="521"/>
    </row>
    <row r="117" spans="1:23" ht="44.25" customHeight="1" hidden="1" outlineLevel="1">
      <c r="A117" s="503">
        <v>1</v>
      </c>
      <c r="B117" s="522" t="s">
        <v>14</v>
      </c>
      <c r="C117" s="482"/>
      <c r="D117" s="482" t="s">
        <v>524</v>
      </c>
      <c r="E117" s="549">
        <f>F117+G117+H117+I117</f>
        <v>51000000</v>
      </c>
      <c r="F117" s="549"/>
      <c r="G117" s="549">
        <v>51000000</v>
      </c>
      <c r="H117" s="549"/>
      <c r="I117" s="549"/>
      <c r="J117" s="549">
        <f>K117+L117+M117+N117</f>
        <v>0</v>
      </c>
      <c r="K117" s="549"/>
      <c r="L117" s="549"/>
      <c r="M117" s="549"/>
      <c r="N117" s="549"/>
      <c r="O117" s="494">
        <f t="shared" si="49"/>
        <v>51000000</v>
      </c>
      <c r="P117" s="549">
        <f>Q117+R117+S117+T117</f>
        <v>0</v>
      </c>
      <c r="Q117" s="549"/>
      <c r="R117" s="551"/>
      <c r="S117" s="549"/>
      <c r="T117" s="549"/>
      <c r="U117" s="501">
        <f t="shared" si="68"/>
        <v>0</v>
      </c>
      <c r="V117" s="506">
        <f>O117</f>
        <v>51000000</v>
      </c>
      <c r="W117" s="485"/>
    </row>
    <row r="118" spans="1:23" ht="44.25" customHeight="1" hidden="1" outlineLevel="1">
      <c r="A118" s="503">
        <v>2</v>
      </c>
      <c r="B118" s="522" t="s">
        <v>16</v>
      </c>
      <c r="C118" s="482"/>
      <c r="D118" s="482" t="s">
        <v>17</v>
      </c>
      <c r="E118" s="549">
        <f aca="true" t="shared" si="75" ref="E118:E123">F118+G118+H118+I118</f>
        <v>60000000</v>
      </c>
      <c r="F118" s="549"/>
      <c r="G118" s="549">
        <v>60000000</v>
      </c>
      <c r="H118" s="549"/>
      <c r="I118" s="549"/>
      <c r="J118" s="549">
        <f aca="true" t="shared" si="76" ref="J118:J123">K118+L118+M118+N118</f>
        <v>0</v>
      </c>
      <c r="K118" s="549"/>
      <c r="L118" s="549"/>
      <c r="M118" s="549"/>
      <c r="N118" s="549"/>
      <c r="O118" s="494">
        <f t="shared" si="49"/>
        <v>60000000</v>
      </c>
      <c r="P118" s="549">
        <f aca="true" t="shared" si="77" ref="P118:P123">Q118+R118+S118+T118</f>
        <v>60000000</v>
      </c>
      <c r="Q118" s="549"/>
      <c r="R118" s="551">
        <v>60000000</v>
      </c>
      <c r="S118" s="549"/>
      <c r="T118" s="549"/>
      <c r="U118" s="501">
        <f t="shared" si="68"/>
        <v>1</v>
      </c>
      <c r="V118" s="506">
        <f aca="true" t="shared" si="78" ref="V118:V123">O118</f>
        <v>60000000</v>
      </c>
      <c r="W118" s="485"/>
    </row>
    <row r="119" spans="1:23" ht="44.25" customHeight="1" hidden="1" outlineLevel="1">
      <c r="A119" s="503">
        <v>3</v>
      </c>
      <c r="B119" s="522" t="s">
        <v>19</v>
      </c>
      <c r="C119" s="482"/>
      <c r="D119" s="482" t="s">
        <v>20</v>
      </c>
      <c r="E119" s="549">
        <f t="shared" si="75"/>
        <v>55000000</v>
      </c>
      <c r="F119" s="549"/>
      <c r="G119" s="549">
        <v>55000000</v>
      </c>
      <c r="H119" s="549"/>
      <c r="I119" s="549"/>
      <c r="J119" s="549">
        <f t="shared" si="76"/>
        <v>0</v>
      </c>
      <c r="K119" s="549"/>
      <c r="L119" s="549"/>
      <c r="M119" s="549"/>
      <c r="N119" s="549"/>
      <c r="O119" s="494">
        <f t="shared" si="49"/>
        <v>55000000</v>
      </c>
      <c r="P119" s="549">
        <f t="shared" si="77"/>
        <v>0</v>
      </c>
      <c r="Q119" s="549"/>
      <c r="R119" s="551"/>
      <c r="S119" s="549"/>
      <c r="T119" s="549"/>
      <c r="U119" s="501">
        <f t="shared" si="68"/>
        <v>0</v>
      </c>
      <c r="V119" s="506">
        <f t="shared" si="78"/>
        <v>55000000</v>
      </c>
      <c r="W119" s="485"/>
    </row>
    <row r="120" spans="1:23" ht="44.25" customHeight="1" hidden="1" outlineLevel="1">
      <c r="A120" s="503">
        <v>4</v>
      </c>
      <c r="B120" s="522" t="s">
        <v>21</v>
      </c>
      <c r="C120" s="482"/>
      <c r="D120" s="482" t="s">
        <v>22</v>
      </c>
      <c r="E120" s="549">
        <f t="shared" si="75"/>
        <v>42000000</v>
      </c>
      <c r="F120" s="549"/>
      <c r="G120" s="549">
        <v>42000000</v>
      </c>
      <c r="H120" s="549"/>
      <c r="I120" s="549"/>
      <c r="J120" s="549">
        <f t="shared" si="76"/>
        <v>0</v>
      </c>
      <c r="K120" s="549"/>
      <c r="L120" s="549"/>
      <c r="M120" s="549"/>
      <c r="N120" s="549"/>
      <c r="O120" s="494">
        <f t="shared" si="49"/>
        <v>42000000</v>
      </c>
      <c r="P120" s="549">
        <f t="shared" si="77"/>
        <v>0</v>
      </c>
      <c r="Q120" s="549"/>
      <c r="R120" s="551"/>
      <c r="S120" s="549"/>
      <c r="T120" s="549"/>
      <c r="U120" s="501">
        <f t="shared" si="68"/>
        <v>0</v>
      </c>
      <c r="V120" s="506">
        <f t="shared" si="78"/>
        <v>42000000</v>
      </c>
      <c r="W120" s="485"/>
    </row>
    <row r="121" spans="1:23" ht="44.25" customHeight="1" hidden="1" outlineLevel="1">
      <c r="A121" s="503">
        <v>5</v>
      </c>
      <c r="B121" s="553" t="s">
        <v>27</v>
      </c>
      <c r="C121" s="482"/>
      <c r="D121" s="482" t="s">
        <v>28</v>
      </c>
      <c r="E121" s="549">
        <f t="shared" si="75"/>
        <v>6000000</v>
      </c>
      <c r="F121" s="549"/>
      <c r="G121" s="549">
        <v>6000000</v>
      </c>
      <c r="H121" s="549"/>
      <c r="I121" s="549"/>
      <c r="J121" s="549">
        <f t="shared" si="76"/>
        <v>0</v>
      </c>
      <c r="K121" s="549"/>
      <c r="L121" s="549"/>
      <c r="M121" s="549"/>
      <c r="N121" s="549"/>
      <c r="O121" s="494">
        <f t="shared" si="49"/>
        <v>6000000</v>
      </c>
      <c r="P121" s="549">
        <f t="shared" si="77"/>
        <v>0</v>
      </c>
      <c r="Q121" s="549"/>
      <c r="R121" s="551"/>
      <c r="S121" s="549"/>
      <c r="T121" s="549"/>
      <c r="U121" s="501">
        <f t="shared" si="68"/>
        <v>0</v>
      </c>
      <c r="V121" s="506">
        <f t="shared" si="78"/>
        <v>6000000</v>
      </c>
      <c r="W121" s="485"/>
    </row>
    <row r="122" spans="1:23" ht="44.25" customHeight="1" hidden="1" outlineLevel="1">
      <c r="A122" s="503">
        <v>6</v>
      </c>
      <c r="B122" s="553" t="s">
        <v>23</v>
      </c>
      <c r="C122" s="482"/>
      <c r="D122" s="482" t="s">
        <v>24</v>
      </c>
      <c r="E122" s="549">
        <f t="shared" si="75"/>
        <v>9000000</v>
      </c>
      <c r="F122" s="549"/>
      <c r="G122" s="549">
        <v>9000000</v>
      </c>
      <c r="H122" s="549"/>
      <c r="I122" s="549"/>
      <c r="J122" s="549">
        <f t="shared" si="76"/>
        <v>0</v>
      </c>
      <c r="K122" s="549"/>
      <c r="L122" s="549"/>
      <c r="M122" s="549"/>
      <c r="N122" s="549"/>
      <c r="O122" s="494">
        <f t="shared" si="49"/>
        <v>9000000</v>
      </c>
      <c r="P122" s="549">
        <f t="shared" si="77"/>
        <v>0</v>
      </c>
      <c r="Q122" s="549"/>
      <c r="R122" s="551"/>
      <c r="S122" s="549"/>
      <c r="T122" s="549"/>
      <c r="U122" s="501">
        <f t="shared" si="68"/>
        <v>0</v>
      </c>
      <c r="V122" s="506">
        <f t="shared" si="78"/>
        <v>9000000</v>
      </c>
      <c r="W122" s="485"/>
    </row>
    <row r="123" spans="1:23" ht="44.25" customHeight="1" hidden="1" outlineLevel="1">
      <c r="A123" s="503">
        <v>7</v>
      </c>
      <c r="B123" s="553" t="s">
        <v>30</v>
      </c>
      <c r="C123" s="482"/>
      <c r="D123" s="482" t="s">
        <v>31</v>
      </c>
      <c r="E123" s="549">
        <f t="shared" si="75"/>
        <v>9000000</v>
      </c>
      <c r="F123" s="549"/>
      <c r="G123" s="549">
        <v>9000000</v>
      </c>
      <c r="H123" s="549"/>
      <c r="I123" s="549"/>
      <c r="J123" s="549">
        <f t="shared" si="76"/>
        <v>0</v>
      </c>
      <c r="K123" s="549"/>
      <c r="L123" s="549"/>
      <c r="M123" s="549"/>
      <c r="N123" s="549"/>
      <c r="O123" s="494">
        <f t="shared" si="49"/>
        <v>9000000</v>
      </c>
      <c r="P123" s="549">
        <f t="shared" si="77"/>
        <v>0</v>
      </c>
      <c r="Q123" s="549"/>
      <c r="R123" s="551"/>
      <c r="S123" s="549"/>
      <c r="T123" s="549"/>
      <c r="U123" s="501">
        <f t="shared" si="68"/>
        <v>0</v>
      </c>
      <c r="V123" s="506">
        <f t="shared" si="78"/>
        <v>9000000</v>
      </c>
      <c r="W123" s="485"/>
    </row>
    <row r="124" spans="1:23" s="24" customFormat="1" ht="15.75" hidden="1" outlineLevel="1">
      <c r="A124" s="486" t="s">
        <v>419</v>
      </c>
      <c r="B124" s="554" t="s">
        <v>549</v>
      </c>
      <c r="C124" s="492"/>
      <c r="D124" s="492"/>
      <c r="E124" s="545">
        <f>SUM(F124:I124)</f>
        <v>0</v>
      </c>
      <c r="F124" s="545"/>
      <c r="G124" s="545">
        <v>0</v>
      </c>
      <c r="H124" s="545"/>
      <c r="I124" s="545"/>
      <c r="J124" s="545">
        <f>SUM(K124:N124)</f>
        <v>0</v>
      </c>
      <c r="K124" s="545"/>
      <c r="L124" s="545">
        <v>0</v>
      </c>
      <c r="M124" s="545"/>
      <c r="N124" s="545"/>
      <c r="O124" s="494">
        <f t="shared" si="49"/>
        <v>0</v>
      </c>
      <c r="P124" s="545">
        <f>SUM(Q124:T124)</f>
        <v>0</v>
      </c>
      <c r="Q124" s="545"/>
      <c r="R124" s="546">
        <v>0</v>
      </c>
      <c r="S124" s="545"/>
      <c r="T124" s="545"/>
      <c r="U124" s="501" t="e">
        <f t="shared" si="68"/>
        <v>#DIV/0!</v>
      </c>
      <c r="V124" s="486"/>
      <c r="W124" s="555"/>
    </row>
    <row r="125" spans="1:23" s="222" customFormat="1" ht="85.5" hidden="1" outlineLevel="1">
      <c r="A125" s="486" t="s">
        <v>419</v>
      </c>
      <c r="B125" s="492" t="s">
        <v>550</v>
      </c>
      <c r="C125" s="492"/>
      <c r="D125" s="492"/>
      <c r="E125" s="545">
        <f>E126+E145</f>
        <v>4999000000</v>
      </c>
      <c r="F125" s="545">
        <f>F126+F145</f>
        <v>0</v>
      </c>
      <c r="G125" s="545">
        <f>G126+G145</f>
        <v>4999000000</v>
      </c>
      <c r="H125" s="545">
        <f aca="true" t="shared" si="79" ref="H125:N125">H126+H145</f>
        <v>0</v>
      </c>
      <c r="I125" s="545">
        <f t="shared" si="79"/>
        <v>0</v>
      </c>
      <c r="J125" s="545">
        <f t="shared" si="79"/>
        <v>0</v>
      </c>
      <c r="K125" s="545">
        <f t="shared" si="79"/>
        <v>0</v>
      </c>
      <c r="L125" s="545">
        <f t="shared" si="79"/>
        <v>0</v>
      </c>
      <c r="M125" s="545">
        <f t="shared" si="79"/>
        <v>0</v>
      </c>
      <c r="N125" s="545">
        <f t="shared" si="79"/>
        <v>0</v>
      </c>
      <c r="O125" s="494">
        <f t="shared" si="49"/>
        <v>4999000000</v>
      </c>
      <c r="P125" s="545">
        <f>P126+P145</f>
        <v>917981000</v>
      </c>
      <c r="Q125" s="545">
        <f>Q126+Q145</f>
        <v>0</v>
      </c>
      <c r="R125" s="546">
        <f>R126+R145</f>
        <v>1180981000</v>
      </c>
      <c r="S125" s="545">
        <f>S126+S145</f>
        <v>0</v>
      </c>
      <c r="T125" s="545">
        <f>T126+T145</f>
        <v>0</v>
      </c>
      <c r="U125" s="501">
        <f t="shared" si="68"/>
        <v>0.18363292658531707</v>
      </c>
      <c r="V125" s="494">
        <f>V126+V145</f>
        <v>1469000000</v>
      </c>
      <c r="W125" s="493"/>
    </row>
    <row r="126" spans="1:23" s="22" customFormat="1" ht="71.25" hidden="1" outlineLevel="1">
      <c r="A126" s="486" t="s">
        <v>793</v>
      </c>
      <c r="B126" s="492" t="s">
        <v>552</v>
      </c>
      <c r="C126" s="492"/>
      <c r="D126" s="492"/>
      <c r="E126" s="545">
        <f>E127+E135+E137</f>
        <v>3530000000</v>
      </c>
      <c r="F126" s="545">
        <f>F127+F135+F137</f>
        <v>0</v>
      </c>
      <c r="G126" s="545">
        <f>G127+G135+G137</f>
        <v>3530000000</v>
      </c>
      <c r="H126" s="545">
        <f aca="true" t="shared" si="80" ref="H126:N126">H127+H135+H137</f>
        <v>0</v>
      </c>
      <c r="I126" s="545">
        <f t="shared" si="80"/>
        <v>0</v>
      </c>
      <c r="J126" s="545">
        <f t="shared" si="80"/>
        <v>0</v>
      </c>
      <c r="K126" s="545">
        <f t="shared" si="80"/>
        <v>0</v>
      </c>
      <c r="L126" s="545">
        <f t="shared" si="80"/>
        <v>0</v>
      </c>
      <c r="M126" s="545">
        <f t="shared" si="80"/>
        <v>0</v>
      </c>
      <c r="N126" s="545">
        <f t="shared" si="80"/>
        <v>0</v>
      </c>
      <c r="O126" s="494">
        <f t="shared" si="49"/>
        <v>3530000000</v>
      </c>
      <c r="P126" s="545">
        <f>P127+P135+P137</f>
        <v>0</v>
      </c>
      <c r="Q126" s="545">
        <f>Q127+Q135+Q137</f>
        <v>0</v>
      </c>
      <c r="R126" s="546">
        <f>R127+R135+R137</f>
        <v>263000000</v>
      </c>
      <c r="S126" s="545">
        <f>S127+S135+S137</f>
        <v>0</v>
      </c>
      <c r="T126" s="545">
        <f>T127+T135+T137</f>
        <v>0</v>
      </c>
      <c r="U126" s="501">
        <f t="shared" si="68"/>
        <v>0</v>
      </c>
      <c r="V126" s="556">
        <f>V127+V135+V137</f>
        <v>0</v>
      </c>
      <c r="W126" s="521"/>
    </row>
    <row r="127" spans="1:23" s="23" customFormat="1" ht="63" customHeight="1" hidden="1" outlineLevel="1">
      <c r="A127" s="503" t="s">
        <v>53</v>
      </c>
      <c r="B127" s="498" t="s">
        <v>553</v>
      </c>
      <c r="C127" s="492"/>
      <c r="D127" s="492"/>
      <c r="E127" s="549">
        <f>E128+E129+E130+E131+E132+E133+E134</f>
        <v>2528000000</v>
      </c>
      <c r="F127" s="549">
        <f aca="true" t="shared" si="81" ref="F127:T127">F128+F129+F130+F131+F132+F133+F134</f>
        <v>0</v>
      </c>
      <c r="G127" s="549">
        <f t="shared" si="81"/>
        <v>2528000000</v>
      </c>
      <c r="H127" s="549">
        <f t="shared" si="81"/>
        <v>0</v>
      </c>
      <c r="I127" s="549">
        <f t="shared" si="81"/>
        <v>0</v>
      </c>
      <c r="J127" s="549">
        <f t="shared" si="81"/>
        <v>0</v>
      </c>
      <c r="K127" s="549">
        <f t="shared" si="81"/>
        <v>0</v>
      </c>
      <c r="L127" s="549">
        <f t="shared" si="81"/>
        <v>0</v>
      </c>
      <c r="M127" s="549">
        <f t="shared" si="81"/>
        <v>0</v>
      </c>
      <c r="N127" s="549">
        <f t="shared" si="81"/>
        <v>0</v>
      </c>
      <c r="O127" s="494">
        <f t="shared" si="49"/>
        <v>2528000000</v>
      </c>
      <c r="P127" s="549">
        <f t="shared" si="81"/>
        <v>0</v>
      </c>
      <c r="Q127" s="549">
        <f t="shared" si="81"/>
        <v>0</v>
      </c>
      <c r="R127" s="551">
        <f t="shared" si="81"/>
        <v>0</v>
      </c>
      <c r="S127" s="549">
        <f t="shared" si="81"/>
        <v>0</v>
      </c>
      <c r="T127" s="549">
        <f t="shared" si="81"/>
        <v>0</v>
      </c>
      <c r="U127" s="501">
        <f t="shared" si="68"/>
        <v>0</v>
      </c>
      <c r="V127" s="557">
        <f>V128+V129+V130+V131+V132+V133+V134+V135</f>
        <v>0</v>
      </c>
      <c r="W127" s="558" t="s">
        <v>801</v>
      </c>
    </row>
    <row r="128" spans="1:25" s="23" customFormat="1" ht="45" customHeight="1" hidden="1" outlineLevel="1">
      <c r="A128" s="503"/>
      <c r="B128" s="522" t="s">
        <v>14</v>
      </c>
      <c r="C128" s="482"/>
      <c r="D128" s="482" t="s">
        <v>524</v>
      </c>
      <c r="E128" s="549">
        <f>F128+G128+H128+I128</f>
        <v>718000000</v>
      </c>
      <c r="F128" s="549"/>
      <c r="G128" s="549">
        <v>718000000</v>
      </c>
      <c r="H128" s="549"/>
      <c r="I128" s="549"/>
      <c r="J128" s="549">
        <f>K128+L128+M128+N128</f>
        <v>0</v>
      </c>
      <c r="K128" s="549"/>
      <c r="L128" s="549"/>
      <c r="M128" s="549"/>
      <c r="N128" s="549"/>
      <c r="O128" s="500">
        <f t="shared" si="49"/>
        <v>718000000</v>
      </c>
      <c r="P128" s="549">
        <f>Q128+R128+S128+T128</f>
        <v>0</v>
      </c>
      <c r="Q128" s="549"/>
      <c r="R128" s="551"/>
      <c r="S128" s="549"/>
      <c r="T128" s="549"/>
      <c r="U128" s="501">
        <f t="shared" si="68"/>
        <v>0</v>
      </c>
      <c r="V128" s="500">
        <v>0</v>
      </c>
      <c r="W128" s="559"/>
      <c r="X128" s="25"/>
      <c r="Y128" s="26"/>
    </row>
    <row r="129" spans="1:25" s="23" customFormat="1" ht="45" customHeight="1" hidden="1" outlineLevel="1">
      <c r="A129" s="503"/>
      <c r="B129" s="522" t="s">
        <v>16</v>
      </c>
      <c r="C129" s="482"/>
      <c r="D129" s="482" t="s">
        <v>17</v>
      </c>
      <c r="E129" s="549">
        <f aca="true" t="shared" si="82" ref="E129:E134">F129+G129+H129+I129</f>
        <v>710000000</v>
      </c>
      <c r="F129" s="549"/>
      <c r="G129" s="549">
        <v>710000000</v>
      </c>
      <c r="H129" s="549"/>
      <c r="I129" s="549"/>
      <c r="J129" s="549">
        <f aca="true" t="shared" si="83" ref="J129:J134">K129+L129+M129+N129</f>
        <v>0</v>
      </c>
      <c r="K129" s="549"/>
      <c r="L129" s="549"/>
      <c r="M129" s="549"/>
      <c r="N129" s="549"/>
      <c r="O129" s="500">
        <f t="shared" si="49"/>
        <v>710000000</v>
      </c>
      <c r="P129" s="549">
        <f aca="true" t="shared" si="84" ref="P129:P134">Q129+R129+S129+T129</f>
        <v>0</v>
      </c>
      <c r="Q129" s="549"/>
      <c r="R129" s="551"/>
      <c r="S129" s="549"/>
      <c r="T129" s="549"/>
      <c r="U129" s="501">
        <f t="shared" si="68"/>
        <v>0</v>
      </c>
      <c r="V129" s="500">
        <v>0</v>
      </c>
      <c r="W129" s="559"/>
      <c r="X129" s="25"/>
      <c r="Y129" s="26"/>
    </row>
    <row r="130" spans="1:25" s="23" customFormat="1" ht="45" customHeight="1" hidden="1" outlineLevel="1">
      <c r="A130" s="503"/>
      <c r="B130" s="522" t="s">
        <v>19</v>
      </c>
      <c r="C130" s="482"/>
      <c r="D130" s="482" t="s">
        <v>20</v>
      </c>
      <c r="E130" s="549">
        <f t="shared" si="82"/>
        <v>43000000</v>
      </c>
      <c r="F130" s="549"/>
      <c r="G130" s="549">
        <v>43000000</v>
      </c>
      <c r="H130" s="549"/>
      <c r="I130" s="549"/>
      <c r="J130" s="549">
        <f t="shared" si="83"/>
        <v>0</v>
      </c>
      <c r="K130" s="549"/>
      <c r="L130" s="549"/>
      <c r="M130" s="549"/>
      <c r="N130" s="549"/>
      <c r="O130" s="500">
        <f t="shared" si="49"/>
        <v>43000000</v>
      </c>
      <c r="P130" s="549">
        <f t="shared" si="84"/>
        <v>0</v>
      </c>
      <c r="Q130" s="549"/>
      <c r="R130" s="551"/>
      <c r="S130" s="549"/>
      <c r="T130" s="549"/>
      <c r="U130" s="501">
        <f t="shared" si="68"/>
        <v>0</v>
      </c>
      <c r="V130" s="500">
        <v>0</v>
      </c>
      <c r="W130" s="559"/>
      <c r="X130" s="25"/>
      <c r="Y130" s="26"/>
    </row>
    <row r="131" spans="1:25" s="23" customFormat="1" ht="45" customHeight="1" hidden="1" outlineLevel="1">
      <c r="A131" s="503"/>
      <c r="B131" s="522" t="s">
        <v>21</v>
      </c>
      <c r="C131" s="482"/>
      <c r="D131" s="482" t="s">
        <v>22</v>
      </c>
      <c r="E131" s="549">
        <f t="shared" si="82"/>
        <v>114000000</v>
      </c>
      <c r="F131" s="549"/>
      <c r="G131" s="549">
        <v>114000000</v>
      </c>
      <c r="H131" s="549"/>
      <c r="I131" s="549"/>
      <c r="J131" s="549">
        <f t="shared" si="83"/>
        <v>0</v>
      </c>
      <c r="K131" s="549"/>
      <c r="L131" s="549"/>
      <c r="M131" s="549"/>
      <c r="N131" s="549"/>
      <c r="O131" s="500">
        <f t="shared" si="49"/>
        <v>114000000</v>
      </c>
      <c r="P131" s="549">
        <f t="shared" si="84"/>
        <v>0</v>
      </c>
      <c r="Q131" s="549"/>
      <c r="R131" s="551"/>
      <c r="S131" s="549"/>
      <c r="T131" s="549"/>
      <c r="U131" s="501">
        <f t="shared" si="68"/>
        <v>0</v>
      </c>
      <c r="V131" s="500">
        <v>0</v>
      </c>
      <c r="W131" s="559"/>
      <c r="X131" s="25"/>
      <c r="Y131" s="26"/>
    </row>
    <row r="132" spans="1:25" s="23" customFormat="1" ht="45" customHeight="1" hidden="1" outlineLevel="1">
      <c r="A132" s="503"/>
      <c r="B132" s="553" t="s">
        <v>27</v>
      </c>
      <c r="C132" s="482"/>
      <c r="D132" s="482" t="s">
        <v>28</v>
      </c>
      <c r="E132" s="549">
        <f t="shared" si="82"/>
        <v>139000000</v>
      </c>
      <c r="F132" s="549"/>
      <c r="G132" s="549">
        <v>139000000</v>
      </c>
      <c r="H132" s="549"/>
      <c r="I132" s="549"/>
      <c r="J132" s="549">
        <f t="shared" si="83"/>
        <v>0</v>
      </c>
      <c r="K132" s="549"/>
      <c r="L132" s="549"/>
      <c r="M132" s="549"/>
      <c r="N132" s="549"/>
      <c r="O132" s="500">
        <f t="shared" si="49"/>
        <v>139000000</v>
      </c>
      <c r="P132" s="549">
        <f t="shared" si="84"/>
        <v>0</v>
      </c>
      <c r="Q132" s="549"/>
      <c r="R132" s="551"/>
      <c r="S132" s="549"/>
      <c r="T132" s="549"/>
      <c r="U132" s="501">
        <f t="shared" si="68"/>
        <v>0</v>
      </c>
      <c r="V132" s="500">
        <v>0</v>
      </c>
      <c r="W132" s="559"/>
      <c r="X132" s="25"/>
      <c r="Y132" s="26"/>
    </row>
    <row r="133" spans="1:25" s="23" customFormat="1" ht="45" customHeight="1" hidden="1" outlineLevel="1">
      <c r="A133" s="503"/>
      <c r="B133" s="553" t="s">
        <v>23</v>
      </c>
      <c r="C133" s="482"/>
      <c r="D133" s="482" t="s">
        <v>24</v>
      </c>
      <c r="E133" s="549">
        <f t="shared" si="82"/>
        <v>114000000</v>
      </c>
      <c r="F133" s="549"/>
      <c r="G133" s="549">
        <v>114000000</v>
      </c>
      <c r="H133" s="549"/>
      <c r="I133" s="549"/>
      <c r="J133" s="549">
        <f t="shared" si="83"/>
        <v>0</v>
      </c>
      <c r="K133" s="549"/>
      <c r="L133" s="549"/>
      <c r="M133" s="549"/>
      <c r="N133" s="549"/>
      <c r="O133" s="500">
        <f t="shared" si="49"/>
        <v>114000000</v>
      </c>
      <c r="P133" s="549">
        <f t="shared" si="84"/>
        <v>0</v>
      </c>
      <c r="Q133" s="549"/>
      <c r="R133" s="551"/>
      <c r="S133" s="549"/>
      <c r="T133" s="549"/>
      <c r="U133" s="501">
        <f t="shared" si="68"/>
        <v>0</v>
      </c>
      <c r="V133" s="500">
        <v>0</v>
      </c>
      <c r="W133" s="559"/>
      <c r="X133" s="25"/>
      <c r="Y133" s="26"/>
    </row>
    <row r="134" spans="1:25" s="23" customFormat="1" ht="45" customHeight="1" hidden="1" outlineLevel="1">
      <c r="A134" s="503"/>
      <c r="B134" s="553" t="s">
        <v>30</v>
      </c>
      <c r="C134" s="482"/>
      <c r="D134" s="482" t="s">
        <v>31</v>
      </c>
      <c r="E134" s="549">
        <f t="shared" si="82"/>
        <v>690000000</v>
      </c>
      <c r="F134" s="549"/>
      <c r="G134" s="549">
        <v>690000000</v>
      </c>
      <c r="H134" s="549"/>
      <c r="I134" s="549"/>
      <c r="J134" s="549">
        <f t="shared" si="83"/>
        <v>0</v>
      </c>
      <c r="K134" s="549"/>
      <c r="L134" s="549"/>
      <c r="M134" s="549"/>
      <c r="N134" s="549"/>
      <c r="O134" s="500">
        <f t="shared" si="49"/>
        <v>690000000</v>
      </c>
      <c r="P134" s="549">
        <f t="shared" si="84"/>
        <v>0</v>
      </c>
      <c r="Q134" s="549"/>
      <c r="R134" s="551"/>
      <c r="S134" s="549"/>
      <c r="T134" s="549"/>
      <c r="U134" s="501">
        <f t="shared" si="68"/>
        <v>0</v>
      </c>
      <c r="V134" s="500">
        <v>0</v>
      </c>
      <c r="W134" s="559"/>
      <c r="X134" s="25"/>
      <c r="Y134" s="26"/>
    </row>
    <row r="135" spans="1:26" s="23" customFormat="1" ht="63" customHeight="1" hidden="1" outlineLevel="1">
      <c r="A135" s="503" t="s">
        <v>53</v>
      </c>
      <c r="B135" s="485" t="s">
        <v>554</v>
      </c>
      <c r="C135" s="485"/>
      <c r="D135" s="560"/>
      <c r="E135" s="549">
        <f>E136</f>
        <v>171000000</v>
      </c>
      <c r="F135" s="549">
        <f aca="true" t="shared" si="85" ref="F135:T135">F136</f>
        <v>0</v>
      </c>
      <c r="G135" s="549">
        <f t="shared" si="85"/>
        <v>171000000</v>
      </c>
      <c r="H135" s="549">
        <f t="shared" si="85"/>
        <v>0</v>
      </c>
      <c r="I135" s="549">
        <f t="shared" si="85"/>
        <v>0</v>
      </c>
      <c r="J135" s="549">
        <f t="shared" si="85"/>
        <v>0</v>
      </c>
      <c r="K135" s="549">
        <f t="shared" si="85"/>
        <v>0</v>
      </c>
      <c r="L135" s="549">
        <f t="shared" si="85"/>
        <v>0</v>
      </c>
      <c r="M135" s="549">
        <f t="shared" si="85"/>
        <v>0</v>
      </c>
      <c r="N135" s="549">
        <f t="shared" si="85"/>
        <v>0</v>
      </c>
      <c r="O135" s="494">
        <f t="shared" si="49"/>
        <v>171000000</v>
      </c>
      <c r="P135" s="549">
        <f t="shared" si="85"/>
        <v>0</v>
      </c>
      <c r="Q135" s="549">
        <f t="shared" si="85"/>
        <v>0</v>
      </c>
      <c r="R135" s="551">
        <f t="shared" si="85"/>
        <v>0</v>
      </c>
      <c r="S135" s="549">
        <f t="shared" si="85"/>
        <v>0</v>
      </c>
      <c r="T135" s="549">
        <f t="shared" si="85"/>
        <v>0</v>
      </c>
      <c r="U135" s="501">
        <f t="shared" si="68"/>
        <v>0</v>
      </c>
      <c r="V135" s="557">
        <f>V136</f>
        <v>0</v>
      </c>
      <c r="W135" s="559"/>
      <c r="X135" s="25"/>
      <c r="Y135" s="25"/>
      <c r="Z135" s="26"/>
    </row>
    <row r="136" spans="1:23" s="23" customFormat="1" ht="28.5" customHeight="1" hidden="1" outlineLevel="1">
      <c r="A136" s="503"/>
      <c r="B136" s="485" t="s">
        <v>14</v>
      </c>
      <c r="C136" s="482"/>
      <c r="D136" s="482" t="s">
        <v>524</v>
      </c>
      <c r="E136" s="549">
        <f>F136+G136+H136+I136</f>
        <v>171000000</v>
      </c>
      <c r="F136" s="549"/>
      <c r="G136" s="550">
        <v>171000000</v>
      </c>
      <c r="H136" s="549"/>
      <c r="I136" s="549"/>
      <c r="J136" s="549">
        <f>K136+L136+M136+N136</f>
        <v>0</v>
      </c>
      <c r="K136" s="549"/>
      <c r="L136" s="549"/>
      <c r="M136" s="549"/>
      <c r="N136" s="549"/>
      <c r="O136" s="494">
        <f t="shared" si="49"/>
        <v>171000000</v>
      </c>
      <c r="P136" s="549">
        <f>Q136+R136+S136+T136</f>
        <v>0</v>
      </c>
      <c r="Q136" s="549"/>
      <c r="R136" s="551"/>
      <c r="S136" s="549"/>
      <c r="T136" s="549"/>
      <c r="U136" s="501">
        <f t="shared" si="68"/>
        <v>0</v>
      </c>
      <c r="V136" s="561">
        <v>0</v>
      </c>
      <c r="W136" s="562"/>
    </row>
    <row r="137" spans="1:23" s="23" customFormat="1" ht="75" hidden="1" outlineLevel="1">
      <c r="A137" s="503" t="s">
        <v>53</v>
      </c>
      <c r="B137" s="498" t="s">
        <v>555</v>
      </c>
      <c r="C137" s="485"/>
      <c r="D137" s="560"/>
      <c r="E137" s="549">
        <f>E138+E139+E140+E141+E142+E143+E144</f>
        <v>831000000</v>
      </c>
      <c r="F137" s="549">
        <f aca="true" t="shared" si="86" ref="F137:T137">F138+F139+F140+F141+F142+F143+F144</f>
        <v>0</v>
      </c>
      <c r="G137" s="549">
        <f t="shared" si="86"/>
        <v>831000000</v>
      </c>
      <c r="H137" s="549">
        <f t="shared" si="86"/>
        <v>0</v>
      </c>
      <c r="I137" s="549">
        <f t="shared" si="86"/>
        <v>0</v>
      </c>
      <c r="J137" s="549">
        <f t="shared" si="86"/>
        <v>0</v>
      </c>
      <c r="K137" s="549">
        <f t="shared" si="86"/>
        <v>0</v>
      </c>
      <c r="L137" s="549">
        <f t="shared" si="86"/>
        <v>0</v>
      </c>
      <c r="M137" s="549">
        <f t="shared" si="86"/>
        <v>0</v>
      </c>
      <c r="N137" s="549">
        <f t="shared" si="86"/>
        <v>0</v>
      </c>
      <c r="O137" s="494">
        <f t="shared" si="49"/>
        <v>831000000</v>
      </c>
      <c r="P137" s="549">
        <f t="shared" si="86"/>
        <v>0</v>
      </c>
      <c r="Q137" s="549">
        <f t="shared" si="86"/>
        <v>0</v>
      </c>
      <c r="R137" s="551">
        <f>R146+R139+R140+R141+R142+R143+R144</f>
        <v>263000000</v>
      </c>
      <c r="S137" s="549">
        <f t="shared" si="86"/>
        <v>0</v>
      </c>
      <c r="T137" s="549">
        <f t="shared" si="86"/>
        <v>0</v>
      </c>
      <c r="U137" s="501">
        <f aca="true" t="shared" si="87" ref="U137:U195">P137/O137</f>
        <v>0</v>
      </c>
      <c r="V137" s="557">
        <f>V138+V139+V140+V141+V142+V143+V144</f>
        <v>0</v>
      </c>
      <c r="W137" s="558" t="s">
        <v>801</v>
      </c>
    </row>
    <row r="138" spans="1:23" s="23" customFormat="1" ht="44.25" customHeight="1" hidden="1" outlineLevel="1">
      <c r="A138" s="503"/>
      <c r="B138" s="522" t="s">
        <v>14</v>
      </c>
      <c r="C138" s="482"/>
      <c r="D138" s="482" t="s">
        <v>524</v>
      </c>
      <c r="E138" s="549">
        <f>F138+G138+H138+I138</f>
        <v>241000000</v>
      </c>
      <c r="F138" s="549"/>
      <c r="G138" s="550">
        <v>241000000</v>
      </c>
      <c r="H138" s="549"/>
      <c r="I138" s="549"/>
      <c r="J138" s="549">
        <f>K138+L138+M138+N138</f>
        <v>0</v>
      </c>
      <c r="K138" s="549"/>
      <c r="L138" s="549"/>
      <c r="M138" s="549"/>
      <c r="N138" s="549"/>
      <c r="O138" s="500">
        <f t="shared" si="49"/>
        <v>241000000</v>
      </c>
      <c r="P138" s="549"/>
      <c r="Q138" s="549"/>
      <c r="R138" s="563"/>
      <c r="S138" s="549"/>
      <c r="T138" s="549"/>
      <c r="U138" s="501">
        <f t="shared" si="87"/>
        <v>0</v>
      </c>
      <c r="V138" s="500">
        <v>0</v>
      </c>
      <c r="W138" s="559"/>
    </row>
    <row r="139" spans="1:23" s="23" customFormat="1" ht="44.25" customHeight="1" hidden="1" outlineLevel="1">
      <c r="A139" s="503"/>
      <c r="B139" s="522" t="s">
        <v>16</v>
      </c>
      <c r="C139" s="482"/>
      <c r="D139" s="482" t="s">
        <v>17</v>
      </c>
      <c r="E139" s="549">
        <f aca="true" t="shared" si="88" ref="E139:E144">F139+G139+H139+I139</f>
        <v>228000000</v>
      </c>
      <c r="F139" s="549"/>
      <c r="G139" s="550">
        <v>228000000</v>
      </c>
      <c r="H139" s="549"/>
      <c r="I139" s="549"/>
      <c r="J139" s="549">
        <f aca="true" t="shared" si="89" ref="J139:J144">K139+L139+M139+N139</f>
        <v>0</v>
      </c>
      <c r="K139" s="549"/>
      <c r="L139" s="549"/>
      <c r="M139" s="549"/>
      <c r="N139" s="549"/>
      <c r="O139" s="500">
        <f aca="true" t="shared" si="90" ref="O139:O195">E139-J139</f>
        <v>228000000</v>
      </c>
      <c r="P139" s="549">
        <f aca="true" t="shared" si="91" ref="P139:P144">Q139+R139+S139+T139</f>
        <v>0</v>
      </c>
      <c r="Q139" s="549"/>
      <c r="R139" s="551"/>
      <c r="S139" s="549"/>
      <c r="T139" s="549"/>
      <c r="U139" s="501">
        <f t="shared" si="87"/>
        <v>0</v>
      </c>
      <c r="V139" s="500">
        <v>0</v>
      </c>
      <c r="W139" s="559"/>
    </row>
    <row r="140" spans="1:23" s="23" customFormat="1" ht="44.25" customHeight="1" hidden="1" outlineLevel="1">
      <c r="A140" s="503"/>
      <c r="B140" s="522" t="s">
        <v>19</v>
      </c>
      <c r="C140" s="482"/>
      <c r="D140" s="482" t="s">
        <v>20</v>
      </c>
      <c r="E140" s="549">
        <f t="shared" si="88"/>
        <v>22000000</v>
      </c>
      <c r="F140" s="549"/>
      <c r="G140" s="550">
        <v>22000000</v>
      </c>
      <c r="H140" s="549"/>
      <c r="I140" s="549"/>
      <c r="J140" s="549">
        <f t="shared" si="89"/>
        <v>0</v>
      </c>
      <c r="K140" s="549"/>
      <c r="L140" s="549"/>
      <c r="M140" s="549"/>
      <c r="N140" s="549"/>
      <c r="O140" s="500">
        <f t="shared" si="90"/>
        <v>22000000</v>
      </c>
      <c r="P140" s="549">
        <f t="shared" si="91"/>
        <v>0</v>
      </c>
      <c r="Q140" s="549"/>
      <c r="R140" s="551"/>
      <c r="S140" s="549"/>
      <c r="T140" s="549"/>
      <c r="U140" s="501">
        <f t="shared" si="87"/>
        <v>0</v>
      </c>
      <c r="V140" s="500">
        <v>0</v>
      </c>
      <c r="W140" s="559"/>
    </row>
    <row r="141" spans="1:23" s="23" customFormat="1" ht="44.25" customHeight="1" hidden="1" outlineLevel="1">
      <c r="A141" s="503"/>
      <c r="B141" s="522" t="s">
        <v>21</v>
      </c>
      <c r="C141" s="482"/>
      <c r="D141" s="482" t="s">
        <v>22</v>
      </c>
      <c r="E141" s="549">
        <f t="shared" si="88"/>
        <v>33000000</v>
      </c>
      <c r="F141" s="549"/>
      <c r="G141" s="550">
        <v>33000000</v>
      </c>
      <c r="H141" s="549"/>
      <c r="I141" s="549"/>
      <c r="J141" s="549">
        <f t="shared" si="89"/>
        <v>0</v>
      </c>
      <c r="K141" s="549"/>
      <c r="L141" s="549"/>
      <c r="M141" s="549"/>
      <c r="N141" s="549"/>
      <c r="O141" s="500">
        <f t="shared" si="90"/>
        <v>33000000</v>
      </c>
      <c r="P141" s="549">
        <f t="shared" si="91"/>
        <v>0</v>
      </c>
      <c r="Q141" s="549"/>
      <c r="R141" s="551"/>
      <c r="S141" s="549"/>
      <c r="T141" s="549"/>
      <c r="U141" s="501">
        <f t="shared" si="87"/>
        <v>0</v>
      </c>
      <c r="V141" s="500">
        <v>0</v>
      </c>
      <c r="W141" s="559"/>
    </row>
    <row r="142" spans="1:23" s="23" customFormat="1" ht="44.25" customHeight="1" hidden="1" outlineLevel="1">
      <c r="A142" s="503"/>
      <c r="B142" s="553" t="s">
        <v>27</v>
      </c>
      <c r="C142" s="482"/>
      <c r="D142" s="482" t="s">
        <v>28</v>
      </c>
      <c r="E142" s="549">
        <f t="shared" si="88"/>
        <v>44000000</v>
      </c>
      <c r="F142" s="549"/>
      <c r="G142" s="550">
        <v>44000000</v>
      </c>
      <c r="H142" s="549"/>
      <c r="I142" s="549"/>
      <c r="J142" s="549">
        <f t="shared" si="89"/>
        <v>0</v>
      </c>
      <c r="K142" s="549"/>
      <c r="L142" s="549"/>
      <c r="M142" s="549"/>
      <c r="N142" s="549"/>
      <c r="O142" s="500">
        <f t="shared" si="90"/>
        <v>44000000</v>
      </c>
      <c r="P142" s="549">
        <f t="shared" si="91"/>
        <v>0</v>
      </c>
      <c r="Q142" s="549"/>
      <c r="R142" s="551"/>
      <c r="S142" s="549"/>
      <c r="T142" s="549"/>
      <c r="U142" s="501">
        <f t="shared" si="87"/>
        <v>0</v>
      </c>
      <c r="V142" s="500">
        <v>0</v>
      </c>
      <c r="W142" s="559"/>
    </row>
    <row r="143" spans="1:23" s="23" customFormat="1" ht="44.25" customHeight="1" hidden="1" outlineLevel="1">
      <c r="A143" s="503"/>
      <c r="B143" s="553" t="s">
        <v>23</v>
      </c>
      <c r="C143" s="482"/>
      <c r="D143" s="482" t="s">
        <v>24</v>
      </c>
      <c r="E143" s="549">
        <f t="shared" si="88"/>
        <v>33000000</v>
      </c>
      <c r="F143" s="549"/>
      <c r="G143" s="550">
        <v>33000000</v>
      </c>
      <c r="H143" s="549"/>
      <c r="I143" s="549"/>
      <c r="J143" s="549">
        <f t="shared" si="89"/>
        <v>0</v>
      </c>
      <c r="K143" s="549"/>
      <c r="L143" s="549"/>
      <c r="M143" s="549"/>
      <c r="N143" s="549"/>
      <c r="O143" s="500">
        <f t="shared" si="90"/>
        <v>33000000</v>
      </c>
      <c r="P143" s="549">
        <f t="shared" si="91"/>
        <v>0</v>
      </c>
      <c r="Q143" s="549"/>
      <c r="R143" s="551"/>
      <c r="S143" s="549"/>
      <c r="T143" s="549"/>
      <c r="U143" s="501">
        <f t="shared" si="87"/>
        <v>0</v>
      </c>
      <c r="V143" s="500">
        <v>0</v>
      </c>
      <c r="W143" s="559"/>
    </row>
    <row r="144" spans="1:23" s="23" customFormat="1" ht="44.25" customHeight="1" hidden="1" outlineLevel="1">
      <c r="A144" s="503"/>
      <c r="B144" s="553" t="s">
        <v>30</v>
      </c>
      <c r="C144" s="482"/>
      <c r="D144" s="482" t="s">
        <v>31</v>
      </c>
      <c r="E144" s="549">
        <f t="shared" si="88"/>
        <v>230000000</v>
      </c>
      <c r="F144" s="549"/>
      <c r="G144" s="550">
        <v>230000000</v>
      </c>
      <c r="H144" s="549"/>
      <c r="I144" s="549"/>
      <c r="J144" s="549">
        <f t="shared" si="89"/>
        <v>0</v>
      </c>
      <c r="K144" s="549"/>
      <c r="L144" s="549"/>
      <c r="M144" s="549"/>
      <c r="N144" s="549"/>
      <c r="O144" s="500">
        <f t="shared" si="90"/>
        <v>230000000</v>
      </c>
      <c r="P144" s="549">
        <f t="shared" si="91"/>
        <v>0</v>
      </c>
      <c r="Q144" s="549"/>
      <c r="R144" s="551"/>
      <c r="S144" s="549"/>
      <c r="T144" s="549"/>
      <c r="U144" s="501">
        <f t="shared" si="87"/>
        <v>0</v>
      </c>
      <c r="V144" s="500">
        <v>0</v>
      </c>
      <c r="W144" s="562"/>
    </row>
    <row r="145" spans="1:23" s="22" customFormat="1" ht="99.75" hidden="1" outlineLevel="1">
      <c r="A145" s="486" t="s">
        <v>794</v>
      </c>
      <c r="B145" s="492" t="s">
        <v>769</v>
      </c>
      <c r="C145" s="493"/>
      <c r="D145" s="564"/>
      <c r="E145" s="545">
        <f>SUM(E146:E152)</f>
        <v>1469000000</v>
      </c>
      <c r="F145" s="545">
        <f>SUM(F146:F152)</f>
        <v>0</v>
      </c>
      <c r="G145" s="545">
        <f>SUM(G146:G152)</f>
        <v>1469000000</v>
      </c>
      <c r="H145" s="545"/>
      <c r="I145" s="545">
        <f aca="true" t="shared" si="92" ref="I145:N145">SUM(I146:I152)</f>
        <v>0</v>
      </c>
      <c r="J145" s="545">
        <f t="shared" si="92"/>
        <v>0</v>
      </c>
      <c r="K145" s="545">
        <f t="shared" si="92"/>
        <v>0</v>
      </c>
      <c r="L145" s="545">
        <f t="shared" si="92"/>
        <v>0</v>
      </c>
      <c r="M145" s="545">
        <f t="shared" si="92"/>
        <v>0</v>
      </c>
      <c r="N145" s="545">
        <f t="shared" si="92"/>
        <v>0</v>
      </c>
      <c r="O145" s="494">
        <f t="shared" si="90"/>
        <v>1469000000</v>
      </c>
      <c r="P145" s="545">
        <f>SUM(P146:P152)</f>
        <v>917981000</v>
      </c>
      <c r="Q145" s="545">
        <f>SUM(Q146:Q152)</f>
        <v>0</v>
      </c>
      <c r="R145" s="546">
        <f>SUM(R146:R152)</f>
        <v>917981000</v>
      </c>
      <c r="S145" s="545">
        <f>SUM(S146:S152)</f>
        <v>0</v>
      </c>
      <c r="T145" s="545">
        <f>SUM(T146:T152)</f>
        <v>0</v>
      </c>
      <c r="U145" s="489">
        <f t="shared" si="87"/>
        <v>0.6249019741320626</v>
      </c>
      <c r="V145" s="565">
        <f>V146+V147+V148+V149+V150+V151+V152</f>
        <v>1469000000</v>
      </c>
      <c r="W145" s="521"/>
    </row>
    <row r="146" spans="1:23" s="23" customFormat="1" ht="33" customHeight="1" hidden="1" outlineLevel="1">
      <c r="A146" s="503" t="s">
        <v>53</v>
      </c>
      <c r="B146" s="522" t="s">
        <v>14</v>
      </c>
      <c r="C146" s="482"/>
      <c r="D146" s="482" t="s">
        <v>524</v>
      </c>
      <c r="E146" s="549">
        <f aca="true" t="shared" si="93" ref="E146:E152">SUM(F146:I146)</f>
        <v>263000000</v>
      </c>
      <c r="F146" s="549"/>
      <c r="G146" s="549">
        <v>263000000</v>
      </c>
      <c r="H146" s="549"/>
      <c r="I146" s="549"/>
      <c r="J146" s="549">
        <f>K146+L146+M146+N146</f>
        <v>0</v>
      </c>
      <c r="K146" s="549"/>
      <c r="L146" s="549"/>
      <c r="M146" s="549"/>
      <c r="N146" s="549"/>
      <c r="O146" s="500">
        <f t="shared" si="90"/>
        <v>263000000</v>
      </c>
      <c r="P146" s="549">
        <f>R146</f>
        <v>263000000</v>
      </c>
      <c r="Q146" s="549"/>
      <c r="R146" s="551">
        <v>263000000</v>
      </c>
      <c r="S146" s="549"/>
      <c r="T146" s="549"/>
      <c r="U146" s="501">
        <f t="shared" si="87"/>
        <v>1</v>
      </c>
      <c r="V146" s="566">
        <f>O146</f>
        <v>263000000</v>
      </c>
      <c r="W146" s="552"/>
    </row>
    <row r="147" spans="1:23" s="23" customFormat="1" ht="33" customHeight="1" hidden="1" outlineLevel="1">
      <c r="A147" s="503" t="s">
        <v>53</v>
      </c>
      <c r="B147" s="522" t="s">
        <v>16</v>
      </c>
      <c r="C147" s="482"/>
      <c r="D147" s="482" t="s">
        <v>17</v>
      </c>
      <c r="E147" s="549">
        <f t="shared" si="93"/>
        <v>284000000</v>
      </c>
      <c r="F147" s="549"/>
      <c r="G147" s="549">
        <v>284000000</v>
      </c>
      <c r="H147" s="549"/>
      <c r="I147" s="549"/>
      <c r="J147" s="549">
        <f aca="true" t="shared" si="94" ref="J147:J152">K147+L147+M147+N147</f>
        <v>0</v>
      </c>
      <c r="K147" s="549"/>
      <c r="L147" s="549"/>
      <c r="M147" s="549"/>
      <c r="N147" s="549"/>
      <c r="O147" s="500">
        <f t="shared" si="90"/>
        <v>284000000</v>
      </c>
      <c r="P147" s="549">
        <f aca="true" t="shared" si="95" ref="P147:P152">Q147+R147+S147+T147</f>
        <v>284000000</v>
      </c>
      <c r="Q147" s="549"/>
      <c r="R147" s="551">
        <v>284000000</v>
      </c>
      <c r="S147" s="549"/>
      <c r="T147" s="549"/>
      <c r="U147" s="501">
        <f t="shared" si="87"/>
        <v>1</v>
      </c>
      <c r="V147" s="500">
        <f aca="true" t="shared" si="96" ref="V147:V152">O147</f>
        <v>284000000</v>
      </c>
      <c r="W147" s="552"/>
    </row>
    <row r="148" spans="1:23" s="23" customFormat="1" ht="33" customHeight="1" hidden="1" outlineLevel="1">
      <c r="A148" s="503" t="s">
        <v>53</v>
      </c>
      <c r="B148" s="522" t="s">
        <v>19</v>
      </c>
      <c r="C148" s="482"/>
      <c r="D148" s="482" t="s">
        <v>20</v>
      </c>
      <c r="E148" s="549">
        <f t="shared" si="93"/>
        <v>296000000</v>
      </c>
      <c r="F148" s="549"/>
      <c r="G148" s="549">
        <v>296000000</v>
      </c>
      <c r="H148" s="549"/>
      <c r="I148" s="549"/>
      <c r="J148" s="549">
        <f t="shared" si="94"/>
        <v>0</v>
      </c>
      <c r="K148" s="549"/>
      <c r="L148" s="549"/>
      <c r="M148" s="549"/>
      <c r="N148" s="549"/>
      <c r="O148" s="500">
        <f t="shared" si="90"/>
        <v>296000000</v>
      </c>
      <c r="P148" s="549">
        <f t="shared" si="95"/>
        <v>0</v>
      </c>
      <c r="Q148" s="549"/>
      <c r="R148" s="551"/>
      <c r="S148" s="549"/>
      <c r="T148" s="549"/>
      <c r="U148" s="501">
        <f t="shared" si="87"/>
        <v>0</v>
      </c>
      <c r="V148" s="500">
        <f t="shared" si="96"/>
        <v>296000000</v>
      </c>
      <c r="W148" s="552"/>
    </row>
    <row r="149" spans="1:23" s="23" customFormat="1" ht="33" customHeight="1" hidden="1" outlineLevel="1">
      <c r="A149" s="503" t="s">
        <v>53</v>
      </c>
      <c r="B149" s="522" t="s">
        <v>21</v>
      </c>
      <c r="C149" s="482"/>
      <c r="D149" s="482" t="s">
        <v>22</v>
      </c>
      <c r="E149" s="549">
        <f t="shared" si="93"/>
        <v>297000000</v>
      </c>
      <c r="F149" s="549"/>
      <c r="G149" s="549">
        <v>297000000</v>
      </c>
      <c r="H149" s="549"/>
      <c r="I149" s="549"/>
      <c r="J149" s="549">
        <f t="shared" si="94"/>
        <v>0</v>
      </c>
      <c r="K149" s="549"/>
      <c r="L149" s="549"/>
      <c r="M149" s="549"/>
      <c r="N149" s="549"/>
      <c r="O149" s="500">
        <f t="shared" si="90"/>
        <v>297000000</v>
      </c>
      <c r="P149" s="549">
        <f t="shared" si="95"/>
        <v>288981000</v>
      </c>
      <c r="Q149" s="549"/>
      <c r="R149" s="567">
        <v>288981000</v>
      </c>
      <c r="S149" s="549"/>
      <c r="T149" s="549"/>
      <c r="U149" s="501">
        <f t="shared" si="87"/>
        <v>0.973</v>
      </c>
      <c r="V149" s="500">
        <f t="shared" si="96"/>
        <v>297000000</v>
      </c>
      <c r="W149" s="552"/>
    </row>
    <row r="150" spans="1:23" s="23" customFormat="1" ht="33" customHeight="1" hidden="1" outlineLevel="1">
      <c r="A150" s="503" t="s">
        <v>53</v>
      </c>
      <c r="B150" s="553" t="s">
        <v>27</v>
      </c>
      <c r="C150" s="482"/>
      <c r="D150" s="482" t="s">
        <v>28</v>
      </c>
      <c r="E150" s="549">
        <f t="shared" si="93"/>
        <v>82000000</v>
      </c>
      <c r="F150" s="549"/>
      <c r="G150" s="549">
        <v>82000000</v>
      </c>
      <c r="H150" s="549"/>
      <c r="I150" s="549"/>
      <c r="J150" s="549">
        <f t="shared" si="94"/>
        <v>0</v>
      </c>
      <c r="K150" s="549"/>
      <c r="L150" s="549"/>
      <c r="M150" s="549"/>
      <c r="N150" s="549"/>
      <c r="O150" s="500">
        <f t="shared" si="90"/>
        <v>82000000</v>
      </c>
      <c r="P150" s="549">
        <f t="shared" si="95"/>
        <v>0</v>
      </c>
      <c r="Q150" s="549"/>
      <c r="R150" s="551"/>
      <c r="S150" s="549"/>
      <c r="T150" s="549"/>
      <c r="U150" s="501">
        <f t="shared" si="87"/>
        <v>0</v>
      </c>
      <c r="V150" s="500">
        <f t="shared" si="96"/>
        <v>82000000</v>
      </c>
      <c r="W150" s="552"/>
    </row>
    <row r="151" spans="1:23" s="23" customFormat="1" ht="33" customHeight="1" hidden="1" outlineLevel="1">
      <c r="A151" s="503" t="s">
        <v>53</v>
      </c>
      <c r="B151" s="553" t="s">
        <v>23</v>
      </c>
      <c r="C151" s="482"/>
      <c r="D151" s="482" t="s">
        <v>24</v>
      </c>
      <c r="E151" s="549">
        <f t="shared" si="93"/>
        <v>82000000</v>
      </c>
      <c r="F151" s="549"/>
      <c r="G151" s="549">
        <v>82000000</v>
      </c>
      <c r="H151" s="549"/>
      <c r="I151" s="549"/>
      <c r="J151" s="549">
        <f t="shared" si="94"/>
        <v>0</v>
      </c>
      <c r="K151" s="549"/>
      <c r="L151" s="549"/>
      <c r="M151" s="549"/>
      <c r="N151" s="549"/>
      <c r="O151" s="500">
        <f t="shared" si="90"/>
        <v>82000000</v>
      </c>
      <c r="P151" s="549">
        <f t="shared" si="95"/>
        <v>82000000</v>
      </c>
      <c r="Q151" s="549"/>
      <c r="R151" s="551">
        <v>82000000</v>
      </c>
      <c r="S151" s="549"/>
      <c r="T151" s="549"/>
      <c r="U151" s="501">
        <f t="shared" si="87"/>
        <v>1</v>
      </c>
      <c r="V151" s="500">
        <f t="shared" si="96"/>
        <v>82000000</v>
      </c>
      <c r="W151" s="552"/>
    </row>
    <row r="152" spans="1:23" s="23" customFormat="1" ht="42" customHeight="1" hidden="1" outlineLevel="1">
      <c r="A152" s="503" t="s">
        <v>53</v>
      </c>
      <c r="B152" s="553" t="s">
        <v>30</v>
      </c>
      <c r="C152" s="482"/>
      <c r="D152" s="482" t="s">
        <v>31</v>
      </c>
      <c r="E152" s="549">
        <f t="shared" si="93"/>
        <v>165000000</v>
      </c>
      <c r="F152" s="549"/>
      <c r="G152" s="549">
        <v>165000000</v>
      </c>
      <c r="H152" s="549"/>
      <c r="I152" s="549"/>
      <c r="J152" s="549">
        <f t="shared" si="94"/>
        <v>0</v>
      </c>
      <c r="K152" s="549"/>
      <c r="L152" s="549"/>
      <c r="M152" s="549"/>
      <c r="N152" s="549"/>
      <c r="O152" s="494">
        <f t="shared" si="90"/>
        <v>165000000</v>
      </c>
      <c r="P152" s="549">
        <f t="shared" si="95"/>
        <v>0</v>
      </c>
      <c r="Q152" s="549"/>
      <c r="R152" s="551"/>
      <c r="S152" s="549"/>
      <c r="T152" s="549"/>
      <c r="U152" s="501">
        <f t="shared" si="87"/>
        <v>0</v>
      </c>
      <c r="V152" s="500">
        <f t="shared" si="96"/>
        <v>165000000</v>
      </c>
      <c r="W152" s="552"/>
    </row>
    <row r="153" spans="1:23" s="222" customFormat="1" ht="114" hidden="1" outlineLevel="1">
      <c r="A153" s="486" t="s">
        <v>508</v>
      </c>
      <c r="B153" s="492" t="s">
        <v>557</v>
      </c>
      <c r="C153" s="493"/>
      <c r="D153" s="564"/>
      <c r="E153" s="545">
        <f>E154</f>
        <v>582000000</v>
      </c>
      <c r="F153" s="545">
        <f>F154</f>
        <v>0</v>
      </c>
      <c r="G153" s="545">
        <f>G154</f>
        <v>582000000</v>
      </c>
      <c r="H153" s="545"/>
      <c r="I153" s="545">
        <f aca="true" t="shared" si="97" ref="I153:T153">I154</f>
        <v>0</v>
      </c>
      <c r="J153" s="545">
        <f t="shared" si="97"/>
        <v>216365795</v>
      </c>
      <c r="K153" s="545">
        <f t="shared" si="97"/>
        <v>0</v>
      </c>
      <c r="L153" s="545">
        <f t="shared" si="97"/>
        <v>216365795</v>
      </c>
      <c r="M153" s="545">
        <f t="shared" si="97"/>
        <v>0</v>
      </c>
      <c r="N153" s="545">
        <f t="shared" si="97"/>
        <v>0</v>
      </c>
      <c r="O153" s="494">
        <f>O154</f>
        <v>365634205</v>
      </c>
      <c r="P153" s="545">
        <f t="shared" si="97"/>
        <v>287119000</v>
      </c>
      <c r="Q153" s="545">
        <f t="shared" si="97"/>
        <v>0</v>
      </c>
      <c r="R153" s="546">
        <f t="shared" si="97"/>
        <v>503419000</v>
      </c>
      <c r="S153" s="545">
        <f t="shared" si="97"/>
        <v>0</v>
      </c>
      <c r="T153" s="545">
        <f t="shared" si="97"/>
        <v>0</v>
      </c>
      <c r="U153" s="501">
        <f t="shared" si="87"/>
        <v>0.7852629652086297</v>
      </c>
      <c r="V153" s="496">
        <f>V154</f>
        <v>365634205</v>
      </c>
      <c r="W153" s="493"/>
    </row>
    <row r="154" spans="1:23" s="22" customFormat="1" ht="85.5" hidden="1" outlineLevel="1">
      <c r="A154" s="486" t="s">
        <v>558</v>
      </c>
      <c r="B154" s="554" t="s">
        <v>559</v>
      </c>
      <c r="C154" s="493"/>
      <c r="D154" s="564"/>
      <c r="E154" s="545">
        <f>SUM(E155:E161)</f>
        <v>582000000</v>
      </c>
      <c r="F154" s="545">
        <f aca="true" t="shared" si="98" ref="F154:T154">SUM(F155:F161)</f>
        <v>0</v>
      </c>
      <c r="G154" s="545">
        <f t="shared" si="98"/>
        <v>582000000</v>
      </c>
      <c r="H154" s="545">
        <f t="shared" si="98"/>
        <v>0</v>
      </c>
      <c r="I154" s="545">
        <f t="shared" si="98"/>
        <v>0</v>
      </c>
      <c r="J154" s="545">
        <f t="shared" si="98"/>
        <v>216365795</v>
      </c>
      <c r="K154" s="545">
        <f t="shared" si="98"/>
        <v>0</v>
      </c>
      <c r="L154" s="545">
        <f t="shared" si="98"/>
        <v>216365795</v>
      </c>
      <c r="M154" s="545">
        <f t="shared" si="98"/>
        <v>0</v>
      </c>
      <c r="N154" s="545">
        <f t="shared" si="98"/>
        <v>0</v>
      </c>
      <c r="O154" s="494">
        <f>O155+O156+O157+O158+O159+O160+O161</f>
        <v>365634205</v>
      </c>
      <c r="P154" s="494">
        <f t="shared" si="98"/>
        <v>287119000</v>
      </c>
      <c r="Q154" s="545">
        <f t="shared" si="98"/>
        <v>0</v>
      </c>
      <c r="R154" s="546">
        <f t="shared" si="98"/>
        <v>503419000</v>
      </c>
      <c r="S154" s="545">
        <f t="shared" si="98"/>
        <v>0</v>
      </c>
      <c r="T154" s="545">
        <f t="shared" si="98"/>
        <v>0</v>
      </c>
      <c r="U154" s="489">
        <f t="shared" si="87"/>
        <v>0.7852629652086297</v>
      </c>
      <c r="V154" s="568">
        <f>V155+V156+V157+V158+V159+V160+V161</f>
        <v>365634205</v>
      </c>
      <c r="W154" s="521"/>
    </row>
    <row r="155" spans="1:23" s="23" customFormat="1" ht="36" customHeight="1" hidden="1" outlineLevel="1">
      <c r="A155" s="503" t="s">
        <v>53</v>
      </c>
      <c r="B155" s="522" t="s">
        <v>14</v>
      </c>
      <c r="C155" s="482"/>
      <c r="D155" s="482" t="s">
        <v>524</v>
      </c>
      <c r="E155" s="549">
        <f aca="true" t="shared" si="99" ref="E155:E161">SUM(F155:I155)</f>
        <v>102000000</v>
      </c>
      <c r="F155" s="549"/>
      <c r="G155" s="549">
        <v>102000000</v>
      </c>
      <c r="H155" s="549"/>
      <c r="I155" s="549"/>
      <c r="J155" s="549">
        <f aca="true" t="shared" si="100" ref="J155:J161">K155+L155+M155+N155</f>
        <v>105417795</v>
      </c>
      <c r="K155" s="549">
        <f>K156+K157+K158+K159+K160+K161</f>
        <v>0</v>
      </c>
      <c r="L155" s="549">
        <v>105417795</v>
      </c>
      <c r="M155" s="549">
        <f aca="true" t="shared" si="101" ref="M155:T155">M156+M157+M158+M159+M160+M161</f>
        <v>0</v>
      </c>
      <c r="N155" s="549">
        <f t="shared" si="101"/>
        <v>0</v>
      </c>
      <c r="O155" s="569">
        <v>102000000</v>
      </c>
      <c r="P155" s="569">
        <f>R155</f>
        <v>101149000</v>
      </c>
      <c r="Q155" s="549">
        <f t="shared" si="101"/>
        <v>0</v>
      </c>
      <c r="R155" s="551">
        <v>101149000</v>
      </c>
      <c r="S155" s="549">
        <f t="shared" si="101"/>
        <v>0</v>
      </c>
      <c r="T155" s="549">
        <f t="shared" si="101"/>
        <v>0</v>
      </c>
      <c r="U155" s="501">
        <f t="shared" si="87"/>
        <v>0.991656862745098</v>
      </c>
      <c r="V155" s="569">
        <f>O155</f>
        <v>102000000</v>
      </c>
      <c r="W155" s="552"/>
    </row>
    <row r="156" spans="1:23" s="23" customFormat="1" ht="36" customHeight="1" hidden="1" outlineLevel="1">
      <c r="A156" s="503" t="s">
        <v>53</v>
      </c>
      <c r="B156" s="522" t="s">
        <v>16</v>
      </c>
      <c r="C156" s="482"/>
      <c r="D156" s="482" t="s">
        <v>17</v>
      </c>
      <c r="E156" s="549">
        <f t="shared" si="99"/>
        <v>107000000</v>
      </c>
      <c r="F156" s="549"/>
      <c r="G156" s="549">
        <v>107000000</v>
      </c>
      <c r="H156" s="549"/>
      <c r="I156" s="549"/>
      <c r="J156" s="549">
        <f t="shared" si="100"/>
        <v>0</v>
      </c>
      <c r="K156" s="549"/>
      <c r="L156" s="549"/>
      <c r="M156" s="549"/>
      <c r="N156" s="549"/>
      <c r="O156" s="569">
        <v>1582205</v>
      </c>
      <c r="P156" s="569"/>
      <c r="Q156" s="549"/>
      <c r="R156" s="551">
        <v>105300000</v>
      </c>
      <c r="S156" s="549"/>
      <c r="T156" s="549"/>
      <c r="U156" s="501">
        <f t="shared" si="87"/>
        <v>0</v>
      </c>
      <c r="V156" s="569">
        <f aca="true" t="shared" si="102" ref="V156:V161">O156</f>
        <v>1582205</v>
      </c>
      <c r="W156" s="552"/>
    </row>
    <row r="157" spans="1:23" s="23" customFormat="1" ht="36" customHeight="1" hidden="1" outlineLevel="1">
      <c r="A157" s="503" t="s">
        <v>53</v>
      </c>
      <c r="B157" s="522" t="s">
        <v>19</v>
      </c>
      <c r="C157" s="482"/>
      <c r="D157" s="482" t="s">
        <v>20</v>
      </c>
      <c r="E157" s="549">
        <f t="shared" si="99"/>
        <v>111000000</v>
      </c>
      <c r="F157" s="549"/>
      <c r="G157" s="549">
        <v>111000000</v>
      </c>
      <c r="H157" s="549"/>
      <c r="I157" s="549"/>
      <c r="J157" s="549">
        <f t="shared" si="100"/>
        <v>110948000</v>
      </c>
      <c r="K157" s="549"/>
      <c r="L157" s="549">
        <v>110948000</v>
      </c>
      <c r="M157" s="549"/>
      <c r="N157" s="549"/>
      <c r="O157" s="569">
        <v>111000000</v>
      </c>
      <c r="P157" s="569">
        <f>Q157+R157+S157+T157</f>
        <v>111000000</v>
      </c>
      <c r="Q157" s="549"/>
      <c r="R157" s="551">
        <v>111000000</v>
      </c>
      <c r="S157" s="549"/>
      <c r="T157" s="549"/>
      <c r="U157" s="501">
        <f t="shared" si="87"/>
        <v>1</v>
      </c>
      <c r="V157" s="569">
        <f t="shared" si="102"/>
        <v>111000000</v>
      </c>
      <c r="W157" s="552"/>
    </row>
    <row r="158" spans="1:23" s="23" customFormat="1" ht="36" customHeight="1" hidden="1" outlineLevel="1">
      <c r="A158" s="503" t="s">
        <v>53</v>
      </c>
      <c r="B158" s="522" t="s">
        <v>21</v>
      </c>
      <c r="C158" s="482"/>
      <c r="D158" s="482" t="s">
        <v>22</v>
      </c>
      <c r="E158" s="549">
        <f t="shared" si="99"/>
        <v>111000000</v>
      </c>
      <c r="F158" s="549"/>
      <c r="G158" s="549">
        <v>111000000</v>
      </c>
      <c r="H158" s="549"/>
      <c r="I158" s="549"/>
      <c r="J158" s="549">
        <f t="shared" si="100"/>
        <v>0</v>
      </c>
      <c r="K158" s="549"/>
      <c r="L158" s="549"/>
      <c r="M158" s="549"/>
      <c r="N158" s="549"/>
      <c r="O158" s="569">
        <v>52000</v>
      </c>
      <c r="P158" s="569"/>
      <c r="Q158" s="549"/>
      <c r="R158" s="551">
        <v>111000000</v>
      </c>
      <c r="S158" s="549"/>
      <c r="T158" s="549"/>
      <c r="U158" s="501">
        <f t="shared" si="87"/>
        <v>0</v>
      </c>
      <c r="V158" s="569">
        <f t="shared" si="102"/>
        <v>52000</v>
      </c>
      <c r="W158" s="552"/>
    </row>
    <row r="159" spans="1:23" s="23" customFormat="1" ht="36" customHeight="1" hidden="1" outlineLevel="1">
      <c r="A159" s="503" t="s">
        <v>53</v>
      </c>
      <c r="B159" s="553" t="s">
        <v>27</v>
      </c>
      <c r="C159" s="482"/>
      <c r="D159" s="482" t="s">
        <v>28</v>
      </c>
      <c r="E159" s="549">
        <f t="shared" si="99"/>
        <v>38000000</v>
      </c>
      <c r="F159" s="549"/>
      <c r="G159" s="549">
        <v>38000000</v>
      </c>
      <c r="H159" s="549"/>
      <c r="I159" s="549"/>
      <c r="J159" s="549">
        <f t="shared" si="100"/>
        <v>0</v>
      </c>
      <c r="K159" s="549"/>
      <c r="L159" s="549"/>
      <c r="M159" s="549"/>
      <c r="N159" s="549"/>
      <c r="O159" s="569">
        <v>38000000</v>
      </c>
      <c r="P159" s="569">
        <f>Q159+R159+S159+T159</f>
        <v>0</v>
      </c>
      <c r="Q159" s="549"/>
      <c r="R159" s="551"/>
      <c r="S159" s="549"/>
      <c r="T159" s="549"/>
      <c r="U159" s="501">
        <f t="shared" si="87"/>
        <v>0</v>
      </c>
      <c r="V159" s="569">
        <f t="shared" si="102"/>
        <v>38000000</v>
      </c>
      <c r="W159" s="552"/>
    </row>
    <row r="160" spans="1:23" s="23" customFormat="1" ht="36" customHeight="1" hidden="1" outlineLevel="1">
      <c r="A160" s="503" t="s">
        <v>53</v>
      </c>
      <c r="B160" s="553" t="s">
        <v>23</v>
      </c>
      <c r="C160" s="482"/>
      <c r="D160" s="482" t="s">
        <v>24</v>
      </c>
      <c r="E160" s="549">
        <f t="shared" si="99"/>
        <v>38000000</v>
      </c>
      <c r="F160" s="549"/>
      <c r="G160" s="549">
        <v>38000000</v>
      </c>
      <c r="H160" s="549"/>
      <c r="I160" s="549"/>
      <c r="J160" s="549">
        <f t="shared" si="100"/>
        <v>0</v>
      </c>
      <c r="K160" s="549"/>
      <c r="L160" s="549"/>
      <c r="M160" s="549"/>
      <c r="N160" s="549"/>
      <c r="O160" s="569">
        <v>38000000</v>
      </c>
      <c r="P160" s="569">
        <f>Q160+R160+S160+T160</f>
        <v>0</v>
      </c>
      <c r="Q160" s="549"/>
      <c r="R160" s="551"/>
      <c r="S160" s="549"/>
      <c r="T160" s="549"/>
      <c r="U160" s="501">
        <f t="shared" si="87"/>
        <v>0</v>
      </c>
      <c r="V160" s="569">
        <f t="shared" si="102"/>
        <v>38000000</v>
      </c>
      <c r="W160" s="552"/>
    </row>
    <row r="161" spans="1:23" s="23" customFormat="1" ht="43.5" customHeight="1" hidden="1" outlineLevel="1">
      <c r="A161" s="503" t="s">
        <v>53</v>
      </c>
      <c r="B161" s="553" t="s">
        <v>30</v>
      </c>
      <c r="C161" s="482"/>
      <c r="D161" s="482" t="s">
        <v>31</v>
      </c>
      <c r="E161" s="549">
        <f t="shared" si="99"/>
        <v>75000000</v>
      </c>
      <c r="F161" s="549"/>
      <c r="G161" s="549">
        <v>75000000</v>
      </c>
      <c r="H161" s="549"/>
      <c r="I161" s="549"/>
      <c r="J161" s="549">
        <f t="shared" si="100"/>
        <v>0</v>
      </c>
      <c r="K161" s="549"/>
      <c r="L161" s="549"/>
      <c r="M161" s="549"/>
      <c r="N161" s="549"/>
      <c r="O161" s="569">
        <v>75000000</v>
      </c>
      <c r="P161" s="569">
        <f>Q161+R161+S161+T161</f>
        <v>74970000</v>
      </c>
      <c r="Q161" s="549"/>
      <c r="R161" s="551">
        <v>74970000</v>
      </c>
      <c r="S161" s="549"/>
      <c r="T161" s="549"/>
      <c r="U161" s="501">
        <f t="shared" si="87"/>
        <v>0.9996</v>
      </c>
      <c r="V161" s="569">
        <f t="shared" si="102"/>
        <v>75000000</v>
      </c>
      <c r="W161" s="552"/>
    </row>
    <row r="162" spans="1:23" s="222" customFormat="1" ht="57" hidden="1" outlineLevel="1">
      <c r="A162" s="486" t="s">
        <v>514</v>
      </c>
      <c r="B162" s="554" t="s">
        <v>560</v>
      </c>
      <c r="C162" s="493"/>
      <c r="D162" s="564"/>
      <c r="E162" s="545">
        <f>E163+E165+E167+E170</f>
        <v>2775000000</v>
      </c>
      <c r="F162" s="545">
        <f>F163+F165+F167+F170</f>
        <v>2775000000</v>
      </c>
      <c r="G162" s="545">
        <f>G163+G165+G167+G170</f>
        <v>0</v>
      </c>
      <c r="H162" s="545"/>
      <c r="I162" s="545">
        <f>I163+I165+I167+I170</f>
        <v>0</v>
      </c>
      <c r="J162" s="545">
        <f>J163+J165+J167+J170</f>
        <v>81000000</v>
      </c>
      <c r="K162" s="545">
        <f>K163+K165+K167+K170</f>
        <v>81000000</v>
      </c>
      <c r="L162" s="545">
        <f>L163+L165+L167+L170</f>
        <v>0</v>
      </c>
      <c r="M162" s="545"/>
      <c r="N162" s="545">
        <f>N163+N165+N167+N170</f>
        <v>0</v>
      </c>
      <c r="O162" s="494">
        <f>O163+O165+O167+O170</f>
        <v>2694000000</v>
      </c>
      <c r="P162" s="545">
        <f>P163+P165+P167+P170</f>
        <v>0</v>
      </c>
      <c r="Q162" s="545">
        <f>Q163+Q165+Q167+Q170</f>
        <v>0</v>
      </c>
      <c r="R162" s="546">
        <f>R163+R165+R167+R170</f>
        <v>0</v>
      </c>
      <c r="S162" s="545"/>
      <c r="T162" s="545">
        <f>T163+T165+T167+T170</f>
        <v>0</v>
      </c>
      <c r="U162" s="489">
        <f t="shared" si="87"/>
        <v>0</v>
      </c>
      <c r="V162" s="570">
        <f>V163+V165+V167</f>
        <v>0</v>
      </c>
      <c r="W162" s="493"/>
    </row>
    <row r="163" spans="1:23" s="22" customFormat="1" ht="142.5" hidden="1" outlineLevel="1">
      <c r="A163" s="486" t="s">
        <v>561</v>
      </c>
      <c r="B163" s="554" t="s">
        <v>562</v>
      </c>
      <c r="C163" s="493"/>
      <c r="D163" s="564"/>
      <c r="E163" s="545">
        <f aca="true" t="shared" si="103" ref="E163:E171">SUM(F163:I163)</f>
        <v>111000000</v>
      </c>
      <c r="F163" s="545">
        <f>F164</f>
        <v>111000000</v>
      </c>
      <c r="G163" s="545"/>
      <c r="H163" s="545"/>
      <c r="I163" s="545"/>
      <c r="J163" s="545">
        <f aca="true" t="shared" si="104" ref="J163:T163">J164</f>
        <v>0</v>
      </c>
      <c r="K163" s="545">
        <f t="shared" si="104"/>
        <v>0</v>
      </c>
      <c r="L163" s="545">
        <f t="shared" si="104"/>
        <v>0</v>
      </c>
      <c r="M163" s="545">
        <f t="shared" si="104"/>
        <v>0</v>
      </c>
      <c r="N163" s="545">
        <f t="shared" si="104"/>
        <v>0</v>
      </c>
      <c r="O163" s="494">
        <f t="shared" si="90"/>
        <v>111000000</v>
      </c>
      <c r="P163" s="545">
        <f t="shared" si="104"/>
        <v>0</v>
      </c>
      <c r="Q163" s="545">
        <f t="shared" si="104"/>
        <v>0</v>
      </c>
      <c r="R163" s="546">
        <f t="shared" si="104"/>
        <v>0</v>
      </c>
      <c r="S163" s="545">
        <f t="shared" si="104"/>
        <v>0</v>
      </c>
      <c r="T163" s="545">
        <f t="shared" si="104"/>
        <v>0</v>
      </c>
      <c r="U163" s="501">
        <f t="shared" si="87"/>
        <v>0</v>
      </c>
      <c r="V163" s="570">
        <f>V164</f>
        <v>0</v>
      </c>
      <c r="W163" s="521"/>
    </row>
    <row r="164" spans="1:23" s="23" customFormat="1" ht="90" hidden="1" outlineLevel="1">
      <c r="A164" s="503" t="s">
        <v>53</v>
      </c>
      <c r="B164" s="571" t="s">
        <v>563</v>
      </c>
      <c r="C164" s="503"/>
      <c r="D164" s="510" t="s">
        <v>564</v>
      </c>
      <c r="E164" s="549">
        <f t="shared" si="103"/>
        <v>111000000</v>
      </c>
      <c r="F164" s="549">
        <v>111000000</v>
      </c>
      <c r="G164" s="549"/>
      <c r="H164" s="549"/>
      <c r="I164" s="549"/>
      <c r="J164" s="549">
        <f>K164+L164+M164+N164</f>
        <v>0</v>
      </c>
      <c r="K164" s="549"/>
      <c r="L164" s="549"/>
      <c r="M164" s="549"/>
      <c r="N164" s="549"/>
      <c r="O164" s="494">
        <f t="shared" si="90"/>
        <v>111000000</v>
      </c>
      <c r="P164" s="549">
        <f>Q164+R164+S164+T164</f>
        <v>0</v>
      </c>
      <c r="Q164" s="549"/>
      <c r="R164" s="551"/>
      <c r="S164" s="549"/>
      <c r="T164" s="549"/>
      <c r="U164" s="501">
        <f t="shared" si="87"/>
        <v>0</v>
      </c>
      <c r="V164" s="572">
        <v>0</v>
      </c>
      <c r="W164" s="573" t="s">
        <v>808</v>
      </c>
    </row>
    <row r="165" spans="1:23" s="22" customFormat="1" ht="85.5" hidden="1" outlineLevel="1">
      <c r="A165" s="486" t="s">
        <v>565</v>
      </c>
      <c r="B165" s="554" t="s">
        <v>566</v>
      </c>
      <c r="C165" s="493"/>
      <c r="D165" s="574"/>
      <c r="E165" s="545">
        <f t="shared" si="103"/>
        <v>110000000</v>
      </c>
      <c r="F165" s="545">
        <f>F166</f>
        <v>110000000</v>
      </c>
      <c r="G165" s="545"/>
      <c r="H165" s="545"/>
      <c r="I165" s="545"/>
      <c r="J165" s="545"/>
      <c r="K165" s="545"/>
      <c r="L165" s="545"/>
      <c r="M165" s="545"/>
      <c r="N165" s="545">
        <f>SUM(V165:Y165)</f>
        <v>0</v>
      </c>
      <c r="O165" s="494">
        <v>110000000</v>
      </c>
      <c r="P165" s="545"/>
      <c r="Q165" s="545">
        <f>SUM(R165:AA165)</f>
        <v>0</v>
      </c>
      <c r="R165" s="546">
        <f>SUM(S165:AB165)</f>
        <v>0</v>
      </c>
      <c r="S165" s="545">
        <f>SUM(T165:AC165)</f>
        <v>0</v>
      </c>
      <c r="T165" s="545">
        <f>SUM(AA165:AD165)</f>
        <v>0</v>
      </c>
      <c r="U165" s="489">
        <f t="shared" si="87"/>
        <v>0</v>
      </c>
      <c r="V165" s="486">
        <f>V166</f>
        <v>0</v>
      </c>
      <c r="W165" s="521"/>
    </row>
    <row r="166" spans="1:23" s="23" customFormat="1" ht="45" hidden="1" outlineLevel="1">
      <c r="A166" s="503" t="s">
        <v>53</v>
      </c>
      <c r="B166" s="522" t="s">
        <v>567</v>
      </c>
      <c r="C166" s="503"/>
      <c r="D166" s="510" t="s">
        <v>564</v>
      </c>
      <c r="E166" s="549">
        <f t="shared" si="103"/>
        <v>110000000</v>
      </c>
      <c r="F166" s="549">
        <v>110000000</v>
      </c>
      <c r="G166" s="549"/>
      <c r="H166" s="549"/>
      <c r="I166" s="549"/>
      <c r="J166" s="549">
        <f>K166+L166+M166+N166</f>
        <v>0</v>
      </c>
      <c r="K166" s="549"/>
      <c r="L166" s="549"/>
      <c r="M166" s="549"/>
      <c r="N166" s="549"/>
      <c r="O166" s="494">
        <f t="shared" si="90"/>
        <v>110000000</v>
      </c>
      <c r="P166" s="549">
        <f>Q166+R166+S166+T166</f>
        <v>0</v>
      </c>
      <c r="Q166" s="549"/>
      <c r="R166" s="551"/>
      <c r="S166" s="549"/>
      <c r="T166" s="549"/>
      <c r="U166" s="501">
        <f t="shared" si="87"/>
        <v>0</v>
      </c>
      <c r="V166" s="482">
        <v>0</v>
      </c>
      <c r="W166" s="573" t="s">
        <v>807</v>
      </c>
    </row>
    <row r="167" spans="1:23" s="22" customFormat="1" ht="71.25" hidden="1" outlineLevel="1">
      <c r="A167" s="486" t="s">
        <v>568</v>
      </c>
      <c r="B167" s="554" t="s">
        <v>569</v>
      </c>
      <c r="C167" s="493"/>
      <c r="D167" s="564"/>
      <c r="E167" s="545">
        <f t="shared" si="103"/>
        <v>2473000000</v>
      </c>
      <c r="F167" s="545">
        <f>F168+F169</f>
        <v>2473000000</v>
      </c>
      <c r="G167" s="545"/>
      <c r="H167" s="545"/>
      <c r="I167" s="545"/>
      <c r="J167" s="545">
        <f aca="true" t="shared" si="105" ref="J167:T167">J168+J169</f>
        <v>0</v>
      </c>
      <c r="K167" s="545">
        <f t="shared" si="105"/>
        <v>0</v>
      </c>
      <c r="L167" s="545">
        <f t="shared" si="105"/>
        <v>0</v>
      </c>
      <c r="M167" s="545">
        <f t="shared" si="105"/>
        <v>0</v>
      </c>
      <c r="N167" s="545">
        <f t="shared" si="105"/>
        <v>0</v>
      </c>
      <c r="O167" s="494">
        <f t="shared" si="90"/>
        <v>2473000000</v>
      </c>
      <c r="P167" s="545">
        <f t="shared" si="105"/>
        <v>0</v>
      </c>
      <c r="Q167" s="545">
        <f t="shared" si="105"/>
        <v>0</v>
      </c>
      <c r="R167" s="546">
        <f t="shared" si="105"/>
        <v>0</v>
      </c>
      <c r="S167" s="545">
        <f t="shared" si="105"/>
        <v>0</v>
      </c>
      <c r="T167" s="545">
        <f t="shared" si="105"/>
        <v>0</v>
      </c>
      <c r="U167" s="501">
        <f t="shared" si="87"/>
        <v>0</v>
      </c>
      <c r="V167" s="486">
        <f>V168+V169</f>
        <v>0</v>
      </c>
      <c r="W167" s="575"/>
    </row>
    <row r="168" spans="1:23" s="23" customFormat="1" ht="27.75" customHeight="1" hidden="1" outlineLevel="1">
      <c r="A168" s="503" t="s">
        <v>53</v>
      </c>
      <c r="B168" s="576" t="s">
        <v>570</v>
      </c>
      <c r="C168" s="503"/>
      <c r="D168" s="577" t="s">
        <v>571</v>
      </c>
      <c r="E168" s="549">
        <f>F168+G168+H168+I168</f>
        <v>1493000000</v>
      </c>
      <c r="F168" s="549">
        <v>1493000000</v>
      </c>
      <c r="G168" s="549"/>
      <c r="H168" s="549"/>
      <c r="I168" s="549"/>
      <c r="J168" s="549">
        <f>K168+L168+M168+N168</f>
        <v>0</v>
      </c>
      <c r="K168" s="549"/>
      <c r="L168" s="549"/>
      <c r="M168" s="549"/>
      <c r="N168" s="549"/>
      <c r="O168" s="494">
        <f t="shared" si="90"/>
        <v>1493000000</v>
      </c>
      <c r="P168" s="549">
        <f>Q168+R168+S168+T168</f>
        <v>0</v>
      </c>
      <c r="Q168" s="549"/>
      <c r="R168" s="551"/>
      <c r="S168" s="549"/>
      <c r="T168" s="549"/>
      <c r="U168" s="501">
        <f t="shared" si="87"/>
        <v>0</v>
      </c>
      <c r="V168" s="503">
        <v>0</v>
      </c>
      <c r="W168" s="578" t="s">
        <v>806</v>
      </c>
    </row>
    <row r="169" spans="1:23" ht="30" hidden="1" outlineLevel="1">
      <c r="A169" s="505" t="s">
        <v>13</v>
      </c>
      <c r="B169" s="507" t="s">
        <v>572</v>
      </c>
      <c r="C169" s="482"/>
      <c r="D169" s="579"/>
      <c r="E169" s="549">
        <f>F169+G169+H169+I169</f>
        <v>980000000</v>
      </c>
      <c r="F169" s="527">
        <v>980000000</v>
      </c>
      <c r="G169" s="529"/>
      <c r="H169" s="529"/>
      <c r="I169" s="529"/>
      <c r="J169" s="549">
        <f>K169+L169+M169+N169</f>
        <v>0</v>
      </c>
      <c r="K169" s="527"/>
      <c r="L169" s="529"/>
      <c r="M169" s="529"/>
      <c r="N169" s="529"/>
      <c r="O169" s="494">
        <f t="shared" si="90"/>
        <v>980000000</v>
      </c>
      <c r="P169" s="549">
        <f>Q169+R169+S169+T169</f>
        <v>0</v>
      </c>
      <c r="Q169" s="527"/>
      <c r="R169" s="530"/>
      <c r="S169" s="529"/>
      <c r="T169" s="529"/>
      <c r="U169" s="501">
        <f t="shared" si="87"/>
        <v>0</v>
      </c>
      <c r="V169" s="503">
        <v>0</v>
      </c>
      <c r="W169" s="580"/>
    </row>
    <row r="170" spans="1:23" s="22" customFormat="1" ht="57" hidden="1" outlineLevel="1">
      <c r="A170" s="486" t="s">
        <v>573</v>
      </c>
      <c r="B170" s="554" t="s">
        <v>574</v>
      </c>
      <c r="C170" s="486"/>
      <c r="D170" s="581"/>
      <c r="E170" s="545">
        <f t="shared" si="103"/>
        <v>81000000</v>
      </c>
      <c r="F170" s="545">
        <f>SUM(F171:F171)</f>
        <v>81000000</v>
      </c>
      <c r="G170" s="545"/>
      <c r="H170" s="545"/>
      <c r="I170" s="545"/>
      <c r="J170" s="545">
        <f aca="true" t="shared" si="106" ref="J170:T170">J171</f>
        <v>81000000</v>
      </c>
      <c r="K170" s="545">
        <f t="shared" si="106"/>
        <v>81000000</v>
      </c>
      <c r="L170" s="545">
        <f t="shared" si="106"/>
        <v>0</v>
      </c>
      <c r="M170" s="545">
        <f t="shared" si="106"/>
        <v>0</v>
      </c>
      <c r="N170" s="545">
        <f t="shared" si="106"/>
        <v>0</v>
      </c>
      <c r="O170" s="494">
        <f t="shared" si="90"/>
        <v>0</v>
      </c>
      <c r="P170" s="545">
        <f t="shared" si="106"/>
        <v>0</v>
      </c>
      <c r="Q170" s="545">
        <f t="shared" si="106"/>
        <v>0</v>
      </c>
      <c r="R170" s="546">
        <f t="shared" si="106"/>
        <v>0</v>
      </c>
      <c r="S170" s="545">
        <f t="shared" si="106"/>
        <v>0</v>
      </c>
      <c r="T170" s="545">
        <f t="shared" si="106"/>
        <v>0</v>
      </c>
      <c r="U170" s="501" t="e">
        <f t="shared" si="87"/>
        <v>#DIV/0!</v>
      </c>
      <c r="V170" s="486"/>
      <c r="W170" s="521"/>
    </row>
    <row r="171" spans="1:23" s="23" customFormat="1" ht="60" hidden="1" outlineLevel="1">
      <c r="A171" s="503" t="s">
        <v>53</v>
      </c>
      <c r="B171" s="522" t="s">
        <v>575</v>
      </c>
      <c r="C171" s="503"/>
      <c r="D171" s="510" t="s">
        <v>576</v>
      </c>
      <c r="E171" s="549">
        <f t="shared" si="103"/>
        <v>81000000</v>
      </c>
      <c r="F171" s="549">
        <v>81000000</v>
      </c>
      <c r="G171" s="549"/>
      <c r="H171" s="549"/>
      <c r="I171" s="549"/>
      <c r="J171" s="549">
        <f>K171+L171+M171+N171</f>
        <v>81000000</v>
      </c>
      <c r="K171" s="549">
        <v>81000000</v>
      </c>
      <c r="L171" s="549"/>
      <c r="M171" s="549"/>
      <c r="N171" s="549"/>
      <c r="O171" s="494">
        <f t="shared" si="90"/>
        <v>0</v>
      </c>
      <c r="P171" s="549">
        <f>Q171+R171+S171+T171</f>
        <v>0</v>
      </c>
      <c r="Q171" s="549"/>
      <c r="R171" s="551"/>
      <c r="S171" s="549"/>
      <c r="T171" s="549"/>
      <c r="U171" s="501" t="e">
        <f t="shared" si="87"/>
        <v>#DIV/0!</v>
      </c>
      <c r="V171" s="482"/>
      <c r="W171" s="552"/>
    </row>
    <row r="172" spans="1:23" s="222" customFormat="1" ht="71.25" hidden="1" outlineLevel="1">
      <c r="A172" s="486" t="s">
        <v>577</v>
      </c>
      <c r="B172" s="554" t="s">
        <v>578</v>
      </c>
      <c r="C172" s="493"/>
      <c r="D172" s="564"/>
      <c r="E172" s="545">
        <f>SUM(E173:E175)</f>
        <v>67000000</v>
      </c>
      <c r="F172" s="545"/>
      <c r="G172" s="545"/>
      <c r="H172" s="545"/>
      <c r="I172" s="545">
        <f aca="true" t="shared" si="107" ref="I172:N172">SUM(I173:I175)</f>
        <v>67000000</v>
      </c>
      <c r="J172" s="545">
        <f t="shared" si="107"/>
        <v>0</v>
      </c>
      <c r="K172" s="545">
        <f t="shared" si="107"/>
        <v>0</v>
      </c>
      <c r="L172" s="545">
        <f t="shared" si="107"/>
        <v>0</v>
      </c>
      <c r="M172" s="545">
        <f t="shared" si="107"/>
        <v>0</v>
      </c>
      <c r="N172" s="545">
        <f t="shared" si="107"/>
        <v>0</v>
      </c>
      <c r="O172" s="494">
        <f t="shared" si="90"/>
        <v>67000000</v>
      </c>
      <c r="P172" s="545">
        <f>SUM(P173:P175)</f>
        <v>67000000</v>
      </c>
      <c r="Q172" s="545">
        <f>SUM(Q173:Q175)</f>
        <v>0</v>
      </c>
      <c r="R172" s="546">
        <f>SUM(R173:R175)</f>
        <v>0</v>
      </c>
      <c r="S172" s="545">
        <f>SUM(S173:S175)</f>
        <v>0</v>
      </c>
      <c r="T172" s="545">
        <f>SUM(T173:T175)</f>
        <v>67000000</v>
      </c>
      <c r="U172" s="501">
        <f t="shared" si="87"/>
        <v>1</v>
      </c>
      <c r="V172" s="496">
        <f>V173+V174+V175</f>
        <v>67000000</v>
      </c>
      <c r="W172" s="493"/>
    </row>
    <row r="173" spans="1:23" s="22" customFormat="1" ht="31.5" customHeight="1" hidden="1" outlineLevel="1">
      <c r="A173" s="503" t="s">
        <v>53</v>
      </c>
      <c r="B173" s="522" t="s">
        <v>579</v>
      </c>
      <c r="C173" s="577"/>
      <c r="D173" s="582" t="s">
        <v>580</v>
      </c>
      <c r="E173" s="549">
        <f>SUM(F173:I173)</f>
        <v>27000000</v>
      </c>
      <c r="F173" s="545"/>
      <c r="G173" s="545"/>
      <c r="H173" s="545"/>
      <c r="I173" s="549">
        <v>27000000</v>
      </c>
      <c r="J173" s="549">
        <f>K173+L173+M173+N173</f>
        <v>0</v>
      </c>
      <c r="K173" s="545"/>
      <c r="L173" s="545"/>
      <c r="M173" s="545"/>
      <c r="N173" s="549"/>
      <c r="O173" s="494">
        <f t="shared" si="90"/>
        <v>27000000</v>
      </c>
      <c r="P173" s="549">
        <f>Q173+R173+S173+T173</f>
        <v>27000000</v>
      </c>
      <c r="Q173" s="545"/>
      <c r="R173" s="546"/>
      <c r="S173" s="545"/>
      <c r="T173" s="549">
        <v>27000000</v>
      </c>
      <c r="U173" s="501">
        <f t="shared" si="87"/>
        <v>1</v>
      </c>
      <c r="V173" s="506">
        <f>P173</f>
        <v>27000000</v>
      </c>
      <c r="W173" s="521"/>
    </row>
    <row r="174" spans="1:23" s="22" customFormat="1" ht="30" hidden="1" outlineLevel="1">
      <c r="A174" s="503" t="s">
        <v>53</v>
      </c>
      <c r="B174" s="522" t="s">
        <v>581</v>
      </c>
      <c r="C174" s="583"/>
      <c r="D174" s="584"/>
      <c r="E174" s="549">
        <f>SUM(F174:I174)</f>
        <v>16000000</v>
      </c>
      <c r="F174" s="545"/>
      <c r="G174" s="545"/>
      <c r="H174" s="545"/>
      <c r="I174" s="549">
        <v>16000000</v>
      </c>
      <c r="J174" s="549">
        <f>K174+L174+M174+N174</f>
        <v>0</v>
      </c>
      <c r="K174" s="545"/>
      <c r="L174" s="545"/>
      <c r="M174" s="545"/>
      <c r="N174" s="549"/>
      <c r="O174" s="494">
        <f t="shared" si="90"/>
        <v>16000000</v>
      </c>
      <c r="P174" s="549">
        <f>Q174+R174+S174+T174</f>
        <v>16000000</v>
      </c>
      <c r="Q174" s="545"/>
      <c r="R174" s="546"/>
      <c r="S174" s="545"/>
      <c r="T174" s="549">
        <v>16000000</v>
      </c>
      <c r="U174" s="501">
        <f t="shared" si="87"/>
        <v>1</v>
      </c>
      <c r="V174" s="506">
        <f>P174</f>
        <v>16000000</v>
      </c>
      <c r="W174" s="521"/>
    </row>
    <row r="175" spans="1:23" s="22" customFormat="1" ht="45" hidden="1" outlineLevel="1">
      <c r="A175" s="503" t="s">
        <v>53</v>
      </c>
      <c r="B175" s="522" t="s">
        <v>582</v>
      </c>
      <c r="C175" s="579"/>
      <c r="D175" s="585"/>
      <c r="E175" s="549">
        <f>SUM(F175:I175)</f>
        <v>24000000</v>
      </c>
      <c r="F175" s="545"/>
      <c r="G175" s="545"/>
      <c r="H175" s="545"/>
      <c r="I175" s="549">
        <v>24000000</v>
      </c>
      <c r="J175" s="549">
        <f>K175+L175+M175+N175</f>
        <v>0</v>
      </c>
      <c r="K175" s="545"/>
      <c r="L175" s="545"/>
      <c r="M175" s="545"/>
      <c r="N175" s="549"/>
      <c r="O175" s="494">
        <f t="shared" si="90"/>
        <v>24000000</v>
      </c>
      <c r="P175" s="549">
        <f>Q175+R175+S175+T175</f>
        <v>24000000</v>
      </c>
      <c r="Q175" s="545"/>
      <c r="R175" s="546"/>
      <c r="S175" s="545"/>
      <c r="T175" s="549">
        <v>24000000</v>
      </c>
      <c r="U175" s="501">
        <f t="shared" si="87"/>
        <v>1</v>
      </c>
      <c r="V175" s="506">
        <f>P175</f>
        <v>24000000</v>
      </c>
      <c r="W175" s="521"/>
    </row>
    <row r="176" spans="1:23" s="20" customFormat="1" ht="26.25" customHeight="1" hidden="1" outlineLevel="1">
      <c r="A176" s="486" t="s">
        <v>583</v>
      </c>
      <c r="B176" s="554" t="s">
        <v>584</v>
      </c>
      <c r="C176" s="493"/>
      <c r="D176" s="564"/>
      <c r="E176" s="545"/>
      <c r="F176" s="545"/>
      <c r="G176" s="545"/>
      <c r="H176" s="545"/>
      <c r="I176" s="545"/>
      <c r="J176" s="545"/>
      <c r="K176" s="545"/>
      <c r="L176" s="545"/>
      <c r="M176" s="545"/>
      <c r="N176" s="545"/>
      <c r="O176" s="494"/>
      <c r="P176" s="545">
        <f>SUM(Q176:T176)</f>
        <v>0</v>
      </c>
      <c r="Q176" s="545">
        <f>SUM(R176:AF176)</f>
        <v>0</v>
      </c>
      <c r="R176" s="546">
        <f>SUM(T176:AG176)</f>
        <v>0</v>
      </c>
      <c r="S176" s="545"/>
      <c r="T176" s="545">
        <f>SUM(AF176:AG176)</f>
        <v>0</v>
      </c>
      <c r="U176" s="501" t="e">
        <f t="shared" si="87"/>
        <v>#DIV/0!</v>
      </c>
      <c r="V176" s="486"/>
      <c r="W176" s="493"/>
    </row>
    <row r="177" spans="1:23" s="222" customFormat="1" ht="57" hidden="1" outlineLevel="1">
      <c r="A177" s="486" t="s">
        <v>585</v>
      </c>
      <c r="B177" s="554" t="s">
        <v>586</v>
      </c>
      <c r="C177" s="493"/>
      <c r="D177" s="564"/>
      <c r="E177" s="545">
        <f>SUM(E178:E181)</f>
        <v>237000000</v>
      </c>
      <c r="F177" s="545"/>
      <c r="G177" s="545"/>
      <c r="H177" s="545"/>
      <c r="I177" s="545">
        <f aca="true" t="shared" si="108" ref="I177:N177">SUM(I178:I181)</f>
        <v>237000000</v>
      </c>
      <c r="J177" s="545">
        <f t="shared" si="108"/>
        <v>236730000</v>
      </c>
      <c r="K177" s="545">
        <f t="shared" si="108"/>
        <v>0</v>
      </c>
      <c r="L177" s="545">
        <f t="shared" si="108"/>
        <v>0</v>
      </c>
      <c r="M177" s="545">
        <f t="shared" si="108"/>
        <v>0</v>
      </c>
      <c r="N177" s="545">
        <f t="shared" si="108"/>
        <v>236730000</v>
      </c>
      <c r="O177" s="494">
        <f t="shared" si="90"/>
        <v>270000</v>
      </c>
      <c r="P177" s="545">
        <f>SUM(P178:P181)</f>
        <v>0</v>
      </c>
      <c r="Q177" s="545">
        <f>SUM(Q178:Q181)</f>
        <v>0</v>
      </c>
      <c r="R177" s="546">
        <f>SUM(R178:R181)</f>
        <v>0</v>
      </c>
      <c r="S177" s="545">
        <f>SUM(S178:S181)</f>
        <v>0</v>
      </c>
      <c r="T177" s="545">
        <f>SUM(T178:T181)</f>
        <v>0</v>
      </c>
      <c r="U177" s="489">
        <f t="shared" si="87"/>
        <v>0</v>
      </c>
      <c r="V177" s="570">
        <f>V178</f>
        <v>0</v>
      </c>
      <c r="W177" s="493"/>
    </row>
    <row r="178" spans="1:23" s="22" customFormat="1" ht="42" customHeight="1" hidden="1" outlineLevel="1">
      <c r="A178" s="503" t="s">
        <v>53</v>
      </c>
      <c r="B178" s="576" t="s">
        <v>587</v>
      </c>
      <c r="C178" s="577"/>
      <c r="D178" s="582" t="s">
        <v>588</v>
      </c>
      <c r="E178" s="549">
        <f>SUM(F178:I178)</f>
        <v>67000000</v>
      </c>
      <c r="F178" s="545"/>
      <c r="G178" s="545"/>
      <c r="H178" s="545"/>
      <c r="I178" s="586">
        <v>67000000</v>
      </c>
      <c r="J178" s="549">
        <f>K178+L178+M178+N178</f>
        <v>66730000</v>
      </c>
      <c r="K178" s="545"/>
      <c r="L178" s="545"/>
      <c r="M178" s="545"/>
      <c r="N178" s="549">
        <v>66730000</v>
      </c>
      <c r="O178" s="494">
        <f t="shared" si="90"/>
        <v>270000</v>
      </c>
      <c r="P178" s="549">
        <f>Q178+R178+S178+T178</f>
        <v>0</v>
      </c>
      <c r="Q178" s="545"/>
      <c r="R178" s="546"/>
      <c r="S178" s="545"/>
      <c r="T178" s="549"/>
      <c r="U178" s="501">
        <f t="shared" si="87"/>
        <v>0</v>
      </c>
      <c r="V178" s="587">
        <v>0</v>
      </c>
      <c r="W178" s="521"/>
    </row>
    <row r="179" spans="1:23" s="22" customFormat="1" ht="60" hidden="1" outlineLevel="1">
      <c r="A179" s="503" t="s">
        <v>53</v>
      </c>
      <c r="B179" s="576" t="s">
        <v>589</v>
      </c>
      <c r="C179" s="583"/>
      <c r="D179" s="584"/>
      <c r="E179" s="549">
        <f>SUM(F179:I179)</f>
        <v>50000000</v>
      </c>
      <c r="F179" s="545"/>
      <c r="G179" s="545"/>
      <c r="H179" s="545"/>
      <c r="I179" s="586">
        <v>50000000</v>
      </c>
      <c r="J179" s="549">
        <f>K179+L179+M179+N179</f>
        <v>50000000</v>
      </c>
      <c r="K179" s="545"/>
      <c r="L179" s="545"/>
      <c r="M179" s="545"/>
      <c r="N179" s="549">
        <v>50000000</v>
      </c>
      <c r="O179" s="494">
        <f t="shared" si="90"/>
        <v>0</v>
      </c>
      <c r="P179" s="549">
        <f>Q179+R179+S179+T179</f>
        <v>0</v>
      </c>
      <c r="Q179" s="545"/>
      <c r="R179" s="546"/>
      <c r="S179" s="545"/>
      <c r="T179" s="549"/>
      <c r="U179" s="501" t="e">
        <f t="shared" si="87"/>
        <v>#DIV/0!</v>
      </c>
      <c r="V179" s="486"/>
      <c r="W179" s="521"/>
    </row>
    <row r="180" spans="1:23" s="22" customFormat="1" ht="90" hidden="1" outlineLevel="1">
      <c r="A180" s="503" t="s">
        <v>53</v>
      </c>
      <c r="B180" s="576" t="s">
        <v>590</v>
      </c>
      <c r="C180" s="583"/>
      <c r="D180" s="584"/>
      <c r="E180" s="549">
        <f>SUM(F180:I180)</f>
        <v>50000000</v>
      </c>
      <c r="F180" s="545"/>
      <c r="G180" s="545"/>
      <c r="H180" s="545"/>
      <c r="I180" s="586">
        <v>50000000</v>
      </c>
      <c r="J180" s="549">
        <f>K180+L180+M180+N180</f>
        <v>50000000</v>
      </c>
      <c r="K180" s="545"/>
      <c r="L180" s="545"/>
      <c r="M180" s="545"/>
      <c r="N180" s="549">
        <v>50000000</v>
      </c>
      <c r="O180" s="494">
        <f t="shared" si="90"/>
        <v>0</v>
      </c>
      <c r="P180" s="549">
        <f>Q180+R180+S180+T180</f>
        <v>0</v>
      </c>
      <c r="Q180" s="545"/>
      <c r="R180" s="546"/>
      <c r="S180" s="545"/>
      <c r="T180" s="549"/>
      <c r="U180" s="501" t="e">
        <f t="shared" si="87"/>
        <v>#DIV/0!</v>
      </c>
      <c r="V180" s="486"/>
      <c r="W180" s="521"/>
    </row>
    <row r="181" spans="1:23" s="22" customFormat="1" ht="105" hidden="1" outlineLevel="1">
      <c r="A181" s="503" t="s">
        <v>53</v>
      </c>
      <c r="B181" s="576" t="s">
        <v>591</v>
      </c>
      <c r="C181" s="579"/>
      <c r="D181" s="585"/>
      <c r="E181" s="549">
        <f>SUM(F181:I181)</f>
        <v>70000000</v>
      </c>
      <c r="F181" s="545"/>
      <c r="G181" s="545"/>
      <c r="H181" s="545"/>
      <c r="I181" s="586">
        <v>70000000</v>
      </c>
      <c r="J181" s="549">
        <f>K181+L181+M181+N181</f>
        <v>70000000</v>
      </c>
      <c r="K181" s="545"/>
      <c r="L181" s="545"/>
      <c r="M181" s="545"/>
      <c r="N181" s="549">
        <v>70000000</v>
      </c>
      <c r="O181" s="494">
        <f t="shared" si="90"/>
        <v>0</v>
      </c>
      <c r="P181" s="549">
        <f>Q181+R181+S181+T181</f>
        <v>0</v>
      </c>
      <c r="Q181" s="545"/>
      <c r="R181" s="546"/>
      <c r="S181" s="545"/>
      <c r="T181" s="549"/>
      <c r="U181" s="501" t="e">
        <f t="shared" si="87"/>
        <v>#DIV/0!</v>
      </c>
      <c r="V181" s="486"/>
      <c r="W181" s="521"/>
    </row>
    <row r="182" spans="1:23" s="222" customFormat="1" ht="57" hidden="1" outlineLevel="1">
      <c r="A182" s="486" t="s">
        <v>592</v>
      </c>
      <c r="B182" s="554" t="s">
        <v>593</v>
      </c>
      <c r="C182" s="493"/>
      <c r="D182" s="564"/>
      <c r="E182" s="545">
        <f>E183</f>
        <v>62000000</v>
      </c>
      <c r="F182" s="545"/>
      <c r="G182" s="545"/>
      <c r="H182" s="545"/>
      <c r="I182" s="545">
        <f>I184</f>
        <v>62000000</v>
      </c>
      <c r="J182" s="545">
        <f>J183</f>
        <v>56000000</v>
      </c>
      <c r="K182" s="545"/>
      <c r="L182" s="545"/>
      <c r="M182" s="545"/>
      <c r="N182" s="545">
        <f>N184</f>
        <v>56000000</v>
      </c>
      <c r="O182" s="494">
        <f t="shared" si="90"/>
        <v>6000000</v>
      </c>
      <c r="P182" s="545">
        <f aca="true" t="shared" si="109" ref="P182:R183">P183</f>
        <v>6000000</v>
      </c>
      <c r="Q182" s="545">
        <f t="shared" si="109"/>
        <v>0</v>
      </c>
      <c r="R182" s="546">
        <f t="shared" si="109"/>
        <v>6000000</v>
      </c>
      <c r="S182" s="545"/>
      <c r="T182" s="545">
        <f>T184</f>
        <v>0</v>
      </c>
      <c r="U182" s="501">
        <f t="shared" si="87"/>
        <v>1</v>
      </c>
      <c r="V182" s="496">
        <f>V183</f>
        <v>6000000</v>
      </c>
      <c r="W182" s="493"/>
    </row>
    <row r="183" spans="1:23" s="22" customFormat="1" ht="71.25" hidden="1" outlineLevel="1">
      <c r="A183" s="486" t="s">
        <v>594</v>
      </c>
      <c r="B183" s="554" t="s">
        <v>595</v>
      </c>
      <c r="C183" s="493"/>
      <c r="D183" s="564"/>
      <c r="E183" s="545">
        <f>SUM(F183:I183)</f>
        <v>62000000</v>
      </c>
      <c r="F183" s="545"/>
      <c r="G183" s="545"/>
      <c r="H183" s="545"/>
      <c r="I183" s="588">
        <f>I184</f>
        <v>62000000</v>
      </c>
      <c r="J183" s="588">
        <f>J184</f>
        <v>56000000</v>
      </c>
      <c r="K183" s="588">
        <f>K184</f>
        <v>0</v>
      </c>
      <c r="L183" s="588">
        <f>L184</f>
        <v>0</v>
      </c>
      <c r="M183" s="588">
        <f>M184</f>
        <v>0</v>
      </c>
      <c r="N183" s="588">
        <f>N184</f>
        <v>56000000</v>
      </c>
      <c r="O183" s="494">
        <f t="shared" si="90"/>
        <v>6000000</v>
      </c>
      <c r="P183" s="588">
        <f t="shared" si="109"/>
        <v>6000000</v>
      </c>
      <c r="Q183" s="588">
        <f t="shared" si="109"/>
        <v>0</v>
      </c>
      <c r="R183" s="589">
        <f t="shared" si="109"/>
        <v>6000000</v>
      </c>
      <c r="S183" s="588">
        <f>S184</f>
        <v>0</v>
      </c>
      <c r="T183" s="588">
        <f>T184</f>
        <v>0</v>
      </c>
      <c r="U183" s="489">
        <f t="shared" si="87"/>
        <v>1</v>
      </c>
      <c r="V183" s="495">
        <f>V184</f>
        <v>6000000</v>
      </c>
      <c r="W183" s="521"/>
    </row>
    <row r="184" spans="1:23" s="23" customFormat="1" ht="45" hidden="1" outlineLevel="1">
      <c r="A184" s="503" t="s">
        <v>53</v>
      </c>
      <c r="B184" s="576" t="s">
        <v>596</v>
      </c>
      <c r="C184" s="503"/>
      <c r="D184" s="510" t="s">
        <v>597</v>
      </c>
      <c r="E184" s="549">
        <f>SUM(F184:I184)</f>
        <v>62000000</v>
      </c>
      <c r="F184" s="549"/>
      <c r="G184" s="549"/>
      <c r="H184" s="549"/>
      <c r="I184" s="549">
        <v>62000000</v>
      </c>
      <c r="J184" s="549">
        <f>K184+L184+M184+N184</f>
        <v>56000000</v>
      </c>
      <c r="K184" s="549"/>
      <c r="L184" s="549"/>
      <c r="M184" s="549"/>
      <c r="N184" s="549">
        <v>56000000</v>
      </c>
      <c r="O184" s="494">
        <f t="shared" si="90"/>
        <v>6000000</v>
      </c>
      <c r="P184" s="549">
        <f>Q184+R184+S184+T184</f>
        <v>6000000</v>
      </c>
      <c r="Q184" s="549"/>
      <c r="R184" s="551">
        <v>6000000</v>
      </c>
      <c r="S184" s="549"/>
      <c r="T184" s="549"/>
      <c r="U184" s="501">
        <f t="shared" si="87"/>
        <v>1</v>
      </c>
      <c r="V184" s="502">
        <f>P184</f>
        <v>6000000</v>
      </c>
      <c r="W184" s="552"/>
    </row>
    <row r="185" spans="1:23" s="222" customFormat="1" ht="99.75" hidden="1" outlineLevel="1">
      <c r="A185" s="486" t="s">
        <v>598</v>
      </c>
      <c r="B185" s="554" t="s">
        <v>599</v>
      </c>
      <c r="C185" s="493"/>
      <c r="D185" s="574"/>
      <c r="E185" s="545">
        <f>E186+E189+E194</f>
        <v>162000000</v>
      </c>
      <c r="F185" s="545"/>
      <c r="G185" s="545"/>
      <c r="H185" s="545"/>
      <c r="I185" s="545">
        <f aca="true" t="shared" si="110" ref="I185:N185">I186+I189+I194</f>
        <v>162000000</v>
      </c>
      <c r="J185" s="545">
        <f t="shared" si="110"/>
        <v>146000000</v>
      </c>
      <c r="K185" s="545">
        <f t="shared" si="110"/>
        <v>0</v>
      </c>
      <c r="L185" s="545">
        <f t="shared" si="110"/>
        <v>0</v>
      </c>
      <c r="M185" s="545">
        <f t="shared" si="110"/>
        <v>0</v>
      </c>
      <c r="N185" s="545">
        <f t="shared" si="110"/>
        <v>146000000</v>
      </c>
      <c r="O185" s="494">
        <f t="shared" si="90"/>
        <v>16000000</v>
      </c>
      <c r="P185" s="545">
        <f>P186+P189+P194</f>
        <v>3961600</v>
      </c>
      <c r="Q185" s="545">
        <f>Q186+Q189+Q194</f>
        <v>0</v>
      </c>
      <c r="R185" s="546">
        <f>R186+R189+R194</f>
        <v>0</v>
      </c>
      <c r="S185" s="545">
        <f>S186+S189+S194</f>
        <v>0</v>
      </c>
      <c r="T185" s="545">
        <f>T186+T189+T194</f>
        <v>3961600</v>
      </c>
      <c r="U185" s="501">
        <f t="shared" si="87"/>
        <v>0.2476</v>
      </c>
      <c r="V185" s="496">
        <f>V189</f>
        <v>16000000</v>
      </c>
      <c r="W185" s="493"/>
    </row>
    <row r="186" spans="1:23" s="22" customFormat="1" ht="171" hidden="1" outlineLevel="1">
      <c r="A186" s="486" t="s">
        <v>600</v>
      </c>
      <c r="B186" s="554" t="s">
        <v>601</v>
      </c>
      <c r="C186" s="493"/>
      <c r="D186" s="574"/>
      <c r="E186" s="545">
        <f>SUM(F186:I186)</f>
        <v>117000000</v>
      </c>
      <c r="F186" s="545"/>
      <c r="G186" s="545"/>
      <c r="H186" s="545"/>
      <c r="I186" s="545">
        <f aca="true" t="shared" si="111" ref="I186:N186">I187+I188</f>
        <v>117000000</v>
      </c>
      <c r="J186" s="545">
        <f t="shared" si="111"/>
        <v>117000000</v>
      </c>
      <c r="K186" s="545">
        <f t="shared" si="111"/>
        <v>0</v>
      </c>
      <c r="L186" s="545">
        <f t="shared" si="111"/>
        <v>0</v>
      </c>
      <c r="M186" s="545">
        <f t="shared" si="111"/>
        <v>0</v>
      </c>
      <c r="N186" s="545">
        <f t="shared" si="111"/>
        <v>117000000</v>
      </c>
      <c r="O186" s="494">
        <f t="shared" si="90"/>
        <v>0</v>
      </c>
      <c r="P186" s="545">
        <f>P187+P188</f>
        <v>0</v>
      </c>
      <c r="Q186" s="545">
        <f>Q187+Q188</f>
        <v>0</v>
      </c>
      <c r="R186" s="546">
        <f>R187+R188</f>
        <v>0</v>
      </c>
      <c r="S186" s="545">
        <f>S187+S188</f>
        <v>0</v>
      </c>
      <c r="T186" s="545">
        <f>T187+T188</f>
        <v>0</v>
      </c>
      <c r="U186" s="501" t="e">
        <f t="shared" si="87"/>
        <v>#DIV/0!</v>
      </c>
      <c r="V186" s="570"/>
      <c r="W186" s="521"/>
    </row>
    <row r="187" spans="1:23" s="23" customFormat="1" ht="45" hidden="1" outlineLevel="1">
      <c r="A187" s="503" t="s">
        <v>53</v>
      </c>
      <c r="B187" s="576" t="s">
        <v>602</v>
      </c>
      <c r="C187" s="503"/>
      <c r="D187" s="510" t="s">
        <v>576</v>
      </c>
      <c r="E187" s="549">
        <f>SUM(F187:I187)</f>
        <v>90000000</v>
      </c>
      <c r="F187" s="549"/>
      <c r="G187" s="549"/>
      <c r="H187" s="549"/>
      <c r="I187" s="549">
        <v>90000000</v>
      </c>
      <c r="J187" s="549">
        <f>K187+L187+M187+N187</f>
        <v>90000000</v>
      </c>
      <c r="K187" s="549"/>
      <c r="L187" s="549"/>
      <c r="M187" s="549"/>
      <c r="N187" s="549">
        <v>90000000</v>
      </c>
      <c r="O187" s="494">
        <f t="shared" si="90"/>
        <v>0</v>
      </c>
      <c r="P187" s="549">
        <f>Q187+R187+S187+T187</f>
        <v>0</v>
      </c>
      <c r="Q187" s="549"/>
      <c r="R187" s="551"/>
      <c r="S187" s="549"/>
      <c r="T187" s="549"/>
      <c r="U187" s="501" t="e">
        <f t="shared" si="87"/>
        <v>#DIV/0!</v>
      </c>
      <c r="V187" s="587"/>
      <c r="W187" s="552"/>
    </row>
    <row r="188" spans="1:23" s="23" customFormat="1" ht="45" hidden="1" outlineLevel="1">
      <c r="A188" s="503" t="s">
        <v>53</v>
      </c>
      <c r="B188" s="576" t="s">
        <v>603</v>
      </c>
      <c r="C188" s="503"/>
      <c r="D188" s="510" t="s">
        <v>604</v>
      </c>
      <c r="E188" s="549">
        <f aca="true" t="shared" si="112" ref="E188:E195">SUM(F188:I188)</f>
        <v>27000000</v>
      </c>
      <c r="F188" s="549"/>
      <c r="G188" s="549"/>
      <c r="H188" s="549"/>
      <c r="I188" s="549">
        <v>27000000</v>
      </c>
      <c r="J188" s="549">
        <f>K188+L188+M188+N188</f>
        <v>27000000</v>
      </c>
      <c r="K188" s="549"/>
      <c r="L188" s="549"/>
      <c r="M188" s="549"/>
      <c r="N188" s="549">
        <v>27000000</v>
      </c>
      <c r="O188" s="494">
        <f t="shared" si="90"/>
        <v>0</v>
      </c>
      <c r="P188" s="549">
        <f>Q188+R188+S188+T188</f>
        <v>0</v>
      </c>
      <c r="Q188" s="549"/>
      <c r="R188" s="551"/>
      <c r="S188" s="549"/>
      <c r="T188" s="549"/>
      <c r="U188" s="501" t="e">
        <f t="shared" si="87"/>
        <v>#DIV/0!</v>
      </c>
      <c r="V188" s="587"/>
      <c r="W188" s="552"/>
    </row>
    <row r="189" spans="1:23" s="22" customFormat="1" ht="71.25" hidden="1" outlineLevel="1">
      <c r="A189" s="486" t="s">
        <v>805</v>
      </c>
      <c r="B189" s="554" t="s">
        <v>605</v>
      </c>
      <c r="C189" s="493"/>
      <c r="D189" s="564"/>
      <c r="E189" s="545">
        <f t="shared" si="112"/>
        <v>16000000</v>
      </c>
      <c r="F189" s="545"/>
      <c r="G189" s="545"/>
      <c r="H189" s="545"/>
      <c r="I189" s="545">
        <f aca="true" t="shared" si="113" ref="I189:N189">SUM(I190:I193)</f>
        <v>16000000</v>
      </c>
      <c r="J189" s="545">
        <f t="shared" si="113"/>
        <v>0</v>
      </c>
      <c r="K189" s="545">
        <f t="shared" si="113"/>
        <v>0</v>
      </c>
      <c r="L189" s="545">
        <f t="shared" si="113"/>
        <v>0</v>
      </c>
      <c r="M189" s="545">
        <f t="shared" si="113"/>
        <v>0</v>
      </c>
      <c r="N189" s="545">
        <f t="shared" si="113"/>
        <v>0</v>
      </c>
      <c r="O189" s="494">
        <f t="shared" si="90"/>
        <v>16000000</v>
      </c>
      <c r="P189" s="545">
        <f>SUM(P190:P193)</f>
        <v>3961600</v>
      </c>
      <c r="Q189" s="545">
        <f>SUM(Q190:Q193)</f>
        <v>0</v>
      </c>
      <c r="R189" s="546">
        <f>SUM(R190:R193)</f>
        <v>0</v>
      </c>
      <c r="S189" s="545">
        <f>SUM(S190:S193)</f>
        <v>0</v>
      </c>
      <c r="T189" s="545">
        <f>SUM(T190:T193)</f>
        <v>3961600</v>
      </c>
      <c r="U189" s="501">
        <f t="shared" si="87"/>
        <v>0.2476</v>
      </c>
      <c r="V189" s="496">
        <f>V190+V191+V192+V193</f>
        <v>16000000</v>
      </c>
      <c r="W189" s="521"/>
    </row>
    <row r="190" spans="1:23" s="22" customFormat="1" ht="31.5" customHeight="1" hidden="1" outlineLevel="1">
      <c r="A190" s="503" t="s">
        <v>53</v>
      </c>
      <c r="B190" s="522" t="s">
        <v>14</v>
      </c>
      <c r="C190" s="503"/>
      <c r="D190" s="510" t="s">
        <v>524</v>
      </c>
      <c r="E190" s="549">
        <f>F190+G190+H190+I190</f>
        <v>4000000</v>
      </c>
      <c r="F190" s="545"/>
      <c r="G190" s="545"/>
      <c r="H190" s="545"/>
      <c r="I190" s="549">
        <v>4000000</v>
      </c>
      <c r="J190" s="549">
        <f>K190+L190+M190+N190</f>
        <v>0</v>
      </c>
      <c r="K190" s="545"/>
      <c r="L190" s="545"/>
      <c r="M190" s="545"/>
      <c r="N190" s="549"/>
      <c r="O190" s="494">
        <f t="shared" si="90"/>
        <v>4000000</v>
      </c>
      <c r="P190" s="549">
        <f>Q190+R190+S190+T190</f>
        <v>3961600</v>
      </c>
      <c r="Q190" s="545"/>
      <c r="R190" s="546"/>
      <c r="S190" s="545"/>
      <c r="T190" s="549">
        <v>3961600</v>
      </c>
      <c r="U190" s="501">
        <f t="shared" si="87"/>
        <v>0.9904</v>
      </c>
      <c r="V190" s="506">
        <f>O190</f>
        <v>4000000</v>
      </c>
      <c r="W190" s="521"/>
    </row>
    <row r="191" spans="1:23" s="22" customFormat="1" ht="31.5" customHeight="1" hidden="1" outlineLevel="1">
      <c r="A191" s="503" t="s">
        <v>53</v>
      </c>
      <c r="B191" s="522" t="s">
        <v>16</v>
      </c>
      <c r="C191" s="503"/>
      <c r="D191" s="510" t="s">
        <v>17</v>
      </c>
      <c r="E191" s="549">
        <f>F191+G191+H191+I191</f>
        <v>4000000</v>
      </c>
      <c r="F191" s="545"/>
      <c r="G191" s="545"/>
      <c r="H191" s="545"/>
      <c r="I191" s="549">
        <v>4000000</v>
      </c>
      <c r="J191" s="549">
        <f>K191+L191+M191+N191</f>
        <v>0</v>
      </c>
      <c r="K191" s="545"/>
      <c r="L191" s="545"/>
      <c r="M191" s="545"/>
      <c r="N191" s="549"/>
      <c r="O191" s="494">
        <f t="shared" si="90"/>
        <v>4000000</v>
      </c>
      <c r="P191" s="549">
        <f>Q191+R191+S191+T191</f>
        <v>0</v>
      </c>
      <c r="Q191" s="545"/>
      <c r="R191" s="546"/>
      <c r="S191" s="545"/>
      <c r="T191" s="549"/>
      <c r="U191" s="501">
        <f t="shared" si="87"/>
        <v>0</v>
      </c>
      <c r="V191" s="506">
        <f>O191</f>
        <v>4000000</v>
      </c>
      <c r="W191" s="521"/>
    </row>
    <row r="192" spans="1:23" s="22" customFormat="1" ht="31.5" customHeight="1" hidden="1" outlineLevel="1">
      <c r="A192" s="503" t="s">
        <v>53</v>
      </c>
      <c r="B192" s="522" t="s">
        <v>19</v>
      </c>
      <c r="C192" s="503"/>
      <c r="D192" s="510" t="s">
        <v>20</v>
      </c>
      <c r="E192" s="549">
        <f>F192+G192+H192+I192</f>
        <v>4000000</v>
      </c>
      <c r="F192" s="545"/>
      <c r="G192" s="545"/>
      <c r="H192" s="545"/>
      <c r="I192" s="549">
        <v>4000000</v>
      </c>
      <c r="J192" s="549">
        <f>K192+L192+M192+N192</f>
        <v>0</v>
      </c>
      <c r="K192" s="545"/>
      <c r="L192" s="545"/>
      <c r="M192" s="545"/>
      <c r="N192" s="549"/>
      <c r="O192" s="494">
        <f t="shared" si="90"/>
        <v>4000000</v>
      </c>
      <c r="P192" s="549">
        <f>Q192+R192+S192+T192</f>
        <v>0</v>
      </c>
      <c r="Q192" s="545"/>
      <c r="R192" s="546"/>
      <c r="S192" s="545"/>
      <c r="T192" s="549"/>
      <c r="U192" s="501">
        <f t="shared" si="87"/>
        <v>0</v>
      </c>
      <c r="V192" s="506">
        <f>O192</f>
        <v>4000000</v>
      </c>
      <c r="W192" s="521"/>
    </row>
    <row r="193" spans="1:23" s="22" customFormat="1" ht="31.5" customHeight="1" hidden="1" outlineLevel="1">
      <c r="A193" s="503" t="s">
        <v>53</v>
      </c>
      <c r="B193" s="522" t="s">
        <v>21</v>
      </c>
      <c r="C193" s="503"/>
      <c r="D193" s="510" t="s">
        <v>22</v>
      </c>
      <c r="E193" s="549">
        <f>F193+G193+H193+I193</f>
        <v>4000000</v>
      </c>
      <c r="F193" s="545"/>
      <c r="G193" s="545"/>
      <c r="H193" s="545"/>
      <c r="I193" s="549">
        <v>4000000</v>
      </c>
      <c r="J193" s="549">
        <f>K193+L193+M193+N193</f>
        <v>0</v>
      </c>
      <c r="K193" s="545"/>
      <c r="L193" s="545"/>
      <c r="M193" s="545"/>
      <c r="N193" s="549"/>
      <c r="O193" s="494">
        <f t="shared" si="90"/>
        <v>4000000</v>
      </c>
      <c r="P193" s="549">
        <f>Q193+R193+S193+T193</f>
        <v>0</v>
      </c>
      <c r="Q193" s="545"/>
      <c r="R193" s="546"/>
      <c r="S193" s="545"/>
      <c r="T193" s="549"/>
      <c r="U193" s="501">
        <f t="shared" si="87"/>
        <v>0</v>
      </c>
      <c r="V193" s="506">
        <f>O193</f>
        <v>4000000</v>
      </c>
      <c r="W193" s="521"/>
    </row>
    <row r="194" spans="1:23" s="22" customFormat="1" ht="57" hidden="1" collapsed="1">
      <c r="A194" s="486" t="s">
        <v>606</v>
      </c>
      <c r="B194" s="554" t="s">
        <v>607</v>
      </c>
      <c r="C194" s="493"/>
      <c r="D194" s="564"/>
      <c r="E194" s="545">
        <f t="shared" si="112"/>
        <v>29000000</v>
      </c>
      <c r="F194" s="545"/>
      <c r="G194" s="545"/>
      <c r="H194" s="545"/>
      <c r="I194" s="545">
        <f aca="true" t="shared" si="114" ref="I194:T194">I195</f>
        <v>29000000</v>
      </c>
      <c r="J194" s="545">
        <f t="shared" si="114"/>
        <v>29000000</v>
      </c>
      <c r="K194" s="545">
        <f t="shared" si="114"/>
        <v>0</v>
      </c>
      <c r="L194" s="545">
        <f t="shared" si="114"/>
        <v>0</v>
      </c>
      <c r="M194" s="545">
        <f t="shared" si="114"/>
        <v>0</v>
      </c>
      <c r="N194" s="545">
        <f t="shared" si="114"/>
        <v>29000000</v>
      </c>
      <c r="O194" s="494">
        <f t="shared" si="90"/>
        <v>0</v>
      </c>
      <c r="P194" s="545">
        <f t="shared" si="114"/>
        <v>0</v>
      </c>
      <c r="Q194" s="545">
        <f t="shared" si="114"/>
        <v>0</v>
      </c>
      <c r="R194" s="546">
        <f t="shared" si="114"/>
        <v>0</v>
      </c>
      <c r="S194" s="545">
        <f t="shared" si="114"/>
        <v>0</v>
      </c>
      <c r="T194" s="545">
        <f t="shared" si="114"/>
        <v>0</v>
      </c>
      <c r="U194" s="501" t="e">
        <f t="shared" si="87"/>
        <v>#DIV/0!</v>
      </c>
      <c r="V194" s="479"/>
      <c r="W194" s="521"/>
    </row>
    <row r="195" spans="1:23" s="23" customFormat="1" ht="45" hidden="1">
      <c r="A195" s="503" t="s">
        <v>53</v>
      </c>
      <c r="B195" s="576" t="s">
        <v>608</v>
      </c>
      <c r="C195" s="503"/>
      <c r="D195" s="510" t="s">
        <v>576</v>
      </c>
      <c r="E195" s="549">
        <f t="shared" si="112"/>
        <v>29000000</v>
      </c>
      <c r="F195" s="549"/>
      <c r="G195" s="549"/>
      <c r="H195" s="549"/>
      <c r="I195" s="549">
        <v>29000000</v>
      </c>
      <c r="J195" s="549">
        <f>K195+L195+M195+N195</f>
        <v>29000000</v>
      </c>
      <c r="K195" s="549"/>
      <c r="L195" s="549"/>
      <c r="M195" s="549"/>
      <c r="N195" s="549">
        <v>29000000</v>
      </c>
      <c r="O195" s="494">
        <f t="shared" si="90"/>
        <v>0</v>
      </c>
      <c r="P195" s="549">
        <f>Q195+R195+S195+T195</f>
        <v>0</v>
      </c>
      <c r="Q195" s="549"/>
      <c r="R195" s="551"/>
      <c r="S195" s="549"/>
      <c r="T195" s="549"/>
      <c r="U195" s="501" t="e">
        <f t="shared" si="87"/>
        <v>#DIV/0!</v>
      </c>
      <c r="V195" s="482"/>
      <c r="W195" s="590"/>
    </row>
    <row r="198" spans="17:19" ht="15">
      <c r="Q198" s="86" t="e">
        <f>#REF!+#REF!+#REF!</f>
        <v>#REF!</v>
      </c>
      <c r="R198" s="119" t="e">
        <f>#REF!+#REF!+#REF!</f>
        <v>#REF!</v>
      </c>
      <c r="S198" s="92" t="e">
        <f>R198/Q198*100</f>
        <v>#REF!</v>
      </c>
    </row>
  </sheetData>
  <sheetProtection/>
  <mergeCells count="26">
    <mergeCell ref="D173:D175"/>
    <mergeCell ref="E5:E6"/>
    <mergeCell ref="F5:I5"/>
    <mergeCell ref="Q5:T5"/>
    <mergeCell ref="V5:V6"/>
    <mergeCell ref="U5:U6"/>
    <mergeCell ref="O5:O6"/>
    <mergeCell ref="D168:D169"/>
    <mergeCell ref="C178:C181"/>
    <mergeCell ref="D178:D181"/>
    <mergeCell ref="C173:C175"/>
    <mergeCell ref="P5:P6"/>
    <mergeCell ref="C5:C6"/>
    <mergeCell ref="W168:W169"/>
    <mergeCell ref="W127:W136"/>
    <mergeCell ref="W137:W144"/>
    <mergeCell ref="J5:J6"/>
    <mergeCell ref="K5:N5"/>
    <mergeCell ref="A1:W1"/>
    <mergeCell ref="A2:W2"/>
    <mergeCell ref="V4:W4"/>
    <mergeCell ref="A3:W3"/>
    <mergeCell ref="A5:A6"/>
    <mergeCell ref="B5:B6"/>
    <mergeCell ref="D5:D6"/>
    <mergeCell ref="W5:W6"/>
  </mergeCells>
  <printOptions/>
  <pageMargins left="0.43" right="0.4" top="0.41" bottom="0.37" header="0.3" footer="0.3"/>
  <pageSetup fitToHeight="0" fitToWidth="0" horizontalDpi="600" verticalDpi="600" orientation="landscape" paperSize="9" r:id="rId1"/>
  <headerFooter>
    <oddFooter>&amp;RTrang &amp;P/&amp;N</oddFooter>
  </headerFooter>
</worksheet>
</file>

<file path=xl/worksheets/sheet4.xml><?xml version="1.0" encoding="utf-8"?>
<worksheet xmlns="http://schemas.openxmlformats.org/spreadsheetml/2006/main" xmlns:r="http://schemas.openxmlformats.org/officeDocument/2006/relationships">
  <dimension ref="A1:AG221"/>
  <sheetViews>
    <sheetView tabSelected="1" zoomScalePageLayoutView="0" workbookViewId="0" topLeftCell="A1">
      <selection activeCell="AB5" sqref="AB5:AB7"/>
    </sheetView>
  </sheetViews>
  <sheetFormatPr defaultColWidth="9.140625" defaultRowHeight="15" outlineLevelRow="1" outlineLevelCol="1"/>
  <cols>
    <col min="1" max="1" width="5.7109375" style="1" customWidth="1"/>
    <col min="2" max="2" width="24.8515625" style="2" customWidth="1"/>
    <col min="3" max="3" width="9.00390625" style="1" hidden="1" customWidth="1" outlineLevel="1"/>
    <col min="4" max="4" width="8.8515625" style="1" hidden="1" customWidth="1" outlineLevel="1"/>
    <col min="5" max="5" width="5.57421875" style="1" hidden="1" customWidth="1" outlineLevel="1"/>
    <col min="6" max="6" width="7.8515625" style="1" hidden="1" customWidth="1" collapsed="1"/>
    <col min="7" max="7" width="13.8515625" style="1" hidden="1" customWidth="1"/>
    <col min="8" max="8" width="15.28125" style="1" hidden="1" customWidth="1"/>
    <col min="9" max="12" width="9.421875" style="1" hidden="1" customWidth="1"/>
    <col min="13" max="13" width="10.7109375" style="1" customWidth="1"/>
    <col min="14" max="14" width="16.00390625" style="1" customWidth="1"/>
    <col min="15" max="15" width="16.140625" style="1" customWidth="1"/>
    <col min="16" max="17" width="12.7109375" style="1" customWidth="1"/>
    <col min="18" max="18" width="14.8515625" style="1" hidden="1" customWidth="1"/>
    <col min="19" max="19" width="13.8515625" style="18" hidden="1" customWidth="1"/>
    <col min="20" max="20" width="11.57421875" style="1" hidden="1" customWidth="1"/>
    <col min="21" max="21" width="8.421875" style="1" hidden="1" customWidth="1"/>
    <col min="22" max="22" width="15.140625" style="108" hidden="1" customWidth="1"/>
    <col min="23" max="24" width="15.140625" style="1" hidden="1" customWidth="1"/>
    <col min="25" max="25" width="12.7109375" style="1" hidden="1" customWidth="1"/>
    <col min="26" max="26" width="1.7109375" style="1" hidden="1" customWidth="1"/>
    <col min="27" max="28" width="17.421875" style="1" customWidth="1"/>
    <col min="29" max="29" width="11.57421875" style="1" customWidth="1"/>
    <col min="30" max="30" width="14.00390625" style="1" customWidth="1"/>
    <col min="31" max="31" width="17.8515625" style="122" hidden="1" customWidth="1"/>
    <col min="32" max="32" width="16.00390625" style="1" hidden="1" customWidth="1"/>
    <col min="33" max="33" width="9.8515625" style="1" bestFit="1" customWidth="1"/>
    <col min="34" max="16384" width="9.140625" style="1" customWidth="1"/>
  </cols>
  <sheetData>
    <row r="1" spans="1:33" ht="25.5" customHeight="1">
      <c r="A1" s="455" t="s">
        <v>818</v>
      </c>
      <c r="B1" s="455"/>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c r="AG1" s="455"/>
    </row>
    <row r="2" spans="1:33" ht="37.5" customHeight="1">
      <c r="A2" s="461" t="s">
        <v>811</v>
      </c>
      <c r="B2" s="461"/>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row>
    <row r="3" spans="1:33" ht="16.5">
      <c r="A3" s="456" t="s">
        <v>812</v>
      </c>
      <c r="B3" s="456"/>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c r="AG3" s="456"/>
    </row>
    <row r="4" spans="1:33" ht="16.5">
      <c r="A4" s="3"/>
      <c r="B4" s="4"/>
      <c r="C4" s="3"/>
      <c r="D4" s="3"/>
      <c r="E4" s="3"/>
      <c r="F4" s="3"/>
      <c r="G4" s="3"/>
      <c r="H4" s="3"/>
      <c r="I4" s="3"/>
      <c r="J4" s="3"/>
      <c r="K4" s="3"/>
      <c r="L4" s="3"/>
      <c r="M4" s="3"/>
      <c r="N4" s="218"/>
      <c r="O4" s="218"/>
      <c r="P4" s="218"/>
      <c r="Q4" s="218"/>
      <c r="R4" s="218"/>
      <c r="S4" s="218"/>
      <c r="T4" s="218"/>
      <c r="U4" s="218"/>
      <c r="V4" s="107"/>
      <c r="W4" s="28"/>
      <c r="AC4" s="457" t="s">
        <v>788</v>
      </c>
      <c r="AD4" s="457"/>
      <c r="AE4" s="457"/>
      <c r="AF4" s="457"/>
      <c r="AG4" s="457"/>
    </row>
    <row r="5" spans="1:33" ht="30" customHeight="1">
      <c r="A5" s="450" t="s">
        <v>0</v>
      </c>
      <c r="B5" s="450" t="s">
        <v>1</v>
      </c>
      <c r="C5" s="450" t="s">
        <v>2</v>
      </c>
      <c r="D5" s="450" t="s">
        <v>3</v>
      </c>
      <c r="E5" s="450" t="s">
        <v>4</v>
      </c>
      <c r="F5" s="450" t="s">
        <v>463</v>
      </c>
      <c r="G5" s="450" t="s">
        <v>5</v>
      </c>
      <c r="H5" s="450" t="s">
        <v>424</v>
      </c>
      <c r="I5" s="450" t="s">
        <v>6</v>
      </c>
      <c r="J5" s="450"/>
      <c r="K5" s="450" t="s">
        <v>7</v>
      </c>
      <c r="L5" s="450"/>
      <c r="M5" s="450" t="s">
        <v>269</v>
      </c>
      <c r="N5" s="450"/>
      <c r="O5" s="450"/>
      <c r="P5" s="450"/>
      <c r="Q5" s="450"/>
      <c r="R5" s="450" t="s">
        <v>423</v>
      </c>
      <c r="S5" s="450"/>
      <c r="T5" s="450"/>
      <c r="U5" s="450"/>
      <c r="V5" s="452" t="s">
        <v>461</v>
      </c>
      <c r="W5" s="452" t="s">
        <v>766</v>
      </c>
      <c r="X5" s="452"/>
      <c r="Y5" s="10"/>
      <c r="Z5" s="10"/>
      <c r="AA5" s="451" t="s">
        <v>809</v>
      </c>
      <c r="AB5" s="438" t="s">
        <v>819</v>
      </c>
      <c r="AC5" s="444" t="s">
        <v>804</v>
      </c>
      <c r="AD5" s="444" t="s">
        <v>810</v>
      </c>
      <c r="AE5" s="448" t="s">
        <v>767</v>
      </c>
      <c r="AF5" s="449"/>
      <c r="AG5" s="451" t="s">
        <v>627</v>
      </c>
    </row>
    <row r="6" spans="1:33" ht="14.25" customHeight="1">
      <c r="A6" s="450"/>
      <c r="B6" s="450"/>
      <c r="C6" s="450"/>
      <c r="D6" s="450"/>
      <c r="E6" s="450"/>
      <c r="F6" s="450"/>
      <c r="G6" s="450"/>
      <c r="H6" s="450"/>
      <c r="I6" s="450" t="s">
        <v>263</v>
      </c>
      <c r="J6" s="450" t="s">
        <v>8</v>
      </c>
      <c r="K6" s="450" t="s">
        <v>263</v>
      </c>
      <c r="L6" s="450" t="s">
        <v>8</v>
      </c>
      <c r="M6" s="450" t="s">
        <v>270</v>
      </c>
      <c r="N6" s="450" t="s">
        <v>271</v>
      </c>
      <c r="O6" s="450"/>
      <c r="P6" s="450"/>
      <c r="Q6" s="450"/>
      <c r="R6" s="450" t="s">
        <v>263</v>
      </c>
      <c r="S6" s="450" t="s">
        <v>272</v>
      </c>
      <c r="T6" s="9"/>
      <c r="U6" s="450" t="s">
        <v>264</v>
      </c>
      <c r="V6" s="452"/>
      <c r="W6" s="451" t="s">
        <v>476</v>
      </c>
      <c r="X6" s="451" t="s">
        <v>462</v>
      </c>
      <c r="Y6" s="10"/>
      <c r="Z6" s="10"/>
      <c r="AA6" s="451"/>
      <c r="AB6" s="438"/>
      <c r="AC6" s="445"/>
      <c r="AD6" s="445"/>
      <c r="AE6" s="458"/>
      <c r="AF6" s="458"/>
      <c r="AG6" s="451"/>
    </row>
    <row r="7" spans="1:33" ht="101.25" customHeight="1">
      <c r="A7" s="450"/>
      <c r="B7" s="450"/>
      <c r="C7" s="450"/>
      <c r="D7" s="450"/>
      <c r="E7" s="450"/>
      <c r="F7" s="450"/>
      <c r="G7" s="450"/>
      <c r="H7" s="450"/>
      <c r="I7" s="450"/>
      <c r="J7" s="450"/>
      <c r="K7" s="450"/>
      <c r="L7" s="450"/>
      <c r="M7" s="450"/>
      <c r="N7" s="93" t="s">
        <v>263</v>
      </c>
      <c r="O7" s="93" t="s">
        <v>611</v>
      </c>
      <c r="P7" s="93" t="s">
        <v>264</v>
      </c>
      <c r="Q7" s="93" t="s">
        <v>610</v>
      </c>
      <c r="R7" s="450"/>
      <c r="S7" s="450"/>
      <c r="T7" s="9"/>
      <c r="U7" s="450"/>
      <c r="V7" s="452"/>
      <c r="W7" s="451"/>
      <c r="X7" s="451"/>
      <c r="Y7" s="10"/>
      <c r="Z7" s="10"/>
      <c r="AA7" s="451"/>
      <c r="AB7" s="438"/>
      <c r="AC7" s="446"/>
      <c r="AD7" s="446"/>
      <c r="AE7" s="459"/>
      <c r="AF7" s="459"/>
      <c r="AG7" s="451"/>
    </row>
    <row r="8" spans="1:33" s="43" customFormat="1" ht="30" customHeight="1">
      <c r="A8" s="460" t="s">
        <v>9</v>
      </c>
      <c r="B8" s="460"/>
      <c r="C8" s="94"/>
      <c r="D8" s="94"/>
      <c r="E8" s="94"/>
      <c r="F8" s="94"/>
      <c r="G8" s="94"/>
      <c r="H8" s="94"/>
      <c r="I8" s="45" t="e">
        <f>I9+#REF!</f>
        <v>#REF!</v>
      </c>
      <c r="J8" s="45" t="e">
        <f>J9+#REF!</f>
        <v>#REF!</v>
      </c>
      <c r="K8" s="45" t="e">
        <f>K9+#REF!</f>
        <v>#REF!</v>
      </c>
      <c r="L8" s="45" t="e">
        <f>L9+#REF!</f>
        <v>#REF!</v>
      </c>
      <c r="M8" s="45"/>
      <c r="N8" s="46">
        <f>N9+N150</f>
        <v>69804600000</v>
      </c>
      <c r="O8" s="46">
        <f aca="true" t="shared" si="0" ref="O8:AF8">O9+O150</f>
        <v>65316100000</v>
      </c>
      <c r="P8" s="46">
        <f t="shared" si="0"/>
        <v>2636200000</v>
      </c>
      <c r="Q8" s="46">
        <f t="shared" si="0"/>
        <v>1823300000</v>
      </c>
      <c r="R8" s="46">
        <f t="shared" si="0"/>
        <v>35650000000</v>
      </c>
      <c r="S8" s="46">
        <f t="shared" si="0"/>
        <v>35650000000</v>
      </c>
      <c r="T8" s="46" t="e">
        <f t="shared" si="0"/>
        <v>#VALUE!</v>
      </c>
      <c r="U8" s="46">
        <f t="shared" si="0"/>
        <v>0</v>
      </c>
      <c r="V8" s="46">
        <f t="shared" si="0"/>
        <v>29753593240</v>
      </c>
      <c r="W8" s="46">
        <f t="shared" si="0"/>
        <v>27026669240</v>
      </c>
      <c r="X8" s="46">
        <f t="shared" si="0"/>
        <v>2726924000</v>
      </c>
      <c r="Y8" s="46">
        <f t="shared" si="0"/>
        <v>0</v>
      </c>
      <c r="Z8" s="46">
        <f t="shared" si="0"/>
        <v>0</v>
      </c>
      <c r="AA8" s="46">
        <f>AA9+AA150</f>
        <v>8623330760</v>
      </c>
      <c r="AB8" s="46">
        <f>AB9+AB150</f>
        <v>6450864190</v>
      </c>
      <c r="AC8" s="174">
        <f>AB8/AA8</f>
        <v>0.7480710608855272</v>
      </c>
      <c r="AD8" s="46">
        <f>AD9+AD150</f>
        <v>8618556457</v>
      </c>
      <c r="AE8" s="123">
        <f t="shared" si="0"/>
        <v>3713442414</v>
      </c>
      <c r="AF8" s="46">
        <f t="shared" si="0"/>
        <v>0</v>
      </c>
      <c r="AG8" s="109"/>
    </row>
    <row r="9" spans="1:33" s="48" customFormat="1" ht="84.75" customHeight="1">
      <c r="A9" s="94" t="s">
        <v>10</v>
      </c>
      <c r="B9" s="44" t="s">
        <v>11</v>
      </c>
      <c r="C9" s="94"/>
      <c r="D9" s="94"/>
      <c r="E9" s="94"/>
      <c r="F9" s="94"/>
      <c r="G9" s="94"/>
      <c r="H9" s="94"/>
      <c r="I9" s="45" t="e">
        <v>#REF!</v>
      </c>
      <c r="J9" s="45" t="e">
        <v>#REF!</v>
      </c>
      <c r="K9" s="45" t="e">
        <v>#REF!</v>
      </c>
      <c r="L9" s="45" t="e">
        <v>#REF!</v>
      </c>
      <c r="M9" s="45"/>
      <c r="N9" s="46">
        <f>N10+N38+N112+N141+N128</f>
        <v>44237100000</v>
      </c>
      <c r="O9" s="46">
        <f aca="true" t="shared" si="1" ref="O9:AF9">O10+O38+O112+O141+O128</f>
        <v>44237100000</v>
      </c>
      <c r="P9" s="46">
        <f t="shared" si="1"/>
        <v>0</v>
      </c>
      <c r="Q9" s="46">
        <f t="shared" si="1"/>
        <v>0</v>
      </c>
      <c r="R9" s="46">
        <f t="shared" si="1"/>
        <v>19700000000</v>
      </c>
      <c r="S9" s="46">
        <f t="shared" si="1"/>
        <v>19700000000</v>
      </c>
      <c r="T9" s="46" t="e">
        <f t="shared" si="1"/>
        <v>#VALUE!</v>
      </c>
      <c r="U9" s="46">
        <f t="shared" si="1"/>
        <v>0</v>
      </c>
      <c r="V9" s="46">
        <f t="shared" si="1"/>
        <v>16174326424</v>
      </c>
      <c r="W9" s="46">
        <f t="shared" si="1"/>
        <v>13447402424</v>
      </c>
      <c r="X9" s="46">
        <f t="shared" si="1"/>
        <v>2726924000</v>
      </c>
      <c r="Y9" s="46">
        <f t="shared" si="1"/>
        <v>0</v>
      </c>
      <c r="Z9" s="46">
        <f t="shared" si="1"/>
        <v>0</v>
      </c>
      <c r="AA9" s="46">
        <f>AA10+AA38++AA112+AA128+AA141</f>
        <v>6252597576</v>
      </c>
      <c r="AB9" s="46">
        <f>AB10+AB38++AB112+AB128+AB141</f>
        <v>4655138178</v>
      </c>
      <c r="AC9" s="174">
        <f aca="true" t="shared" si="2" ref="AC9:AC72">AB9/AA9</f>
        <v>0.7445126799569357</v>
      </c>
      <c r="AD9" s="46">
        <f>AD10+AD38+AD112+AD128+AD141</f>
        <v>6247823273</v>
      </c>
      <c r="AE9" s="123">
        <f t="shared" si="1"/>
        <v>1917716402</v>
      </c>
      <c r="AF9" s="46">
        <f t="shared" si="1"/>
        <v>0</v>
      </c>
      <c r="AG9" s="65"/>
    </row>
    <row r="10" spans="1:33" s="54" customFormat="1" ht="24" customHeight="1" hidden="1" outlineLevel="1">
      <c r="A10" s="49">
        <v>1</v>
      </c>
      <c r="B10" s="50" t="s">
        <v>12</v>
      </c>
      <c r="C10" s="51"/>
      <c r="D10" s="49"/>
      <c r="E10" s="49"/>
      <c r="F10" s="49"/>
      <c r="G10" s="49"/>
      <c r="H10" s="49"/>
      <c r="I10" s="52" t="e">
        <v>#REF!</v>
      </c>
      <c r="J10" s="52" t="e">
        <v>#REF!</v>
      </c>
      <c r="K10" s="52" t="e">
        <v>#REF!</v>
      </c>
      <c r="L10" s="52" t="e">
        <v>#REF!</v>
      </c>
      <c r="M10" s="52"/>
      <c r="N10" s="53">
        <f>N11+N17+N25+N32</f>
        <v>2837000000</v>
      </c>
      <c r="O10" s="53">
        <f aca="true" t="shared" si="3" ref="O10:AF10">O11+O17+O25+O32</f>
        <v>2837000000</v>
      </c>
      <c r="P10" s="53">
        <f t="shared" si="3"/>
        <v>0</v>
      </c>
      <c r="Q10" s="53">
        <f t="shared" si="3"/>
        <v>0</v>
      </c>
      <c r="R10" s="53">
        <f t="shared" si="3"/>
        <v>2837000000</v>
      </c>
      <c r="S10" s="53">
        <f t="shared" si="3"/>
        <v>2837000000</v>
      </c>
      <c r="T10" s="53">
        <f t="shared" si="3"/>
        <v>0</v>
      </c>
      <c r="U10" s="53">
        <f t="shared" si="3"/>
        <v>0</v>
      </c>
      <c r="V10" s="53">
        <f t="shared" si="3"/>
        <v>1678223000</v>
      </c>
      <c r="W10" s="53">
        <f t="shared" si="3"/>
        <v>1678223000</v>
      </c>
      <c r="X10" s="53">
        <f t="shared" si="3"/>
        <v>0</v>
      </c>
      <c r="Y10" s="53">
        <f t="shared" si="3"/>
        <v>0</v>
      </c>
      <c r="Z10" s="53">
        <f t="shared" si="3"/>
        <v>0</v>
      </c>
      <c r="AA10" s="53">
        <v>1158777000</v>
      </c>
      <c r="AB10" s="53">
        <f t="shared" si="3"/>
        <v>9565000</v>
      </c>
      <c r="AC10" s="174">
        <f t="shared" si="2"/>
        <v>0.008254392346413503</v>
      </c>
      <c r="AD10" s="53">
        <v>1158777000</v>
      </c>
      <c r="AE10" s="123">
        <f t="shared" si="3"/>
        <v>9565000</v>
      </c>
      <c r="AF10" s="53">
        <f t="shared" si="3"/>
        <v>0</v>
      </c>
      <c r="AG10" s="66"/>
    </row>
    <row r="11" spans="1:33" s="62" customFormat="1" ht="19.5" customHeight="1" hidden="1" outlineLevel="1">
      <c r="A11" s="55"/>
      <c r="B11" s="56" t="s">
        <v>457</v>
      </c>
      <c r="C11" s="57"/>
      <c r="D11" s="55"/>
      <c r="E11" s="55"/>
      <c r="F11" s="58"/>
      <c r="G11" s="55"/>
      <c r="H11" s="55"/>
      <c r="I11" s="59"/>
      <c r="J11" s="59"/>
      <c r="K11" s="59"/>
      <c r="L11" s="59"/>
      <c r="M11" s="59"/>
      <c r="N11" s="60">
        <f aca="true" t="shared" si="4" ref="N11:AF11">SUM(N12:N16)</f>
        <v>160000000</v>
      </c>
      <c r="O11" s="60">
        <f t="shared" si="4"/>
        <v>160000000</v>
      </c>
      <c r="P11" s="60">
        <f t="shared" si="4"/>
        <v>0</v>
      </c>
      <c r="Q11" s="60">
        <f t="shared" si="4"/>
        <v>0</v>
      </c>
      <c r="R11" s="60">
        <f t="shared" si="4"/>
        <v>160000000</v>
      </c>
      <c r="S11" s="61">
        <f t="shared" si="4"/>
        <v>160000000</v>
      </c>
      <c r="T11" s="60">
        <f t="shared" si="4"/>
        <v>0</v>
      </c>
      <c r="U11" s="60">
        <f t="shared" si="4"/>
        <v>0</v>
      </c>
      <c r="V11" s="60">
        <f t="shared" si="4"/>
        <v>0</v>
      </c>
      <c r="W11" s="60">
        <f t="shared" si="4"/>
        <v>0</v>
      </c>
      <c r="X11" s="60">
        <f t="shared" si="4"/>
        <v>0</v>
      </c>
      <c r="Y11" s="60">
        <f t="shared" si="4"/>
        <v>0</v>
      </c>
      <c r="Z11" s="60">
        <f t="shared" si="4"/>
        <v>0</v>
      </c>
      <c r="AA11" s="60">
        <v>160000000</v>
      </c>
      <c r="AB11" s="60">
        <f t="shared" si="4"/>
        <v>0</v>
      </c>
      <c r="AC11" s="174">
        <f t="shared" si="2"/>
        <v>0</v>
      </c>
      <c r="AD11" s="60">
        <v>160000000</v>
      </c>
      <c r="AE11" s="124">
        <f t="shared" si="4"/>
        <v>0</v>
      </c>
      <c r="AF11" s="60">
        <f t="shared" si="4"/>
        <v>0</v>
      </c>
      <c r="AG11" s="58"/>
    </row>
    <row r="12" spans="1:33" s="43" customFormat="1" ht="19.5" customHeight="1" hidden="1" outlineLevel="1">
      <c r="A12" s="110" t="s">
        <v>13</v>
      </c>
      <c r="B12" s="111" t="s">
        <v>14</v>
      </c>
      <c r="C12" s="63"/>
      <c r="D12" s="40" t="s">
        <v>15</v>
      </c>
      <c r="E12" s="112">
        <v>2022</v>
      </c>
      <c r="F12" s="109"/>
      <c r="G12" s="112" t="s">
        <v>465</v>
      </c>
      <c r="H12" s="112" t="s">
        <v>466</v>
      </c>
      <c r="I12" s="45"/>
      <c r="J12" s="45"/>
      <c r="K12" s="45"/>
      <c r="L12" s="45"/>
      <c r="M12" s="45"/>
      <c r="N12" s="113">
        <f>O12+P12+Q12</f>
        <v>40000000</v>
      </c>
      <c r="O12" s="113">
        <v>40000000</v>
      </c>
      <c r="P12" s="46"/>
      <c r="Q12" s="46"/>
      <c r="R12" s="113">
        <f>S12+U12</f>
        <v>40000000</v>
      </c>
      <c r="S12" s="113">
        <v>40000000</v>
      </c>
      <c r="T12" s="46"/>
      <c r="U12" s="46"/>
      <c r="V12" s="41">
        <f>W12+X12</f>
        <v>0</v>
      </c>
      <c r="W12" s="64"/>
      <c r="X12" s="64"/>
      <c r="Y12" s="114"/>
      <c r="Z12" s="114"/>
      <c r="AA12" s="114">
        <v>40000000</v>
      </c>
      <c r="AB12" s="114"/>
      <c r="AC12" s="173">
        <f t="shared" si="2"/>
        <v>0</v>
      </c>
      <c r="AD12" s="114">
        <v>40000000</v>
      </c>
      <c r="AE12" s="125"/>
      <c r="AF12" s="114"/>
      <c r="AG12" s="109"/>
    </row>
    <row r="13" spans="1:33" s="236" customFormat="1" ht="19.5" customHeight="1" hidden="1" outlineLevel="1">
      <c r="A13" s="225" t="s">
        <v>13</v>
      </c>
      <c r="B13" s="226" t="s">
        <v>16</v>
      </c>
      <c r="C13" s="227"/>
      <c r="D13" s="228" t="s">
        <v>18</v>
      </c>
      <c r="E13" s="229">
        <v>2022</v>
      </c>
      <c r="F13" s="230"/>
      <c r="G13" s="229" t="s">
        <v>465</v>
      </c>
      <c r="H13" s="229" t="s">
        <v>466</v>
      </c>
      <c r="I13" s="231"/>
      <c r="J13" s="231"/>
      <c r="K13" s="231"/>
      <c r="L13" s="231"/>
      <c r="M13" s="231"/>
      <c r="N13" s="232">
        <f>O13+P13+Q13</f>
        <v>40000000</v>
      </c>
      <c r="O13" s="232">
        <v>40000000</v>
      </c>
      <c r="P13" s="123"/>
      <c r="Q13" s="123"/>
      <c r="R13" s="232">
        <f>S13+U13</f>
        <v>40000000</v>
      </c>
      <c r="S13" s="232">
        <v>40000000</v>
      </c>
      <c r="T13" s="123"/>
      <c r="U13" s="123"/>
      <c r="V13" s="233">
        <f>W13+X13</f>
        <v>0</v>
      </c>
      <c r="W13" s="234"/>
      <c r="X13" s="234"/>
      <c r="Y13" s="235"/>
      <c r="Z13" s="235"/>
      <c r="AA13" s="235">
        <v>40000000</v>
      </c>
      <c r="AB13" s="235"/>
      <c r="AC13" s="173">
        <f t="shared" si="2"/>
        <v>0</v>
      </c>
      <c r="AD13" s="235">
        <v>40000000</v>
      </c>
      <c r="AE13" s="125"/>
      <c r="AF13" s="235"/>
      <c r="AG13" s="230"/>
    </row>
    <row r="14" spans="1:33" s="248" customFormat="1" ht="22.5" customHeight="1" hidden="1" outlineLevel="1">
      <c r="A14" s="237" t="s">
        <v>13</v>
      </c>
      <c r="B14" s="238" t="s">
        <v>781</v>
      </c>
      <c r="C14" s="239"/>
      <c r="D14" s="240" t="s">
        <v>19</v>
      </c>
      <c r="E14" s="241">
        <v>2022</v>
      </c>
      <c r="F14" s="242"/>
      <c r="G14" s="241" t="s">
        <v>465</v>
      </c>
      <c r="H14" s="241" t="s">
        <v>466</v>
      </c>
      <c r="I14" s="243"/>
      <c r="J14" s="243"/>
      <c r="K14" s="243"/>
      <c r="L14" s="243"/>
      <c r="M14" s="243"/>
      <c r="N14" s="244">
        <f>O14+P14+Q14</f>
        <v>40000000</v>
      </c>
      <c r="O14" s="244">
        <v>40000000</v>
      </c>
      <c r="P14" s="245"/>
      <c r="Q14" s="245"/>
      <c r="R14" s="244">
        <f>S14+U14</f>
        <v>40000000</v>
      </c>
      <c r="S14" s="244">
        <v>40000000</v>
      </c>
      <c r="T14" s="245"/>
      <c r="U14" s="245"/>
      <c r="V14" s="246">
        <f>W14+X14</f>
        <v>0</v>
      </c>
      <c r="W14" s="247"/>
      <c r="X14" s="247"/>
      <c r="Y14" s="126"/>
      <c r="Z14" s="126"/>
      <c r="AA14" s="126">
        <v>40000000</v>
      </c>
      <c r="AB14" s="126"/>
      <c r="AC14" s="173">
        <f t="shared" si="2"/>
        <v>0</v>
      </c>
      <c r="AD14" s="126">
        <v>40000000</v>
      </c>
      <c r="AE14" s="126"/>
      <c r="AF14" s="126"/>
      <c r="AG14" s="242"/>
    </row>
    <row r="15" spans="1:33" s="252" customFormat="1" ht="19.5" customHeight="1" hidden="1" outlineLevel="1">
      <c r="A15" s="249" t="s">
        <v>13</v>
      </c>
      <c r="B15" s="250" t="s">
        <v>779</v>
      </c>
      <c r="C15" s="227"/>
      <c r="D15" s="228" t="s">
        <v>21</v>
      </c>
      <c r="E15" s="217">
        <v>2022</v>
      </c>
      <c r="F15" s="127"/>
      <c r="G15" s="217" t="s">
        <v>465</v>
      </c>
      <c r="H15" s="217" t="s">
        <v>466</v>
      </c>
      <c r="I15" s="231"/>
      <c r="J15" s="231"/>
      <c r="K15" s="231"/>
      <c r="L15" s="231"/>
      <c r="M15" s="231"/>
      <c r="N15" s="251">
        <f>O15+P15+Q15</f>
        <v>40000000</v>
      </c>
      <c r="O15" s="251">
        <v>40000000</v>
      </c>
      <c r="P15" s="123"/>
      <c r="Q15" s="123"/>
      <c r="R15" s="251">
        <f>S15+U15</f>
        <v>40000000</v>
      </c>
      <c r="S15" s="251">
        <v>40000000</v>
      </c>
      <c r="T15" s="123"/>
      <c r="U15" s="123"/>
      <c r="V15" s="233">
        <f>W15+X15</f>
        <v>0</v>
      </c>
      <c r="W15" s="234"/>
      <c r="X15" s="234"/>
      <c r="Y15" s="125"/>
      <c r="Z15" s="125"/>
      <c r="AA15" s="125">
        <v>40000000</v>
      </c>
      <c r="AB15" s="125"/>
      <c r="AC15" s="173">
        <f t="shared" si="2"/>
        <v>0</v>
      </c>
      <c r="AD15" s="125">
        <v>40000000</v>
      </c>
      <c r="AE15" s="125"/>
      <c r="AF15" s="125"/>
      <c r="AG15" s="127"/>
    </row>
    <row r="16" spans="1:33" s="236" customFormat="1" ht="19.5" customHeight="1" hidden="1" outlineLevel="1">
      <c r="A16" s="225" t="s">
        <v>13</v>
      </c>
      <c r="B16" s="226" t="s">
        <v>23</v>
      </c>
      <c r="C16" s="227"/>
      <c r="D16" s="228" t="s">
        <v>25</v>
      </c>
      <c r="E16" s="229" t="s">
        <v>467</v>
      </c>
      <c r="F16" s="230"/>
      <c r="G16" s="229" t="s">
        <v>465</v>
      </c>
      <c r="H16" s="229">
        <v>0</v>
      </c>
      <c r="I16" s="231"/>
      <c r="J16" s="231"/>
      <c r="K16" s="231"/>
      <c r="L16" s="231"/>
      <c r="M16" s="231"/>
      <c r="N16" s="253"/>
      <c r="O16" s="253"/>
      <c r="P16" s="231"/>
      <c r="Q16" s="231"/>
      <c r="R16" s="253"/>
      <c r="S16" s="253"/>
      <c r="T16" s="231"/>
      <c r="U16" s="231"/>
      <c r="V16" s="254"/>
      <c r="W16" s="255"/>
      <c r="X16" s="255"/>
      <c r="Y16" s="256"/>
      <c r="Z16" s="256"/>
      <c r="AA16" s="230"/>
      <c r="AB16" s="230"/>
      <c r="AC16" s="174" t="e">
        <f t="shared" si="2"/>
        <v>#DIV/0!</v>
      </c>
      <c r="AD16" s="230"/>
      <c r="AE16" s="127"/>
      <c r="AF16" s="230"/>
      <c r="AG16" s="230"/>
    </row>
    <row r="17" spans="1:33" s="264" customFormat="1" ht="19.5" customHeight="1" hidden="1" outlineLevel="1">
      <c r="A17" s="257"/>
      <c r="B17" s="258" t="s">
        <v>458</v>
      </c>
      <c r="C17" s="259"/>
      <c r="D17" s="260"/>
      <c r="E17" s="257"/>
      <c r="F17" s="261"/>
      <c r="G17" s="261"/>
      <c r="H17" s="257"/>
      <c r="I17" s="262"/>
      <c r="J17" s="262"/>
      <c r="K17" s="262"/>
      <c r="L17" s="262"/>
      <c r="M17" s="262"/>
      <c r="N17" s="263">
        <f aca="true" t="shared" si="5" ref="N17:AF17">SUM(N18:N24)</f>
        <v>480000000</v>
      </c>
      <c r="O17" s="263">
        <f t="shared" si="5"/>
        <v>480000000</v>
      </c>
      <c r="P17" s="263">
        <f t="shared" si="5"/>
        <v>0</v>
      </c>
      <c r="Q17" s="263">
        <f t="shared" si="5"/>
        <v>0</v>
      </c>
      <c r="R17" s="263">
        <f t="shared" si="5"/>
        <v>480000000</v>
      </c>
      <c r="S17" s="263">
        <f t="shared" si="5"/>
        <v>480000000</v>
      </c>
      <c r="T17" s="263">
        <f t="shared" si="5"/>
        <v>0</v>
      </c>
      <c r="U17" s="263">
        <f t="shared" si="5"/>
        <v>0</v>
      </c>
      <c r="V17" s="263">
        <f t="shared" si="5"/>
        <v>0</v>
      </c>
      <c r="W17" s="263">
        <f t="shared" si="5"/>
        <v>0</v>
      </c>
      <c r="X17" s="263">
        <f t="shared" si="5"/>
        <v>0</v>
      </c>
      <c r="Y17" s="263">
        <f t="shared" si="5"/>
        <v>0</v>
      </c>
      <c r="Z17" s="263">
        <f t="shared" si="5"/>
        <v>0</v>
      </c>
      <c r="AA17" s="263">
        <v>480000000</v>
      </c>
      <c r="AB17" s="263">
        <f t="shared" si="5"/>
        <v>0</v>
      </c>
      <c r="AC17" s="174">
        <f t="shared" si="2"/>
        <v>0</v>
      </c>
      <c r="AD17" s="263">
        <v>480000000</v>
      </c>
      <c r="AE17" s="124">
        <f t="shared" si="5"/>
        <v>0</v>
      </c>
      <c r="AF17" s="263">
        <f t="shared" si="5"/>
        <v>0</v>
      </c>
      <c r="AG17" s="261"/>
    </row>
    <row r="18" spans="1:33" s="236" customFormat="1" ht="19.5" customHeight="1" hidden="1" outlineLevel="1">
      <c r="A18" s="225" t="s">
        <v>13</v>
      </c>
      <c r="B18" s="226" t="s">
        <v>14</v>
      </c>
      <c r="C18" s="227"/>
      <c r="D18" s="228" t="s">
        <v>15</v>
      </c>
      <c r="E18" s="229">
        <v>2022</v>
      </c>
      <c r="F18" s="230"/>
      <c r="G18" s="229" t="s">
        <v>468</v>
      </c>
      <c r="H18" s="229" t="s">
        <v>469</v>
      </c>
      <c r="I18" s="231"/>
      <c r="J18" s="231"/>
      <c r="K18" s="231"/>
      <c r="L18" s="231"/>
      <c r="M18" s="231"/>
      <c r="N18" s="232">
        <f>O18+P18+Q18</f>
        <v>120000000</v>
      </c>
      <c r="O18" s="232">
        <v>120000000</v>
      </c>
      <c r="P18" s="123"/>
      <c r="Q18" s="123"/>
      <c r="R18" s="232">
        <f>S18+U18</f>
        <v>120000000</v>
      </c>
      <c r="S18" s="232">
        <v>120000000</v>
      </c>
      <c r="T18" s="123"/>
      <c r="U18" s="123"/>
      <c r="V18" s="233">
        <f>W18+X18</f>
        <v>0</v>
      </c>
      <c r="W18" s="234"/>
      <c r="X18" s="234"/>
      <c r="Y18" s="235"/>
      <c r="Z18" s="235"/>
      <c r="AA18" s="235">
        <v>120000000</v>
      </c>
      <c r="AB18" s="235"/>
      <c r="AC18" s="173">
        <f t="shared" si="2"/>
        <v>0</v>
      </c>
      <c r="AD18" s="235">
        <v>120000000</v>
      </c>
      <c r="AE18" s="125"/>
      <c r="AF18" s="235"/>
      <c r="AG18" s="230"/>
    </row>
    <row r="19" spans="1:33" s="236" customFormat="1" ht="19.5" customHeight="1" hidden="1" outlineLevel="1">
      <c r="A19" s="225" t="s">
        <v>13</v>
      </c>
      <c r="B19" s="226" t="s">
        <v>16</v>
      </c>
      <c r="C19" s="227"/>
      <c r="D19" s="228" t="s">
        <v>18</v>
      </c>
      <c r="E19" s="229">
        <v>2022</v>
      </c>
      <c r="F19" s="230"/>
      <c r="G19" s="229" t="s">
        <v>468</v>
      </c>
      <c r="H19" s="229" t="s">
        <v>464</v>
      </c>
      <c r="I19" s="231"/>
      <c r="J19" s="231"/>
      <c r="K19" s="231"/>
      <c r="L19" s="231"/>
      <c r="M19" s="231"/>
      <c r="N19" s="232">
        <f aca="true" t="shared" si="6" ref="N19:N24">O19+P19+Q19</f>
        <v>160000000</v>
      </c>
      <c r="O19" s="232">
        <v>160000000</v>
      </c>
      <c r="P19" s="123"/>
      <c r="Q19" s="123"/>
      <c r="R19" s="232">
        <f aca="true" t="shared" si="7" ref="R19:R24">S19+U19</f>
        <v>160000000</v>
      </c>
      <c r="S19" s="232">
        <v>160000000</v>
      </c>
      <c r="T19" s="123"/>
      <c r="U19" s="123"/>
      <c r="V19" s="233">
        <f aca="true" t="shared" si="8" ref="V19:V24">W19+X19</f>
        <v>0</v>
      </c>
      <c r="W19" s="234"/>
      <c r="X19" s="234"/>
      <c r="Y19" s="235"/>
      <c r="Z19" s="235"/>
      <c r="AA19" s="235">
        <v>160000000</v>
      </c>
      <c r="AB19" s="235"/>
      <c r="AC19" s="173">
        <f t="shared" si="2"/>
        <v>0</v>
      </c>
      <c r="AD19" s="235">
        <v>160000000</v>
      </c>
      <c r="AE19" s="125"/>
      <c r="AF19" s="235"/>
      <c r="AG19" s="230"/>
    </row>
    <row r="20" spans="1:33" s="236" customFormat="1" ht="19.5" customHeight="1" hidden="1" outlineLevel="1">
      <c r="A20" s="225" t="s">
        <v>13</v>
      </c>
      <c r="B20" s="226" t="s">
        <v>19</v>
      </c>
      <c r="C20" s="227"/>
      <c r="D20" s="228" t="s">
        <v>19</v>
      </c>
      <c r="E20" s="229">
        <v>2022</v>
      </c>
      <c r="F20" s="230"/>
      <c r="G20" s="229" t="s">
        <v>468</v>
      </c>
      <c r="H20" s="229" t="s">
        <v>469</v>
      </c>
      <c r="I20" s="231"/>
      <c r="J20" s="231"/>
      <c r="K20" s="231"/>
      <c r="L20" s="231"/>
      <c r="M20" s="231"/>
      <c r="N20" s="232">
        <f t="shared" si="6"/>
        <v>120000000</v>
      </c>
      <c r="O20" s="232">
        <v>120000000</v>
      </c>
      <c r="P20" s="123"/>
      <c r="Q20" s="123"/>
      <c r="R20" s="232">
        <f t="shared" si="7"/>
        <v>120000000</v>
      </c>
      <c r="S20" s="232">
        <v>120000000</v>
      </c>
      <c r="T20" s="123"/>
      <c r="U20" s="123"/>
      <c r="V20" s="233">
        <f t="shared" si="8"/>
        <v>0</v>
      </c>
      <c r="W20" s="234"/>
      <c r="X20" s="234"/>
      <c r="Y20" s="235"/>
      <c r="Z20" s="235"/>
      <c r="AA20" s="235">
        <v>120000000</v>
      </c>
      <c r="AB20" s="235"/>
      <c r="AC20" s="173">
        <f t="shared" si="2"/>
        <v>0</v>
      </c>
      <c r="AD20" s="235">
        <v>120000000</v>
      </c>
      <c r="AE20" s="125"/>
      <c r="AF20" s="235"/>
      <c r="AG20" s="230"/>
    </row>
    <row r="21" spans="1:33" s="236" customFormat="1" ht="19.5" customHeight="1" hidden="1" outlineLevel="1">
      <c r="A21" s="225" t="s">
        <v>13</v>
      </c>
      <c r="B21" s="226" t="s">
        <v>21</v>
      </c>
      <c r="C21" s="227"/>
      <c r="D21" s="228" t="s">
        <v>21</v>
      </c>
      <c r="E21" s="229">
        <v>2022</v>
      </c>
      <c r="F21" s="230"/>
      <c r="G21" s="229" t="s">
        <v>468</v>
      </c>
      <c r="H21" s="229" t="s">
        <v>470</v>
      </c>
      <c r="I21" s="231"/>
      <c r="J21" s="231"/>
      <c r="K21" s="231"/>
      <c r="L21" s="231"/>
      <c r="M21" s="231"/>
      <c r="N21" s="232">
        <f t="shared" si="6"/>
        <v>80000000</v>
      </c>
      <c r="O21" s="232">
        <v>80000000</v>
      </c>
      <c r="P21" s="123"/>
      <c r="Q21" s="123"/>
      <c r="R21" s="232">
        <f t="shared" si="7"/>
        <v>80000000</v>
      </c>
      <c r="S21" s="232">
        <v>80000000</v>
      </c>
      <c r="T21" s="123"/>
      <c r="U21" s="123"/>
      <c r="V21" s="233">
        <f t="shared" si="8"/>
        <v>0</v>
      </c>
      <c r="W21" s="234"/>
      <c r="X21" s="234"/>
      <c r="Y21" s="235"/>
      <c r="Z21" s="235"/>
      <c r="AA21" s="235">
        <v>80000000</v>
      </c>
      <c r="AB21" s="235"/>
      <c r="AC21" s="173">
        <f t="shared" si="2"/>
        <v>0</v>
      </c>
      <c r="AD21" s="235">
        <v>80000000</v>
      </c>
      <c r="AE21" s="125"/>
      <c r="AF21" s="235"/>
      <c r="AG21" s="230"/>
    </row>
    <row r="22" spans="1:33" s="236" customFormat="1" ht="19.5" customHeight="1" hidden="1" outlineLevel="1">
      <c r="A22" s="225" t="s">
        <v>13</v>
      </c>
      <c r="B22" s="226" t="s">
        <v>27</v>
      </c>
      <c r="C22" s="227"/>
      <c r="D22" s="228" t="s">
        <v>29</v>
      </c>
      <c r="E22" s="229">
        <v>2022</v>
      </c>
      <c r="F22" s="230"/>
      <c r="G22" s="229" t="s">
        <v>468</v>
      </c>
      <c r="H22" s="229" t="s">
        <v>466</v>
      </c>
      <c r="I22" s="231"/>
      <c r="J22" s="231"/>
      <c r="K22" s="231"/>
      <c r="L22" s="231"/>
      <c r="M22" s="231"/>
      <c r="N22" s="232">
        <f t="shared" si="6"/>
        <v>0</v>
      </c>
      <c r="O22" s="232">
        <v>0</v>
      </c>
      <c r="P22" s="123"/>
      <c r="Q22" s="123"/>
      <c r="R22" s="232">
        <f t="shared" si="7"/>
        <v>0</v>
      </c>
      <c r="S22" s="232">
        <v>0</v>
      </c>
      <c r="T22" s="123"/>
      <c r="U22" s="123"/>
      <c r="V22" s="233">
        <f t="shared" si="8"/>
        <v>0</v>
      </c>
      <c r="W22" s="234"/>
      <c r="X22" s="234"/>
      <c r="Y22" s="235"/>
      <c r="Z22" s="235"/>
      <c r="AA22" s="235">
        <v>0</v>
      </c>
      <c r="AB22" s="235"/>
      <c r="AC22" s="174" t="e">
        <f t="shared" si="2"/>
        <v>#DIV/0!</v>
      </c>
      <c r="AD22" s="235">
        <v>0</v>
      </c>
      <c r="AE22" s="125"/>
      <c r="AF22" s="235"/>
      <c r="AG22" s="230"/>
    </row>
    <row r="23" spans="1:33" s="236" customFormat="1" ht="19.5" customHeight="1" hidden="1" outlineLevel="1">
      <c r="A23" s="225"/>
      <c r="B23" s="226" t="s">
        <v>23</v>
      </c>
      <c r="C23" s="227"/>
      <c r="D23" s="228" t="s">
        <v>25</v>
      </c>
      <c r="E23" s="229">
        <v>2022</v>
      </c>
      <c r="F23" s="230"/>
      <c r="G23" s="229" t="s">
        <v>468</v>
      </c>
      <c r="H23" s="229" t="s">
        <v>466</v>
      </c>
      <c r="I23" s="231"/>
      <c r="J23" s="231"/>
      <c r="K23" s="231"/>
      <c r="L23" s="231"/>
      <c r="M23" s="231"/>
      <c r="N23" s="232">
        <f t="shared" si="6"/>
        <v>0</v>
      </c>
      <c r="O23" s="232">
        <v>0</v>
      </c>
      <c r="P23" s="123"/>
      <c r="Q23" s="123"/>
      <c r="R23" s="232">
        <f t="shared" si="7"/>
        <v>0</v>
      </c>
      <c r="S23" s="232">
        <v>0</v>
      </c>
      <c r="T23" s="123"/>
      <c r="U23" s="123"/>
      <c r="V23" s="233">
        <f t="shared" si="8"/>
        <v>0</v>
      </c>
      <c r="W23" s="234"/>
      <c r="X23" s="234"/>
      <c r="Y23" s="235"/>
      <c r="Z23" s="235"/>
      <c r="AA23" s="235">
        <v>0</v>
      </c>
      <c r="AB23" s="235"/>
      <c r="AC23" s="174" t="e">
        <f t="shared" si="2"/>
        <v>#DIV/0!</v>
      </c>
      <c r="AD23" s="235">
        <v>0</v>
      </c>
      <c r="AE23" s="125"/>
      <c r="AF23" s="235"/>
      <c r="AG23" s="230"/>
    </row>
    <row r="24" spans="1:33" s="236" customFormat="1" ht="19.5" customHeight="1" hidden="1" outlineLevel="1">
      <c r="A24" s="230"/>
      <c r="B24" s="226" t="s">
        <v>30</v>
      </c>
      <c r="C24" s="227"/>
      <c r="D24" s="228" t="s">
        <v>32</v>
      </c>
      <c r="E24" s="229" t="s">
        <v>467</v>
      </c>
      <c r="F24" s="230"/>
      <c r="G24" s="229" t="s">
        <v>468</v>
      </c>
      <c r="H24" s="229"/>
      <c r="I24" s="231"/>
      <c r="J24" s="231"/>
      <c r="K24" s="231"/>
      <c r="L24" s="231"/>
      <c r="M24" s="231"/>
      <c r="N24" s="232">
        <f t="shared" si="6"/>
        <v>0</v>
      </c>
      <c r="O24" s="232">
        <v>0</v>
      </c>
      <c r="P24" s="123"/>
      <c r="Q24" s="123"/>
      <c r="R24" s="232">
        <f t="shared" si="7"/>
        <v>0</v>
      </c>
      <c r="S24" s="232">
        <v>0</v>
      </c>
      <c r="T24" s="123"/>
      <c r="U24" s="123"/>
      <c r="V24" s="233">
        <f t="shared" si="8"/>
        <v>0</v>
      </c>
      <c r="W24" s="234"/>
      <c r="X24" s="234"/>
      <c r="Y24" s="235"/>
      <c r="Z24" s="235"/>
      <c r="AA24" s="235">
        <v>0</v>
      </c>
      <c r="AB24" s="235"/>
      <c r="AC24" s="174" t="e">
        <f t="shared" si="2"/>
        <v>#DIV/0!</v>
      </c>
      <c r="AD24" s="235">
        <v>0</v>
      </c>
      <c r="AE24" s="125"/>
      <c r="AF24" s="235"/>
      <c r="AG24" s="230"/>
    </row>
    <row r="25" spans="1:33" s="264" customFormat="1" ht="19.5" customHeight="1" hidden="1" outlineLevel="1">
      <c r="A25" s="257"/>
      <c r="B25" s="258" t="s">
        <v>459</v>
      </c>
      <c r="C25" s="259"/>
      <c r="D25" s="260"/>
      <c r="E25" s="257"/>
      <c r="F25" s="261"/>
      <c r="G25" s="257"/>
      <c r="H25" s="257"/>
      <c r="I25" s="262"/>
      <c r="J25" s="262"/>
      <c r="K25" s="262"/>
      <c r="L25" s="262"/>
      <c r="M25" s="262"/>
      <c r="N25" s="263">
        <f aca="true" t="shared" si="9" ref="N25:AF25">SUM(N26:N31)</f>
        <v>476000000</v>
      </c>
      <c r="O25" s="263">
        <f t="shared" si="9"/>
        <v>476000000</v>
      </c>
      <c r="P25" s="263">
        <f t="shared" si="9"/>
        <v>0</v>
      </c>
      <c r="Q25" s="263">
        <f t="shared" si="9"/>
        <v>0</v>
      </c>
      <c r="R25" s="263">
        <f t="shared" si="9"/>
        <v>476000000</v>
      </c>
      <c r="S25" s="263">
        <f t="shared" si="9"/>
        <v>476000000</v>
      </c>
      <c r="T25" s="263">
        <f t="shared" si="9"/>
        <v>0</v>
      </c>
      <c r="U25" s="263">
        <f t="shared" si="9"/>
        <v>0</v>
      </c>
      <c r="V25" s="263">
        <f t="shared" si="9"/>
        <v>0</v>
      </c>
      <c r="W25" s="263">
        <f t="shared" si="9"/>
        <v>0</v>
      </c>
      <c r="X25" s="263">
        <f t="shared" si="9"/>
        <v>0</v>
      </c>
      <c r="Y25" s="263">
        <f t="shared" si="9"/>
        <v>0</v>
      </c>
      <c r="Z25" s="263">
        <f t="shared" si="9"/>
        <v>0</v>
      </c>
      <c r="AA25" s="263">
        <v>476000000</v>
      </c>
      <c r="AB25" s="263">
        <f t="shared" si="9"/>
        <v>0</v>
      </c>
      <c r="AC25" s="174">
        <f t="shared" si="2"/>
        <v>0</v>
      </c>
      <c r="AD25" s="263">
        <v>476000000</v>
      </c>
      <c r="AE25" s="124">
        <f t="shared" si="9"/>
        <v>0</v>
      </c>
      <c r="AF25" s="263">
        <f t="shared" si="9"/>
        <v>0</v>
      </c>
      <c r="AG25" s="261"/>
    </row>
    <row r="26" spans="1:33" s="236" customFormat="1" ht="19.5" customHeight="1" hidden="1" outlineLevel="1">
      <c r="A26" s="225" t="s">
        <v>13</v>
      </c>
      <c r="B26" s="226" t="s">
        <v>14</v>
      </c>
      <c r="C26" s="227"/>
      <c r="D26" s="228" t="s">
        <v>15</v>
      </c>
      <c r="E26" s="229">
        <v>2022</v>
      </c>
      <c r="F26" s="230"/>
      <c r="G26" s="229" t="s">
        <v>471</v>
      </c>
      <c r="H26" s="229" t="s">
        <v>472</v>
      </c>
      <c r="I26" s="231"/>
      <c r="J26" s="231"/>
      <c r="K26" s="231"/>
      <c r="L26" s="231"/>
      <c r="M26" s="231"/>
      <c r="N26" s="232">
        <f aca="true" t="shared" si="10" ref="N26:N31">O26+P26+Q26</f>
        <v>112500000</v>
      </c>
      <c r="O26" s="232">
        <v>112500000</v>
      </c>
      <c r="P26" s="123"/>
      <c r="Q26" s="123"/>
      <c r="R26" s="232">
        <f aca="true" t="shared" si="11" ref="R26:R31">S26+U26</f>
        <v>112500000</v>
      </c>
      <c r="S26" s="232">
        <v>112500000</v>
      </c>
      <c r="T26" s="123"/>
      <c r="U26" s="123"/>
      <c r="V26" s="233">
        <f aca="true" t="shared" si="12" ref="V26:V31">W26+X26</f>
        <v>0</v>
      </c>
      <c r="W26" s="234"/>
      <c r="X26" s="234"/>
      <c r="Y26" s="235"/>
      <c r="Z26" s="235"/>
      <c r="AA26" s="235">
        <v>112500000</v>
      </c>
      <c r="AB26" s="235"/>
      <c r="AC26" s="173">
        <f t="shared" si="2"/>
        <v>0</v>
      </c>
      <c r="AD26" s="235">
        <v>112500000</v>
      </c>
      <c r="AE26" s="125"/>
      <c r="AF26" s="235"/>
      <c r="AG26" s="230"/>
    </row>
    <row r="27" spans="1:33" s="236" customFormat="1" ht="19.5" customHeight="1" hidden="1" outlineLevel="1">
      <c r="A27" s="225" t="s">
        <v>13</v>
      </c>
      <c r="B27" s="226" t="s">
        <v>16</v>
      </c>
      <c r="C27" s="227"/>
      <c r="D27" s="228" t="s">
        <v>18</v>
      </c>
      <c r="E27" s="229">
        <v>2022</v>
      </c>
      <c r="F27" s="230"/>
      <c r="G27" s="229" t="s">
        <v>471</v>
      </c>
      <c r="H27" s="229" t="s">
        <v>472</v>
      </c>
      <c r="I27" s="231"/>
      <c r="J27" s="231"/>
      <c r="K27" s="231"/>
      <c r="L27" s="231"/>
      <c r="M27" s="231"/>
      <c r="N27" s="232">
        <f t="shared" si="10"/>
        <v>112500000</v>
      </c>
      <c r="O27" s="232">
        <v>112500000</v>
      </c>
      <c r="P27" s="123"/>
      <c r="Q27" s="123"/>
      <c r="R27" s="232">
        <f t="shared" si="11"/>
        <v>112500000</v>
      </c>
      <c r="S27" s="232">
        <v>112500000</v>
      </c>
      <c r="T27" s="123"/>
      <c r="U27" s="123"/>
      <c r="V27" s="233">
        <f t="shared" si="12"/>
        <v>0</v>
      </c>
      <c r="W27" s="234"/>
      <c r="X27" s="234"/>
      <c r="Y27" s="235"/>
      <c r="Z27" s="235"/>
      <c r="AA27" s="235">
        <v>112500000</v>
      </c>
      <c r="AB27" s="235"/>
      <c r="AC27" s="173">
        <f t="shared" si="2"/>
        <v>0</v>
      </c>
      <c r="AD27" s="235">
        <v>112500000</v>
      </c>
      <c r="AE27" s="125"/>
      <c r="AF27" s="235"/>
      <c r="AG27" s="230"/>
    </row>
    <row r="28" spans="1:33" s="248" customFormat="1" ht="19.5" customHeight="1" hidden="1" outlineLevel="1">
      <c r="A28" s="237" t="s">
        <v>13</v>
      </c>
      <c r="B28" s="238" t="s">
        <v>19</v>
      </c>
      <c r="C28" s="239"/>
      <c r="D28" s="240" t="s">
        <v>19</v>
      </c>
      <c r="E28" s="241">
        <v>2022</v>
      </c>
      <c r="F28" s="242"/>
      <c r="G28" s="241" t="s">
        <v>471</v>
      </c>
      <c r="H28" s="241" t="s">
        <v>472</v>
      </c>
      <c r="I28" s="243"/>
      <c r="J28" s="243"/>
      <c r="K28" s="243"/>
      <c r="L28" s="243"/>
      <c r="M28" s="243"/>
      <c r="N28" s="244">
        <f t="shared" si="10"/>
        <v>112500000</v>
      </c>
      <c r="O28" s="244">
        <v>112500000</v>
      </c>
      <c r="P28" s="245"/>
      <c r="Q28" s="245"/>
      <c r="R28" s="244">
        <f t="shared" si="11"/>
        <v>112500000</v>
      </c>
      <c r="S28" s="244">
        <v>112500000</v>
      </c>
      <c r="T28" s="245"/>
      <c r="U28" s="245"/>
      <c r="V28" s="246">
        <f t="shared" si="12"/>
        <v>0</v>
      </c>
      <c r="W28" s="247"/>
      <c r="X28" s="247"/>
      <c r="Y28" s="126"/>
      <c r="Z28" s="126"/>
      <c r="AA28" s="126">
        <v>112500000</v>
      </c>
      <c r="AB28" s="126"/>
      <c r="AC28" s="173">
        <f t="shared" si="2"/>
        <v>0</v>
      </c>
      <c r="AD28" s="126">
        <v>112500000</v>
      </c>
      <c r="AE28" s="126"/>
      <c r="AF28" s="126"/>
      <c r="AG28" s="242"/>
    </row>
    <row r="29" spans="1:33" s="248" customFormat="1" ht="19.5" customHeight="1" hidden="1" outlineLevel="1">
      <c r="A29" s="237" t="s">
        <v>13</v>
      </c>
      <c r="B29" s="238" t="s">
        <v>779</v>
      </c>
      <c r="C29" s="239"/>
      <c r="D29" s="240" t="s">
        <v>21</v>
      </c>
      <c r="E29" s="241">
        <v>2022</v>
      </c>
      <c r="F29" s="242"/>
      <c r="G29" s="241" t="s">
        <v>471</v>
      </c>
      <c r="H29" s="241" t="s">
        <v>464</v>
      </c>
      <c r="I29" s="243"/>
      <c r="J29" s="243"/>
      <c r="K29" s="243"/>
      <c r="L29" s="243"/>
      <c r="M29" s="243"/>
      <c r="N29" s="244">
        <f t="shared" si="10"/>
        <v>93500000</v>
      </c>
      <c r="O29" s="244">
        <v>93500000</v>
      </c>
      <c r="P29" s="245"/>
      <c r="Q29" s="245"/>
      <c r="R29" s="244">
        <f t="shared" si="11"/>
        <v>93500000</v>
      </c>
      <c r="S29" s="244">
        <v>93500000</v>
      </c>
      <c r="T29" s="245"/>
      <c r="U29" s="245"/>
      <c r="V29" s="246">
        <f t="shared" si="12"/>
        <v>0</v>
      </c>
      <c r="W29" s="247"/>
      <c r="X29" s="247"/>
      <c r="Y29" s="126"/>
      <c r="Z29" s="126"/>
      <c r="AA29" s="126">
        <v>93500000</v>
      </c>
      <c r="AB29" s="126"/>
      <c r="AC29" s="173">
        <f t="shared" si="2"/>
        <v>0</v>
      </c>
      <c r="AD29" s="126">
        <v>93500000</v>
      </c>
      <c r="AE29" s="126"/>
      <c r="AF29" s="126"/>
      <c r="AG29" s="242"/>
    </row>
    <row r="30" spans="1:33" s="248" customFormat="1" ht="19.5" customHeight="1" hidden="1" outlineLevel="1">
      <c r="A30" s="237" t="s">
        <v>13</v>
      </c>
      <c r="B30" s="238" t="s">
        <v>27</v>
      </c>
      <c r="C30" s="239"/>
      <c r="D30" s="240" t="s">
        <v>29</v>
      </c>
      <c r="E30" s="241">
        <v>2022</v>
      </c>
      <c r="F30" s="242"/>
      <c r="G30" s="241" t="s">
        <v>471</v>
      </c>
      <c r="H30" s="241" t="s">
        <v>466</v>
      </c>
      <c r="I30" s="243"/>
      <c r="J30" s="243"/>
      <c r="K30" s="243"/>
      <c r="L30" s="243"/>
      <c r="M30" s="243"/>
      <c r="N30" s="244">
        <f t="shared" si="10"/>
        <v>22500000</v>
      </c>
      <c r="O30" s="244">
        <v>22500000</v>
      </c>
      <c r="P30" s="245"/>
      <c r="Q30" s="245"/>
      <c r="R30" s="244">
        <f t="shared" si="11"/>
        <v>22500000</v>
      </c>
      <c r="S30" s="244">
        <v>22500000</v>
      </c>
      <c r="T30" s="245"/>
      <c r="U30" s="245"/>
      <c r="V30" s="246">
        <f t="shared" si="12"/>
        <v>0</v>
      </c>
      <c r="W30" s="247"/>
      <c r="X30" s="247"/>
      <c r="Y30" s="126"/>
      <c r="Z30" s="126"/>
      <c r="AA30" s="126">
        <v>22500000</v>
      </c>
      <c r="AB30" s="126"/>
      <c r="AC30" s="173">
        <f t="shared" si="2"/>
        <v>0</v>
      </c>
      <c r="AD30" s="126">
        <v>22500000</v>
      </c>
      <c r="AE30" s="126"/>
      <c r="AF30" s="126"/>
      <c r="AG30" s="242"/>
    </row>
    <row r="31" spans="1:33" s="236" customFormat="1" ht="19.5" customHeight="1" hidden="1" outlineLevel="1">
      <c r="A31" s="225" t="s">
        <v>13</v>
      </c>
      <c r="B31" s="226" t="s">
        <v>23</v>
      </c>
      <c r="C31" s="227"/>
      <c r="D31" s="228" t="s">
        <v>25</v>
      </c>
      <c r="E31" s="229">
        <v>2022</v>
      </c>
      <c r="F31" s="230"/>
      <c r="G31" s="229" t="s">
        <v>471</v>
      </c>
      <c r="H31" s="229" t="s">
        <v>466</v>
      </c>
      <c r="I31" s="231"/>
      <c r="J31" s="231"/>
      <c r="K31" s="231"/>
      <c r="L31" s="231"/>
      <c r="M31" s="231"/>
      <c r="N31" s="232">
        <f t="shared" si="10"/>
        <v>22500000</v>
      </c>
      <c r="O31" s="232">
        <v>22500000</v>
      </c>
      <c r="P31" s="123"/>
      <c r="Q31" s="123"/>
      <c r="R31" s="232">
        <f t="shared" si="11"/>
        <v>22500000</v>
      </c>
      <c r="S31" s="232">
        <v>22500000</v>
      </c>
      <c r="T31" s="123"/>
      <c r="U31" s="123"/>
      <c r="V31" s="233">
        <f t="shared" si="12"/>
        <v>0</v>
      </c>
      <c r="W31" s="234"/>
      <c r="X31" s="234"/>
      <c r="Y31" s="235"/>
      <c r="Z31" s="235"/>
      <c r="AA31" s="235">
        <v>22500000</v>
      </c>
      <c r="AB31" s="235"/>
      <c r="AC31" s="173">
        <f t="shared" si="2"/>
        <v>0</v>
      </c>
      <c r="AD31" s="235">
        <v>22500000</v>
      </c>
      <c r="AE31" s="125"/>
      <c r="AF31" s="235"/>
      <c r="AG31" s="230"/>
    </row>
    <row r="32" spans="1:33" s="264" customFormat="1" ht="27" hidden="1" outlineLevel="1">
      <c r="A32" s="265"/>
      <c r="B32" s="266" t="s">
        <v>34</v>
      </c>
      <c r="C32" s="259"/>
      <c r="D32" s="265"/>
      <c r="E32" s="265"/>
      <c r="F32" s="265"/>
      <c r="G32" s="265"/>
      <c r="H32" s="265"/>
      <c r="I32" s="262">
        <v>0</v>
      </c>
      <c r="J32" s="262">
        <v>5954</v>
      </c>
      <c r="K32" s="262">
        <v>0</v>
      </c>
      <c r="L32" s="262">
        <v>5954</v>
      </c>
      <c r="M32" s="262"/>
      <c r="N32" s="267">
        <f>N33+N34</f>
        <v>1721000000</v>
      </c>
      <c r="O32" s="267">
        <f aca="true" t="shared" si="13" ref="O32:AF32">O33+O34</f>
        <v>1721000000</v>
      </c>
      <c r="P32" s="267">
        <f t="shared" si="13"/>
        <v>0</v>
      </c>
      <c r="Q32" s="267">
        <f t="shared" si="13"/>
        <v>0</v>
      </c>
      <c r="R32" s="267">
        <f t="shared" si="13"/>
        <v>1721000000</v>
      </c>
      <c r="S32" s="267">
        <f t="shared" si="13"/>
        <v>1721000000</v>
      </c>
      <c r="T32" s="267">
        <f t="shared" si="13"/>
        <v>0</v>
      </c>
      <c r="U32" s="267">
        <f t="shared" si="13"/>
        <v>0</v>
      </c>
      <c r="V32" s="267">
        <f t="shared" si="13"/>
        <v>1678223000</v>
      </c>
      <c r="W32" s="267">
        <f t="shared" si="13"/>
        <v>1678223000</v>
      </c>
      <c r="X32" s="267">
        <f t="shared" si="13"/>
        <v>0</v>
      </c>
      <c r="Y32" s="267">
        <f t="shared" si="13"/>
        <v>0</v>
      </c>
      <c r="Z32" s="267">
        <f t="shared" si="13"/>
        <v>0</v>
      </c>
      <c r="AA32" s="267">
        <v>42777000</v>
      </c>
      <c r="AB32" s="267">
        <f t="shared" si="13"/>
        <v>9565000</v>
      </c>
      <c r="AC32" s="174">
        <f t="shared" si="2"/>
        <v>0.2236014680786404</v>
      </c>
      <c r="AD32" s="267">
        <v>42777000</v>
      </c>
      <c r="AE32" s="128">
        <f t="shared" si="13"/>
        <v>9565000</v>
      </c>
      <c r="AF32" s="267">
        <f t="shared" si="13"/>
        <v>0</v>
      </c>
      <c r="AG32" s="261"/>
    </row>
    <row r="33" spans="1:33" s="282" customFormat="1" ht="43.5" customHeight="1" hidden="1" outlineLevel="1">
      <c r="A33" s="268" t="s">
        <v>13</v>
      </c>
      <c r="B33" s="269" t="s">
        <v>35</v>
      </c>
      <c r="C33" s="270" t="s">
        <v>255</v>
      </c>
      <c r="D33" s="271" t="s">
        <v>21</v>
      </c>
      <c r="E33" s="271">
        <v>2022</v>
      </c>
      <c r="F33" s="271">
        <v>7991694</v>
      </c>
      <c r="G33" s="271" t="s">
        <v>37</v>
      </c>
      <c r="H33" s="271" t="s">
        <v>435</v>
      </c>
      <c r="I33" s="272">
        <v>0</v>
      </c>
      <c r="J33" s="272">
        <v>1000</v>
      </c>
      <c r="K33" s="272">
        <v>0</v>
      </c>
      <c r="L33" s="272">
        <v>1000</v>
      </c>
      <c r="M33" s="273" t="s">
        <v>273</v>
      </c>
      <c r="N33" s="274">
        <f>O33+P33</f>
        <v>1000000000</v>
      </c>
      <c r="O33" s="274">
        <v>1000000000</v>
      </c>
      <c r="P33" s="275"/>
      <c r="Q33" s="275"/>
      <c r="R33" s="274">
        <f>S33+U33</f>
        <v>1000000000</v>
      </c>
      <c r="S33" s="274">
        <v>1000000000</v>
      </c>
      <c r="T33" s="271"/>
      <c r="U33" s="271"/>
      <c r="V33" s="276">
        <f>W33+X33</f>
        <v>985344000</v>
      </c>
      <c r="W33" s="277">
        <v>985344000</v>
      </c>
      <c r="X33" s="278"/>
      <c r="Y33" s="279"/>
      <c r="Z33" s="279"/>
      <c r="AA33" s="280">
        <v>14656000</v>
      </c>
      <c r="AB33" s="280">
        <f>AE33</f>
        <v>5616000</v>
      </c>
      <c r="AC33" s="173">
        <f t="shared" si="2"/>
        <v>0.38318777292576417</v>
      </c>
      <c r="AD33" s="280">
        <v>14656000</v>
      </c>
      <c r="AE33" s="129">
        <v>5616000</v>
      </c>
      <c r="AF33" s="280"/>
      <c r="AG33" s="281"/>
    </row>
    <row r="34" spans="1:33" s="285" customFormat="1" ht="43.5" customHeight="1" hidden="1" outlineLevel="1">
      <c r="A34" s="268" t="s">
        <v>13</v>
      </c>
      <c r="B34" s="269" t="s">
        <v>38</v>
      </c>
      <c r="C34" s="270" t="s">
        <v>255</v>
      </c>
      <c r="D34" s="271" t="s">
        <v>19</v>
      </c>
      <c r="E34" s="271">
        <v>2022</v>
      </c>
      <c r="F34" s="271">
        <v>7991693</v>
      </c>
      <c r="G34" s="271" t="s">
        <v>37</v>
      </c>
      <c r="H34" s="271" t="s">
        <v>39</v>
      </c>
      <c r="I34" s="272">
        <v>0</v>
      </c>
      <c r="J34" s="272">
        <v>721</v>
      </c>
      <c r="K34" s="272">
        <v>0</v>
      </c>
      <c r="L34" s="272">
        <v>721</v>
      </c>
      <c r="M34" s="273" t="s">
        <v>274</v>
      </c>
      <c r="N34" s="274">
        <f>O34+P34</f>
        <v>721000000</v>
      </c>
      <c r="O34" s="272">
        <v>721000000</v>
      </c>
      <c r="P34" s="271"/>
      <c r="Q34" s="271"/>
      <c r="R34" s="274">
        <f>S34+U34</f>
        <v>721000000</v>
      </c>
      <c r="S34" s="272">
        <v>721000000</v>
      </c>
      <c r="T34" s="271"/>
      <c r="U34" s="271"/>
      <c r="V34" s="276">
        <f>W34+X34</f>
        <v>692879000</v>
      </c>
      <c r="W34" s="277">
        <v>692879000</v>
      </c>
      <c r="X34" s="278"/>
      <c r="Y34" s="283"/>
      <c r="Z34" s="283"/>
      <c r="AA34" s="280">
        <v>28121000</v>
      </c>
      <c r="AB34" s="280">
        <f>AE34</f>
        <v>3949000</v>
      </c>
      <c r="AC34" s="173">
        <f t="shared" si="2"/>
        <v>0.14042886099356353</v>
      </c>
      <c r="AD34" s="280">
        <v>28121000</v>
      </c>
      <c r="AE34" s="129">
        <v>3949000</v>
      </c>
      <c r="AF34" s="280"/>
      <c r="AG34" s="284"/>
    </row>
    <row r="35" spans="1:33" s="108" customFormat="1" ht="60" customHeight="1" hidden="1" outlineLevel="1">
      <c r="A35" s="286" t="s">
        <v>40</v>
      </c>
      <c r="B35" s="287" t="s">
        <v>41</v>
      </c>
      <c r="C35" s="288" t="s">
        <v>36</v>
      </c>
      <c r="D35" s="286" t="s">
        <v>42</v>
      </c>
      <c r="E35" s="286">
        <v>2023</v>
      </c>
      <c r="F35" s="286"/>
      <c r="G35" s="286" t="s">
        <v>37</v>
      </c>
      <c r="H35" s="286" t="s">
        <v>43</v>
      </c>
      <c r="I35" s="289">
        <v>0</v>
      </c>
      <c r="J35" s="289">
        <v>2000</v>
      </c>
      <c r="K35" s="289">
        <v>0</v>
      </c>
      <c r="L35" s="289">
        <v>2000</v>
      </c>
      <c r="M35" s="289"/>
      <c r="N35" s="289"/>
      <c r="O35" s="289"/>
      <c r="P35" s="286"/>
      <c r="Q35" s="286"/>
      <c r="R35" s="289"/>
      <c r="S35" s="289"/>
      <c r="T35" s="286"/>
      <c r="U35" s="286"/>
      <c r="V35" s="286"/>
      <c r="W35" s="286"/>
      <c r="X35" s="286"/>
      <c r="Y35" s="290"/>
      <c r="Z35" s="290"/>
      <c r="AA35" s="290"/>
      <c r="AB35" s="290"/>
      <c r="AC35" s="174" t="e">
        <f t="shared" si="2"/>
        <v>#DIV/0!</v>
      </c>
      <c r="AD35" s="290"/>
      <c r="AE35" s="130"/>
      <c r="AF35" s="290"/>
      <c r="AG35" s="290"/>
    </row>
    <row r="36" spans="1:33" s="108" customFormat="1" ht="60" customHeight="1" hidden="1" outlineLevel="1">
      <c r="A36" s="286" t="s">
        <v>44</v>
      </c>
      <c r="B36" s="287" t="s">
        <v>45</v>
      </c>
      <c r="C36" s="288" t="s">
        <v>36</v>
      </c>
      <c r="D36" s="286" t="s">
        <v>32</v>
      </c>
      <c r="E36" s="286">
        <v>2023</v>
      </c>
      <c r="F36" s="286"/>
      <c r="G36" s="286" t="s">
        <v>37</v>
      </c>
      <c r="H36" s="286" t="s">
        <v>46</v>
      </c>
      <c r="I36" s="289">
        <v>0</v>
      </c>
      <c r="J36" s="289">
        <v>733</v>
      </c>
      <c r="K36" s="289">
        <v>0</v>
      </c>
      <c r="L36" s="289">
        <v>733</v>
      </c>
      <c r="M36" s="289"/>
      <c r="N36" s="289"/>
      <c r="O36" s="289"/>
      <c r="P36" s="286"/>
      <c r="Q36" s="286"/>
      <c r="R36" s="289"/>
      <c r="S36" s="289"/>
      <c r="T36" s="286"/>
      <c r="U36" s="286"/>
      <c r="V36" s="286"/>
      <c r="W36" s="286"/>
      <c r="X36" s="286"/>
      <c r="Y36" s="290"/>
      <c r="Z36" s="290"/>
      <c r="AA36" s="290"/>
      <c r="AB36" s="290"/>
      <c r="AC36" s="174" t="e">
        <f t="shared" si="2"/>
        <v>#DIV/0!</v>
      </c>
      <c r="AD36" s="290"/>
      <c r="AE36" s="130"/>
      <c r="AF36" s="290"/>
      <c r="AG36" s="290"/>
    </row>
    <row r="37" spans="1:33" s="108" customFormat="1" ht="68.25" customHeight="1" hidden="1" outlineLevel="1">
      <c r="A37" s="286" t="s">
        <v>47</v>
      </c>
      <c r="B37" s="287" t="s">
        <v>48</v>
      </c>
      <c r="C37" s="288" t="s">
        <v>36</v>
      </c>
      <c r="D37" s="286" t="s">
        <v>16</v>
      </c>
      <c r="E37" s="286">
        <v>2023</v>
      </c>
      <c r="F37" s="286"/>
      <c r="G37" s="286" t="s">
        <v>37</v>
      </c>
      <c r="H37" s="286" t="s">
        <v>49</v>
      </c>
      <c r="I37" s="289">
        <v>0</v>
      </c>
      <c r="J37" s="289">
        <v>1500</v>
      </c>
      <c r="K37" s="289">
        <v>0</v>
      </c>
      <c r="L37" s="289">
        <v>1500</v>
      </c>
      <c r="M37" s="289"/>
      <c r="N37" s="289"/>
      <c r="O37" s="289"/>
      <c r="P37" s="286"/>
      <c r="Q37" s="286"/>
      <c r="R37" s="289"/>
      <c r="S37" s="289"/>
      <c r="T37" s="286"/>
      <c r="U37" s="286"/>
      <c r="V37" s="286"/>
      <c r="W37" s="286"/>
      <c r="X37" s="286"/>
      <c r="Y37" s="290"/>
      <c r="Z37" s="290"/>
      <c r="AA37" s="290"/>
      <c r="AB37" s="290"/>
      <c r="AC37" s="174" t="e">
        <f t="shared" si="2"/>
        <v>#DIV/0!</v>
      </c>
      <c r="AD37" s="290"/>
      <c r="AE37" s="130"/>
      <c r="AF37" s="290"/>
      <c r="AG37" s="290"/>
    </row>
    <row r="38" spans="1:33" s="297" customFormat="1" ht="25.5" customHeight="1" hidden="1" outlineLevel="1">
      <c r="A38" s="291">
        <v>2</v>
      </c>
      <c r="B38" s="292" t="s">
        <v>50</v>
      </c>
      <c r="C38" s="293"/>
      <c r="D38" s="291"/>
      <c r="E38" s="291"/>
      <c r="F38" s="291"/>
      <c r="G38" s="291"/>
      <c r="H38" s="291"/>
      <c r="I38" s="294">
        <v>0</v>
      </c>
      <c r="J38" s="294">
        <v>80289</v>
      </c>
      <c r="K38" s="294">
        <v>0</v>
      </c>
      <c r="L38" s="294">
        <v>80289</v>
      </c>
      <c r="M38" s="294"/>
      <c r="N38" s="295">
        <f>N39</f>
        <v>36489000000</v>
      </c>
      <c r="O38" s="295">
        <f aca="true" t="shared" si="14" ref="O38:AF38">O39</f>
        <v>36489000000</v>
      </c>
      <c r="P38" s="295">
        <f t="shared" si="14"/>
        <v>0</v>
      </c>
      <c r="Q38" s="295">
        <f t="shared" si="14"/>
        <v>0</v>
      </c>
      <c r="R38" s="295">
        <f t="shared" si="14"/>
        <v>14452000000</v>
      </c>
      <c r="S38" s="295">
        <f t="shared" si="14"/>
        <v>14452000000</v>
      </c>
      <c r="T38" s="295" t="e">
        <f t="shared" si="14"/>
        <v>#VALUE!</v>
      </c>
      <c r="U38" s="295">
        <f t="shared" si="14"/>
        <v>0</v>
      </c>
      <c r="V38" s="295">
        <f t="shared" si="14"/>
        <v>12567248503</v>
      </c>
      <c r="W38" s="295">
        <f t="shared" si="14"/>
        <v>9840324503</v>
      </c>
      <c r="X38" s="295">
        <f t="shared" si="14"/>
        <v>2726924000</v>
      </c>
      <c r="Y38" s="295">
        <f t="shared" si="14"/>
        <v>0</v>
      </c>
      <c r="Z38" s="295">
        <f t="shared" si="14"/>
        <v>0</v>
      </c>
      <c r="AA38" s="295">
        <f>AA39</f>
        <v>4611675497</v>
      </c>
      <c r="AB38" s="295">
        <f>AB39</f>
        <v>4606075402</v>
      </c>
      <c r="AC38" s="175">
        <f t="shared" si="2"/>
        <v>0.9987856701965169</v>
      </c>
      <c r="AD38" s="295">
        <f>AD39</f>
        <v>4611675497</v>
      </c>
      <c r="AE38" s="123">
        <f t="shared" si="14"/>
        <v>1879151402</v>
      </c>
      <c r="AF38" s="295">
        <f t="shared" si="14"/>
        <v>0</v>
      </c>
      <c r="AG38" s="296"/>
    </row>
    <row r="39" spans="1:33" s="303" customFormat="1" ht="23.25" customHeight="1" hidden="1" outlineLevel="1">
      <c r="A39" s="298" t="s">
        <v>60</v>
      </c>
      <c r="B39" s="299" t="s">
        <v>51</v>
      </c>
      <c r="C39" s="300"/>
      <c r="D39" s="298"/>
      <c r="E39" s="298"/>
      <c r="F39" s="298"/>
      <c r="G39" s="298"/>
      <c r="H39" s="298"/>
      <c r="I39" s="301">
        <v>0</v>
      </c>
      <c r="J39" s="301">
        <v>80289</v>
      </c>
      <c r="K39" s="301">
        <v>0</v>
      </c>
      <c r="L39" s="301">
        <v>80289</v>
      </c>
      <c r="M39" s="301"/>
      <c r="N39" s="267">
        <f>N40+N42</f>
        <v>36489000000</v>
      </c>
      <c r="O39" s="267">
        <f aca="true" t="shared" si="15" ref="O39:AF39">O40+O42</f>
        <v>36489000000</v>
      </c>
      <c r="P39" s="267">
        <f t="shared" si="15"/>
        <v>0</v>
      </c>
      <c r="Q39" s="267">
        <f t="shared" si="15"/>
        <v>0</v>
      </c>
      <c r="R39" s="267">
        <f t="shared" si="15"/>
        <v>14452000000</v>
      </c>
      <c r="S39" s="267">
        <f t="shared" si="15"/>
        <v>14452000000</v>
      </c>
      <c r="T39" s="267" t="e">
        <f t="shared" si="15"/>
        <v>#VALUE!</v>
      </c>
      <c r="U39" s="267">
        <f t="shared" si="15"/>
        <v>0</v>
      </c>
      <c r="V39" s="267">
        <f t="shared" si="15"/>
        <v>12567248503</v>
      </c>
      <c r="W39" s="267">
        <f t="shared" si="15"/>
        <v>9840324503</v>
      </c>
      <c r="X39" s="267">
        <f t="shared" si="15"/>
        <v>2726924000</v>
      </c>
      <c r="Y39" s="267">
        <f t="shared" si="15"/>
        <v>0</v>
      </c>
      <c r="Z39" s="267">
        <f t="shared" si="15"/>
        <v>0</v>
      </c>
      <c r="AA39" s="267">
        <f>AA40+AA42</f>
        <v>4611675497</v>
      </c>
      <c r="AB39" s="267">
        <f>AB40+AB42</f>
        <v>4606075402</v>
      </c>
      <c r="AC39" s="175">
        <f t="shared" si="2"/>
        <v>0.9987856701965169</v>
      </c>
      <c r="AD39" s="267">
        <f>AD40+AD42</f>
        <v>4611675497</v>
      </c>
      <c r="AE39" s="128">
        <f t="shared" si="15"/>
        <v>1879151402</v>
      </c>
      <c r="AF39" s="267">
        <f t="shared" si="15"/>
        <v>0</v>
      </c>
      <c r="AG39" s="302"/>
    </row>
    <row r="40" spans="1:33" s="310" customFormat="1" ht="33" customHeight="1" hidden="1" outlineLevel="1">
      <c r="A40" s="304" t="s">
        <v>60</v>
      </c>
      <c r="B40" s="305" t="s">
        <v>52</v>
      </c>
      <c r="C40" s="306"/>
      <c r="D40" s="304"/>
      <c r="E40" s="304"/>
      <c r="F40" s="304"/>
      <c r="G40" s="304"/>
      <c r="H40" s="304"/>
      <c r="I40" s="307">
        <v>0</v>
      </c>
      <c r="J40" s="307">
        <v>26873</v>
      </c>
      <c r="K40" s="307">
        <v>0</v>
      </c>
      <c r="L40" s="307">
        <v>26873</v>
      </c>
      <c r="M40" s="307"/>
      <c r="N40" s="308">
        <f>N41</f>
        <v>26873000000</v>
      </c>
      <c r="O40" s="308">
        <f aca="true" t="shared" si="16" ref="O40:AF40">O41</f>
        <v>26873000000</v>
      </c>
      <c r="P40" s="308">
        <f t="shared" si="16"/>
        <v>0</v>
      </c>
      <c r="Q40" s="308">
        <f t="shared" si="16"/>
        <v>0</v>
      </c>
      <c r="R40" s="308">
        <f t="shared" si="16"/>
        <v>5305064000</v>
      </c>
      <c r="S40" s="308">
        <f t="shared" si="16"/>
        <v>5305064000</v>
      </c>
      <c r="T40" s="308">
        <f t="shared" si="16"/>
        <v>0</v>
      </c>
      <c r="U40" s="308">
        <f t="shared" si="16"/>
        <v>0</v>
      </c>
      <c r="V40" s="308">
        <f t="shared" si="16"/>
        <v>4836000000</v>
      </c>
      <c r="W40" s="308">
        <f t="shared" si="16"/>
        <v>2109076000</v>
      </c>
      <c r="X40" s="308">
        <f t="shared" si="16"/>
        <v>2726924000</v>
      </c>
      <c r="Y40" s="308">
        <f t="shared" si="16"/>
        <v>0</v>
      </c>
      <c r="Z40" s="308">
        <f t="shared" si="16"/>
        <v>0</v>
      </c>
      <c r="AA40" s="308">
        <f>AA41</f>
        <v>3195988000</v>
      </c>
      <c r="AB40" s="308">
        <f>AB41</f>
        <v>3195988000</v>
      </c>
      <c r="AC40" s="174">
        <f t="shared" si="2"/>
        <v>1</v>
      </c>
      <c r="AD40" s="308">
        <f>AD41</f>
        <v>3195988000</v>
      </c>
      <c r="AE40" s="128">
        <f t="shared" si="16"/>
        <v>469064000</v>
      </c>
      <c r="AF40" s="308">
        <f t="shared" si="16"/>
        <v>0</v>
      </c>
      <c r="AG40" s="309"/>
    </row>
    <row r="41" spans="1:33" s="282" customFormat="1" ht="50.25" customHeight="1" hidden="1" outlineLevel="1">
      <c r="A41" s="271" t="s">
        <v>53</v>
      </c>
      <c r="B41" s="269" t="s">
        <v>54</v>
      </c>
      <c r="C41" s="270" t="s">
        <v>55</v>
      </c>
      <c r="D41" s="271" t="s">
        <v>56</v>
      </c>
      <c r="E41" s="271" t="s">
        <v>57</v>
      </c>
      <c r="F41" s="271">
        <v>7982871</v>
      </c>
      <c r="G41" s="271" t="s">
        <v>58</v>
      </c>
      <c r="H41" s="271" t="s">
        <v>425</v>
      </c>
      <c r="I41" s="272">
        <v>0</v>
      </c>
      <c r="J41" s="272">
        <v>26873</v>
      </c>
      <c r="K41" s="272">
        <v>0</v>
      </c>
      <c r="L41" s="272">
        <v>26873</v>
      </c>
      <c r="M41" s="273" t="s">
        <v>275</v>
      </c>
      <c r="N41" s="274">
        <f>O41+P41+Q41</f>
        <v>26873000000</v>
      </c>
      <c r="O41" s="274">
        <v>26873000000</v>
      </c>
      <c r="P41" s="275"/>
      <c r="Q41" s="275"/>
      <c r="R41" s="274">
        <f>S41+U41</f>
        <v>5305064000</v>
      </c>
      <c r="S41" s="274">
        <f>4836000000+469064000</f>
        <v>5305064000</v>
      </c>
      <c r="T41" s="275"/>
      <c r="U41" s="275"/>
      <c r="V41" s="275">
        <f>W41+X41</f>
        <v>4836000000</v>
      </c>
      <c r="W41" s="311">
        <v>2109076000</v>
      </c>
      <c r="X41" s="312">
        <v>2726924000</v>
      </c>
      <c r="Y41" s="313"/>
      <c r="Z41" s="313"/>
      <c r="AA41" s="313">
        <v>3195988000</v>
      </c>
      <c r="AB41" s="313">
        <v>3195988000</v>
      </c>
      <c r="AC41" s="173">
        <f t="shared" si="2"/>
        <v>1</v>
      </c>
      <c r="AD41" s="313">
        <v>3195988000</v>
      </c>
      <c r="AE41" s="313">
        <v>469064000</v>
      </c>
      <c r="AF41" s="313"/>
      <c r="AG41" s="279"/>
    </row>
    <row r="42" spans="1:33" s="310" customFormat="1" ht="27" hidden="1" outlineLevel="1">
      <c r="A42" s="304" t="s">
        <v>60</v>
      </c>
      <c r="B42" s="305" t="s">
        <v>59</v>
      </c>
      <c r="C42" s="306"/>
      <c r="D42" s="304"/>
      <c r="E42" s="304"/>
      <c r="F42" s="304"/>
      <c r="G42" s="304"/>
      <c r="H42" s="304"/>
      <c r="I42" s="307">
        <v>0</v>
      </c>
      <c r="J42" s="307">
        <v>53416</v>
      </c>
      <c r="K42" s="307">
        <v>0</v>
      </c>
      <c r="L42" s="307">
        <v>53416</v>
      </c>
      <c r="M42" s="307"/>
      <c r="N42" s="308">
        <f>N43+N76</f>
        <v>9616000000</v>
      </c>
      <c r="O42" s="308">
        <f aca="true" t="shared" si="17" ref="O42:AF42">O43+O76</f>
        <v>9616000000</v>
      </c>
      <c r="P42" s="308">
        <f t="shared" si="17"/>
        <v>0</v>
      </c>
      <c r="Q42" s="308">
        <f t="shared" si="17"/>
        <v>0</v>
      </c>
      <c r="R42" s="308">
        <f t="shared" si="17"/>
        <v>9146936000</v>
      </c>
      <c r="S42" s="308">
        <f t="shared" si="17"/>
        <v>9146936000</v>
      </c>
      <c r="T42" s="308" t="e">
        <f t="shared" si="17"/>
        <v>#VALUE!</v>
      </c>
      <c r="U42" s="308">
        <f t="shared" si="17"/>
        <v>0</v>
      </c>
      <c r="V42" s="308">
        <f t="shared" si="17"/>
        <v>7731248503</v>
      </c>
      <c r="W42" s="308">
        <f t="shared" si="17"/>
        <v>7731248503</v>
      </c>
      <c r="X42" s="308">
        <f t="shared" si="17"/>
        <v>0</v>
      </c>
      <c r="Y42" s="308">
        <f t="shared" si="17"/>
        <v>0</v>
      </c>
      <c r="Z42" s="308">
        <f t="shared" si="17"/>
        <v>0</v>
      </c>
      <c r="AA42" s="308">
        <v>1415687497</v>
      </c>
      <c r="AB42" s="308">
        <f t="shared" si="17"/>
        <v>1410087402</v>
      </c>
      <c r="AC42" s="175">
        <f t="shared" si="2"/>
        <v>0.9960442576402863</v>
      </c>
      <c r="AD42" s="308">
        <v>1415687497</v>
      </c>
      <c r="AE42" s="128">
        <f t="shared" si="17"/>
        <v>1410087402</v>
      </c>
      <c r="AF42" s="308">
        <f t="shared" si="17"/>
        <v>0</v>
      </c>
      <c r="AG42" s="309"/>
    </row>
    <row r="43" spans="1:33" s="318" customFormat="1" ht="22.5" customHeight="1" hidden="1" outlineLevel="1">
      <c r="A43" s="314"/>
      <c r="B43" s="315" t="s">
        <v>61</v>
      </c>
      <c r="C43" s="314"/>
      <c r="D43" s="314"/>
      <c r="E43" s="314"/>
      <c r="F43" s="314"/>
      <c r="G43" s="314"/>
      <c r="H43" s="314"/>
      <c r="I43" s="316">
        <v>0</v>
      </c>
      <c r="J43" s="316">
        <v>42219</v>
      </c>
      <c r="K43" s="316">
        <v>0</v>
      </c>
      <c r="L43" s="316">
        <v>42219</v>
      </c>
      <c r="M43" s="316"/>
      <c r="N43" s="128">
        <f>N44+N53+N63+N70</f>
        <v>7600000000</v>
      </c>
      <c r="O43" s="128">
        <f aca="true" t="shared" si="18" ref="O43:AE43">O44+O53+O63+O70</f>
        <v>7600000000</v>
      </c>
      <c r="P43" s="128">
        <f t="shared" si="18"/>
        <v>0</v>
      </c>
      <c r="Q43" s="128">
        <f t="shared" si="18"/>
        <v>0</v>
      </c>
      <c r="R43" s="128">
        <f t="shared" si="18"/>
        <v>7130936000</v>
      </c>
      <c r="S43" s="128">
        <f t="shared" si="18"/>
        <v>7130936000</v>
      </c>
      <c r="T43" s="128" t="e">
        <f t="shared" si="18"/>
        <v>#VALUE!</v>
      </c>
      <c r="U43" s="128">
        <f t="shared" si="18"/>
        <v>0</v>
      </c>
      <c r="V43" s="128">
        <f t="shared" si="18"/>
        <v>7090528000</v>
      </c>
      <c r="W43" s="128">
        <f t="shared" si="18"/>
        <v>7090528000</v>
      </c>
      <c r="X43" s="128">
        <f t="shared" si="18"/>
        <v>0</v>
      </c>
      <c r="Y43" s="128">
        <f t="shared" si="18"/>
        <v>0</v>
      </c>
      <c r="Z43" s="128">
        <f t="shared" si="18"/>
        <v>0</v>
      </c>
      <c r="AA43" s="128">
        <v>40408000</v>
      </c>
      <c r="AB43" s="128">
        <f t="shared" si="18"/>
        <v>40408000</v>
      </c>
      <c r="AC43" s="175">
        <f t="shared" si="2"/>
        <v>1</v>
      </c>
      <c r="AD43" s="128">
        <v>40408000</v>
      </c>
      <c r="AE43" s="128">
        <f t="shared" si="18"/>
        <v>40408000</v>
      </c>
      <c r="AF43" s="128"/>
      <c r="AG43" s="317"/>
    </row>
    <row r="44" spans="1:33" s="318" customFormat="1" ht="22.5" customHeight="1" hidden="1" outlineLevel="1">
      <c r="A44" s="314"/>
      <c r="B44" s="315" t="s">
        <v>16</v>
      </c>
      <c r="C44" s="314"/>
      <c r="D44" s="314"/>
      <c r="E44" s="314"/>
      <c r="F44" s="314"/>
      <c r="G44" s="314"/>
      <c r="H44" s="314"/>
      <c r="I44" s="316">
        <v>0</v>
      </c>
      <c r="J44" s="316">
        <v>10505</v>
      </c>
      <c r="K44" s="316">
        <v>0</v>
      </c>
      <c r="L44" s="316">
        <v>10505</v>
      </c>
      <c r="M44" s="316"/>
      <c r="N44" s="128">
        <f>N45</f>
        <v>1891000000</v>
      </c>
      <c r="O44" s="128">
        <f aca="true" t="shared" si="19" ref="O44:AF44">O45</f>
        <v>1891000000</v>
      </c>
      <c r="P44" s="128">
        <f t="shared" si="19"/>
        <v>0</v>
      </c>
      <c r="Q44" s="128">
        <f t="shared" si="19"/>
        <v>0</v>
      </c>
      <c r="R44" s="128">
        <f t="shared" si="19"/>
        <v>1821758000</v>
      </c>
      <c r="S44" s="128">
        <f t="shared" si="19"/>
        <v>1821758000</v>
      </c>
      <c r="T44" s="128" t="str">
        <f t="shared" si="19"/>
        <v>x</v>
      </c>
      <c r="U44" s="128">
        <f t="shared" si="19"/>
        <v>0</v>
      </c>
      <c r="V44" s="128">
        <f t="shared" si="19"/>
        <v>1811433000</v>
      </c>
      <c r="W44" s="128">
        <f t="shared" si="19"/>
        <v>1811433000</v>
      </c>
      <c r="X44" s="128">
        <f t="shared" si="19"/>
        <v>0</v>
      </c>
      <c r="Y44" s="128">
        <f t="shared" si="19"/>
        <v>0</v>
      </c>
      <c r="Z44" s="128">
        <f t="shared" si="19"/>
        <v>0</v>
      </c>
      <c r="AA44" s="128">
        <v>10325000</v>
      </c>
      <c r="AB44" s="128">
        <f t="shared" si="19"/>
        <v>10325000</v>
      </c>
      <c r="AC44" s="175">
        <f t="shared" si="2"/>
        <v>1</v>
      </c>
      <c r="AD44" s="128">
        <v>10325000</v>
      </c>
      <c r="AE44" s="128">
        <f t="shared" si="19"/>
        <v>10325000</v>
      </c>
      <c r="AF44" s="128">
        <f t="shared" si="19"/>
        <v>0</v>
      </c>
      <c r="AG44" s="317"/>
    </row>
    <row r="45" spans="1:33" s="282" customFormat="1" ht="31.5" customHeight="1" hidden="1" outlineLevel="1">
      <c r="A45" s="268" t="s">
        <v>13</v>
      </c>
      <c r="B45" s="269" t="s">
        <v>262</v>
      </c>
      <c r="C45" s="270" t="s">
        <v>55</v>
      </c>
      <c r="D45" s="271" t="s">
        <v>62</v>
      </c>
      <c r="E45" s="271">
        <v>2022</v>
      </c>
      <c r="F45" s="271">
        <v>7982875</v>
      </c>
      <c r="G45" s="271" t="s">
        <v>63</v>
      </c>
      <c r="H45" s="271" t="s">
        <v>426</v>
      </c>
      <c r="I45" s="272">
        <v>0</v>
      </c>
      <c r="J45" s="272">
        <v>1891</v>
      </c>
      <c r="K45" s="272">
        <v>0</v>
      </c>
      <c r="L45" s="272">
        <v>1891</v>
      </c>
      <c r="M45" s="273" t="s">
        <v>276</v>
      </c>
      <c r="N45" s="274">
        <f>O45+P45+Q45</f>
        <v>1891000000</v>
      </c>
      <c r="O45" s="274">
        <v>1891000000</v>
      </c>
      <c r="P45" s="275"/>
      <c r="Q45" s="275"/>
      <c r="R45" s="274">
        <f>S45+U45</f>
        <v>1821758000</v>
      </c>
      <c r="S45" s="274">
        <f>1891000000-69242000</f>
        <v>1821758000</v>
      </c>
      <c r="T45" s="275" t="s">
        <v>65</v>
      </c>
      <c r="U45" s="275"/>
      <c r="V45" s="275">
        <f>W45+X45</f>
        <v>1811433000</v>
      </c>
      <c r="W45" s="311">
        <v>1811433000</v>
      </c>
      <c r="X45" s="319"/>
      <c r="Y45" s="313"/>
      <c r="Z45" s="313"/>
      <c r="AA45" s="313">
        <v>10325000</v>
      </c>
      <c r="AB45" s="313">
        <f>AE45+AF45</f>
        <v>10325000</v>
      </c>
      <c r="AC45" s="173">
        <f t="shared" si="2"/>
        <v>1</v>
      </c>
      <c r="AD45" s="313">
        <v>10325000</v>
      </c>
      <c r="AE45" s="131">
        <v>10325000</v>
      </c>
      <c r="AF45" s="313"/>
      <c r="AG45" s="281"/>
    </row>
    <row r="46" spans="1:33" s="108" customFormat="1" ht="52.5" customHeight="1" hidden="1" outlineLevel="1">
      <c r="A46" s="286" t="s">
        <v>26</v>
      </c>
      <c r="B46" s="287" t="s">
        <v>66</v>
      </c>
      <c r="C46" s="288" t="s">
        <v>55</v>
      </c>
      <c r="D46" s="286" t="s">
        <v>67</v>
      </c>
      <c r="E46" s="286">
        <v>2023</v>
      </c>
      <c r="F46" s="286"/>
      <c r="G46" s="286" t="s">
        <v>63</v>
      </c>
      <c r="H46" s="286" t="s">
        <v>64</v>
      </c>
      <c r="I46" s="289">
        <v>0</v>
      </c>
      <c r="J46" s="289">
        <v>1894</v>
      </c>
      <c r="K46" s="289">
        <v>0</v>
      </c>
      <c r="L46" s="289">
        <v>1894</v>
      </c>
      <c r="M46" s="289"/>
      <c r="N46" s="289"/>
      <c r="O46" s="289"/>
      <c r="P46" s="286"/>
      <c r="Q46" s="286"/>
      <c r="R46" s="289"/>
      <c r="S46" s="289"/>
      <c r="T46" s="286"/>
      <c r="U46" s="286"/>
      <c r="V46" s="286"/>
      <c r="W46" s="286"/>
      <c r="X46" s="286"/>
      <c r="Y46" s="290"/>
      <c r="Z46" s="290"/>
      <c r="AA46" s="290"/>
      <c r="AB46" s="290"/>
      <c r="AC46" s="174" t="e">
        <f t="shared" si="2"/>
        <v>#DIV/0!</v>
      </c>
      <c r="AD46" s="290"/>
      <c r="AE46" s="130"/>
      <c r="AF46" s="290"/>
      <c r="AG46" s="290"/>
    </row>
    <row r="47" spans="1:33" s="108" customFormat="1" ht="47.25" customHeight="1" hidden="1" outlineLevel="1">
      <c r="A47" s="286" t="s">
        <v>33</v>
      </c>
      <c r="B47" s="287" t="s">
        <v>68</v>
      </c>
      <c r="C47" s="286" t="s">
        <v>17</v>
      </c>
      <c r="D47" s="286" t="s">
        <v>69</v>
      </c>
      <c r="E47" s="286">
        <v>2023</v>
      </c>
      <c r="F47" s="286"/>
      <c r="G47" s="286" t="s">
        <v>70</v>
      </c>
      <c r="H47" s="286" t="s">
        <v>71</v>
      </c>
      <c r="I47" s="289">
        <v>0</v>
      </c>
      <c r="J47" s="289">
        <v>450</v>
      </c>
      <c r="K47" s="289">
        <v>0</v>
      </c>
      <c r="L47" s="289">
        <v>450</v>
      </c>
      <c r="M47" s="289"/>
      <c r="N47" s="289"/>
      <c r="O47" s="289"/>
      <c r="P47" s="286"/>
      <c r="Q47" s="286"/>
      <c r="R47" s="289"/>
      <c r="S47" s="289"/>
      <c r="T47" s="286"/>
      <c r="U47" s="286"/>
      <c r="V47" s="286"/>
      <c r="W47" s="286"/>
      <c r="X47" s="286"/>
      <c r="Y47" s="290"/>
      <c r="Z47" s="290"/>
      <c r="AA47" s="290"/>
      <c r="AB47" s="290"/>
      <c r="AC47" s="174" t="e">
        <f t="shared" si="2"/>
        <v>#DIV/0!</v>
      </c>
      <c r="AD47" s="290"/>
      <c r="AE47" s="130"/>
      <c r="AF47" s="290"/>
      <c r="AG47" s="290"/>
    </row>
    <row r="48" spans="1:33" s="108" customFormat="1" ht="75" customHeight="1" hidden="1" outlineLevel="1">
      <c r="A48" s="286" t="s">
        <v>72</v>
      </c>
      <c r="B48" s="287" t="s">
        <v>73</v>
      </c>
      <c r="C48" s="288" t="s">
        <v>55</v>
      </c>
      <c r="D48" s="286" t="s">
        <v>74</v>
      </c>
      <c r="E48" s="286">
        <v>2023</v>
      </c>
      <c r="F48" s="286"/>
      <c r="G48" s="286" t="s">
        <v>63</v>
      </c>
      <c r="H48" s="286" t="s">
        <v>64</v>
      </c>
      <c r="I48" s="289">
        <v>0</v>
      </c>
      <c r="J48" s="289">
        <v>1890</v>
      </c>
      <c r="K48" s="289">
        <v>0</v>
      </c>
      <c r="L48" s="289">
        <v>1890</v>
      </c>
      <c r="M48" s="289"/>
      <c r="N48" s="289"/>
      <c r="O48" s="289"/>
      <c r="P48" s="286"/>
      <c r="Q48" s="286"/>
      <c r="R48" s="289"/>
      <c r="S48" s="289"/>
      <c r="T48" s="286"/>
      <c r="U48" s="286"/>
      <c r="V48" s="286"/>
      <c r="W48" s="286"/>
      <c r="X48" s="286"/>
      <c r="Y48" s="290"/>
      <c r="Z48" s="290"/>
      <c r="AA48" s="290"/>
      <c r="AB48" s="290"/>
      <c r="AC48" s="174" t="e">
        <f t="shared" si="2"/>
        <v>#DIV/0!</v>
      </c>
      <c r="AD48" s="290"/>
      <c r="AE48" s="130"/>
      <c r="AF48" s="290"/>
      <c r="AG48" s="290"/>
    </row>
    <row r="49" spans="1:33" s="108" customFormat="1" ht="47.25" customHeight="1" hidden="1" outlineLevel="1">
      <c r="A49" s="286" t="s">
        <v>75</v>
      </c>
      <c r="B49" s="287" t="s">
        <v>76</v>
      </c>
      <c r="C49" s="286" t="s">
        <v>17</v>
      </c>
      <c r="D49" s="286" t="s">
        <v>77</v>
      </c>
      <c r="E49" s="286">
        <v>2023</v>
      </c>
      <c r="F49" s="286"/>
      <c r="G49" s="286" t="s">
        <v>70</v>
      </c>
      <c r="H49" s="286" t="s">
        <v>71</v>
      </c>
      <c r="I49" s="289">
        <v>0</v>
      </c>
      <c r="J49" s="289">
        <v>350</v>
      </c>
      <c r="K49" s="289">
        <v>0</v>
      </c>
      <c r="L49" s="289">
        <v>350</v>
      </c>
      <c r="M49" s="289"/>
      <c r="N49" s="289"/>
      <c r="O49" s="289"/>
      <c r="P49" s="286"/>
      <c r="Q49" s="286"/>
      <c r="R49" s="289"/>
      <c r="S49" s="289"/>
      <c r="T49" s="286"/>
      <c r="U49" s="286"/>
      <c r="V49" s="286"/>
      <c r="W49" s="286"/>
      <c r="X49" s="286"/>
      <c r="Y49" s="290"/>
      <c r="Z49" s="290"/>
      <c r="AA49" s="290"/>
      <c r="AB49" s="290"/>
      <c r="AC49" s="174" t="e">
        <f t="shared" si="2"/>
        <v>#DIV/0!</v>
      </c>
      <c r="AD49" s="290"/>
      <c r="AE49" s="130"/>
      <c r="AF49" s="290"/>
      <c r="AG49" s="290"/>
    </row>
    <row r="50" spans="1:33" s="108" customFormat="1" ht="50.25" customHeight="1" hidden="1" outlineLevel="1">
      <c r="A50" s="286" t="s">
        <v>78</v>
      </c>
      <c r="B50" s="287" t="s">
        <v>79</v>
      </c>
      <c r="C50" s="286" t="s">
        <v>17</v>
      </c>
      <c r="D50" s="286" t="s">
        <v>80</v>
      </c>
      <c r="E50" s="286">
        <v>2023</v>
      </c>
      <c r="F50" s="286"/>
      <c r="G50" s="286" t="s">
        <v>70</v>
      </c>
      <c r="H50" s="286" t="s">
        <v>71</v>
      </c>
      <c r="I50" s="289">
        <v>0</v>
      </c>
      <c r="J50" s="289">
        <v>250</v>
      </c>
      <c r="K50" s="289">
        <v>0</v>
      </c>
      <c r="L50" s="289">
        <v>250</v>
      </c>
      <c r="M50" s="289"/>
      <c r="N50" s="289"/>
      <c r="O50" s="289"/>
      <c r="P50" s="286"/>
      <c r="Q50" s="286"/>
      <c r="R50" s="289"/>
      <c r="S50" s="289"/>
      <c r="T50" s="286"/>
      <c r="U50" s="286"/>
      <c r="V50" s="286"/>
      <c r="W50" s="286"/>
      <c r="X50" s="286"/>
      <c r="Y50" s="290"/>
      <c r="Z50" s="290"/>
      <c r="AA50" s="290"/>
      <c r="AB50" s="290"/>
      <c r="AC50" s="174" t="e">
        <f t="shared" si="2"/>
        <v>#DIV/0!</v>
      </c>
      <c r="AD50" s="290"/>
      <c r="AE50" s="130"/>
      <c r="AF50" s="290"/>
      <c r="AG50" s="290"/>
    </row>
    <row r="51" spans="1:33" s="108" customFormat="1" ht="75" customHeight="1" hidden="1" outlineLevel="1">
      <c r="A51" s="286" t="s">
        <v>81</v>
      </c>
      <c r="B51" s="287" t="s">
        <v>82</v>
      </c>
      <c r="C51" s="288" t="s">
        <v>55</v>
      </c>
      <c r="D51" s="286" t="s">
        <v>69</v>
      </c>
      <c r="E51" s="286">
        <v>2024</v>
      </c>
      <c r="F51" s="286"/>
      <c r="G51" s="286" t="s">
        <v>63</v>
      </c>
      <c r="H51" s="286" t="s">
        <v>64</v>
      </c>
      <c r="I51" s="289">
        <v>0</v>
      </c>
      <c r="J51" s="289">
        <v>1890</v>
      </c>
      <c r="K51" s="289">
        <v>0</v>
      </c>
      <c r="L51" s="289">
        <v>1890</v>
      </c>
      <c r="M51" s="289"/>
      <c r="N51" s="289"/>
      <c r="O51" s="289"/>
      <c r="P51" s="286"/>
      <c r="Q51" s="286"/>
      <c r="R51" s="289"/>
      <c r="S51" s="289"/>
      <c r="T51" s="286"/>
      <c r="U51" s="286"/>
      <c r="V51" s="320"/>
      <c r="W51" s="320"/>
      <c r="X51" s="320"/>
      <c r="Y51" s="290"/>
      <c r="Z51" s="290"/>
      <c r="AA51" s="290"/>
      <c r="AB51" s="290"/>
      <c r="AC51" s="174" t="e">
        <f t="shared" si="2"/>
        <v>#DIV/0!</v>
      </c>
      <c r="AD51" s="290"/>
      <c r="AE51" s="130"/>
      <c r="AF51" s="290"/>
      <c r="AG51" s="290"/>
    </row>
    <row r="52" spans="1:33" s="108" customFormat="1" ht="75" customHeight="1" hidden="1" outlineLevel="1">
      <c r="A52" s="286" t="s">
        <v>83</v>
      </c>
      <c r="B52" s="287" t="s">
        <v>84</v>
      </c>
      <c r="C52" s="288" t="s">
        <v>55</v>
      </c>
      <c r="D52" s="286" t="s">
        <v>77</v>
      </c>
      <c r="E52" s="286">
        <v>2025</v>
      </c>
      <c r="F52" s="286"/>
      <c r="G52" s="286" t="s">
        <v>63</v>
      </c>
      <c r="H52" s="286" t="s">
        <v>64</v>
      </c>
      <c r="I52" s="289">
        <v>0</v>
      </c>
      <c r="J52" s="289">
        <v>1890</v>
      </c>
      <c r="K52" s="289">
        <v>0</v>
      </c>
      <c r="L52" s="289">
        <v>1890</v>
      </c>
      <c r="M52" s="289"/>
      <c r="N52" s="289"/>
      <c r="O52" s="289"/>
      <c r="P52" s="286"/>
      <c r="Q52" s="286"/>
      <c r="R52" s="289"/>
      <c r="S52" s="289"/>
      <c r="T52" s="286"/>
      <c r="U52" s="286"/>
      <c r="V52" s="286"/>
      <c r="W52" s="286"/>
      <c r="X52" s="286"/>
      <c r="Y52" s="290"/>
      <c r="Z52" s="290"/>
      <c r="AA52" s="290"/>
      <c r="AB52" s="290"/>
      <c r="AC52" s="174" t="e">
        <f t="shared" si="2"/>
        <v>#DIV/0!</v>
      </c>
      <c r="AD52" s="290"/>
      <c r="AE52" s="130"/>
      <c r="AF52" s="290"/>
      <c r="AG52" s="290"/>
    </row>
    <row r="53" spans="1:33" s="318" customFormat="1" ht="25.5" customHeight="1" hidden="1" outlineLevel="1">
      <c r="A53" s="314"/>
      <c r="B53" s="315" t="s">
        <v>19</v>
      </c>
      <c r="C53" s="314"/>
      <c r="D53" s="314"/>
      <c r="E53" s="314"/>
      <c r="F53" s="314"/>
      <c r="G53" s="314"/>
      <c r="H53" s="314"/>
      <c r="I53" s="316">
        <v>0</v>
      </c>
      <c r="J53" s="316">
        <v>10804</v>
      </c>
      <c r="K53" s="316">
        <v>0</v>
      </c>
      <c r="L53" s="316">
        <v>10804</v>
      </c>
      <c r="M53" s="316"/>
      <c r="N53" s="132">
        <f>N54</f>
        <v>1945000000</v>
      </c>
      <c r="O53" s="132">
        <f aca="true" t="shared" si="20" ref="O53:AF53">O54</f>
        <v>1945000000</v>
      </c>
      <c r="P53" s="132">
        <f t="shared" si="20"/>
        <v>0</v>
      </c>
      <c r="Q53" s="132">
        <f t="shared" si="20"/>
        <v>0</v>
      </c>
      <c r="R53" s="132">
        <f t="shared" si="20"/>
        <v>1613867000</v>
      </c>
      <c r="S53" s="132">
        <f t="shared" si="20"/>
        <v>1613867000</v>
      </c>
      <c r="T53" s="132" t="str">
        <f t="shared" si="20"/>
        <v>x</v>
      </c>
      <c r="U53" s="132">
        <f t="shared" si="20"/>
        <v>0</v>
      </c>
      <c r="V53" s="132">
        <f t="shared" si="20"/>
        <v>1604721000</v>
      </c>
      <c r="W53" s="132">
        <f t="shared" si="20"/>
        <v>1604721000</v>
      </c>
      <c r="X53" s="132">
        <f t="shared" si="20"/>
        <v>0</v>
      </c>
      <c r="Y53" s="132">
        <f t="shared" si="20"/>
        <v>0</v>
      </c>
      <c r="Z53" s="132">
        <f t="shared" si="20"/>
        <v>0</v>
      </c>
      <c r="AA53" s="132">
        <v>9146000</v>
      </c>
      <c r="AB53" s="132">
        <f t="shared" si="20"/>
        <v>9146000</v>
      </c>
      <c r="AC53" s="175">
        <f t="shared" si="2"/>
        <v>1</v>
      </c>
      <c r="AD53" s="132">
        <v>9146000</v>
      </c>
      <c r="AE53" s="132">
        <f t="shared" si="20"/>
        <v>9146000</v>
      </c>
      <c r="AF53" s="132">
        <f t="shared" si="20"/>
        <v>0</v>
      </c>
      <c r="AG53" s="317"/>
    </row>
    <row r="54" spans="1:33" s="282" customFormat="1" ht="30" customHeight="1" hidden="1" outlineLevel="1">
      <c r="A54" s="268" t="s">
        <v>13</v>
      </c>
      <c r="B54" s="269" t="s">
        <v>85</v>
      </c>
      <c r="C54" s="270" t="s">
        <v>55</v>
      </c>
      <c r="D54" s="271" t="s">
        <v>86</v>
      </c>
      <c r="E54" s="271">
        <v>2022</v>
      </c>
      <c r="F54" s="271">
        <v>7982874</v>
      </c>
      <c r="G54" s="271" t="s">
        <v>63</v>
      </c>
      <c r="H54" s="271" t="s">
        <v>429</v>
      </c>
      <c r="I54" s="272">
        <v>0</v>
      </c>
      <c r="J54" s="272">
        <v>1945</v>
      </c>
      <c r="K54" s="272">
        <v>0</v>
      </c>
      <c r="L54" s="272">
        <v>1945</v>
      </c>
      <c r="M54" s="273" t="s">
        <v>277</v>
      </c>
      <c r="N54" s="321">
        <f>O54+P54+Q54</f>
        <v>1945000000</v>
      </c>
      <c r="O54" s="321">
        <v>1945000000</v>
      </c>
      <c r="P54" s="321"/>
      <c r="Q54" s="321"/>
      <c r="R54" s="321">
        <f>S54+U54</f>
        <v>1613867000</v>
      </c>
      <c r="S54" s="321">
        <f>1945000000-331133000</f>
        <v>1613867000</v>
      </c>
      <c r="T54" s="321" t="s">
        <v>65</v>
      </c>
      <c r="U54" s="321"/>
      <c r="V54" s="321">
        <f>W54+X54</f>
        <v>1604721000</v>
      </c>
      <c r="W54" s="322">
        <v>1604721000</v>
      </c>
      <c r="X54" s="323"/>
      <c r="Y54" s="313"/>
      <c r="Z54" s="313"/>
      <c r="AA54" s="313">
        <v>9146000</v>
      </c>
      <c r="AB54" s="313">
        <f>AE54+AF54</f>
        <v>9146000</v>
      </c>
      <c r="AC54" s="173">
        <f t="shared" si="2"/>
        <v>1</v>
      </c>
      <c r="AD54" s="313">
        <v>9146000</v>
      </c>
      <c r="AE54" s="131">
        <v>9146000</v>
      </c>
      <c r="AF54" s="313"/>
      <c r="AG54" s="281"/>
    </row>
    <row r="55" spans="1:33" s="108" customFormat="1" ht="75" customHeight="1" hidden="1" outlineLevel="1">
      <c r="A55" s="286" t="s">
        <v>87</v>
      </c>
      <c r="B55" s="287" t="s">
        <v>88</v>
      </c>
      <c r="C55" s="286" t="s">
        <v>20</v>
      </c>
      <c r="D55" s="286" t="s">
        <v>89</v>
      </c>
      <c r="E55" s="286">
        <v>2023</v>
      </c>
      <c r="F55" s="286"/>
      <c r="G55" s="286" t="s">
        <v>90</v>
      </c>
      <c r="H55" s="286" t="s">
        <v>91</v>
      </c>
      <c r="I55" s="289">
        <v>0</v>
      </c>
      <c r="J55" s="289">
        <v>700</v>
      </c>
      <c r="K55" s="289">
        <v>0</v>
      </c>
      <c r="L55" s="289">
        <v>700</v>
      </c>
      <c r="M55" s="289"/>
      <c r="N55" s="289"/>
      <c r="O55" s="289"/>
      <c r="P55" s="286"/>
      <c r="Q55" s="286"/>
      <c r="R55" s="289"/>
      <c r="S55" s="289"/>
      <c r="T55" s="286"/>
      <c r="U55" s="286"/>
      <c r="V55" s="286"/>
      <c r="W55" s="286"/>
      <c r="X55" s="286"/>
      <c r="Y55" s="290"/>
      <c r="Z55" s="290"/>
      <c r="AA55" s="290"/>
      <c r="AB55" s="290"/>
      <c r="AC55" s="174" t="e">
        <f t="shared" si="2"/>
        <v>#DIV/0!</v>
      </c>
      <c r="AD55" s="290"/>
      <c r="AE55" s="130"/>
      <c r="AF55" s="290"/>
      <c r="AG55" s="290"/>
    </row>
    <row r="56" spans="1:33" s="108" customFormat="1" ht="75" customHeight="1" hidden="1" outlineLevel="1">
      <c r="A56" s="286" t="s">
        <v>92</v>
      </c>
      <c r="B56" s="287" t="s">
        <v>93</v>
      </c>
      <c r="C56" s="286" t="s">
        <v>20</v>
      </c>
      <c r="D56" s="286" t="s">
        <v>94</v>
      </c>
      <c r="E56" s="286">
        <v>2023</v>
      </c>
      <c r="F56" s="286"/>
      <c r="G56" s="286" t="s">
        <v>90</v>
      </c>
      <c r="H56" s="286" t="s">
        <v>91</v>
      </c>
      <c r="I56" s="289">
        <v>0</v>
      </c>
      <c r="J56" s="289">
        <v>550</v>
      </c>
      <c r="K56" s="289">
        <v>0</v>
      </c>
      <c r="L56" s="289">
        <v>550</v>
      </c>
      <c r="M56" s="289"/>
      <c r="N56" s="289"/>
      <c r="O56" s="289"/>
      <c r="P56" s="286"/>
      <c r="Q56" s="286"/>
      <c r="R56" s="289"/>
      <c r="S56" s="289"/>
      <c r="T56" s="286"/>
      <c r="U56" s="286"/>
      <c r="V56" s="185"/>
      <c r="W56" s="185"/>
      <c r="X56" s="185"/>
      <c r="Y56" s="290"/>
      <c r="Z56" s="290"/>
      <c r="AA56" s="290"/>
      <c r="AB56" s="290"/>
      <c r="AC56" s="174" t="e">
        <f t="shared" si="2"/>
        <v>#DIV/0!</v>
      </c>
      <c r="AD56" s="290"/>
      <c r="AE56" s="130"/>
      <c r="AF56" s="290"/>
      <c r="AG56" s="290"/>
    </row>
    <row r="57" spans="1:33" s="108" customFormat="1" ht="75" customHeight="1" hidden="1" outlineLevel="1">
      <c r="A57" s="286" t="s">
        <v>95</v>
      </c>
      <c r="B57" s="287" t="s">
        <v>96</v>
      </c>
      <c r="C57" s="286" t="s">
        <v>20</v>
      </c>
      <c r="D57" s="286" t="s">
        <v>97</v>
      </c>
      <c r="E57" s="286">
        <v>2023</v>
      </c>
      <c r="F57" s="286"/>
      <c r="G57" s="286" t="s">
        <v>90</v>
      </c>
      <c r="H57" s="286" t="s">
        <v>91</v>
      </c>
      <c r="I57" s="289">
        <v>0</v>
      </c>
      <c r="J57" s="289">
        <v>550</v>
      </c>
      <c r="K57" s="289">
        <v>0</v>
      </c>
      <c r="L57" s="289">
        <v>550</v>
      </c>
      <c r="M57" s="289"/>
      <c r="N57" s="289"/>
      <c r="O57" s="289"/>
      <c r="P57" s="286"/>
      <c r="Q57" s="286"/>
      <c r="R57" s="289"/>
      <c r="S57" s="289"/>
      <c r="T57" s="286"/>
      <c r="U57" s="286"/>
      <c r="V57" s="286"/>
      <c r="W57" s="286"/>
      <c r="X57" s="286"/>
      <c r="Y57" s="290"/>
      <c r="Z57" s="290"/>
      <c r="AA57" s="290"/>
      <c r="AB57" s="290"/>
      <c r="AC57" s="174" t="e">
        <f t="shared" si="2"/>
        <v>#DIV/0!</v>
      </c>
      <c r="AD57" s="290"/>
      <c r="AE57" s="130"/>
      <c r="AF57" s="290"/>
      <c r="AG57" s="290"/>
    </row>
    <row r="58" spans="1:33" s="108" customFormat="1" ht="75" customHeight="1" hidden="1" outlineLevel="1">
      <c r="A58" s="286" t="s">
        <v>98</v>
      </c>
      <c r="B58" s="287" t="s">
        <v>99</v>
      </c>
      <c r="C58" s="286" t="s">
        <v>20</v>
      </c>
      <c r="D58" s="286" t="s">
        <v>100</v>
      </c>
      <c r="E58" s="286">
        <v>2023</v>
      </c>
      <c r="F58" s="286"/>
      <c r="G58" s="286" t="s">
        <v>90</v>
      </c>
      <c r="H58" s="286" t="s">
        <v>91</v>
      </c>
      <c r="I58" s="289">
        <v>0</v>
      </c>
      <c r="J58" s="289">
        <v>709</v>
      </c>
      <c r="K58" s="289">
        <v>0</v>
      </c>
      <c r="L58" s="289">
        <v>709</v>
      </c>
      <c r="M58" s="289"/>
      <c r="N58" s="289"/>
      <c r="O58" s="289"/>
      <c r="P58" s="286"/>
      <c r="Q58" s="286"/>
      <c r="R58" s="289"/>
      <c r="S58" s="289"/>
      <c r="T58" s="286"/>
      <c r="U58" s="286"/>
      <c r="V58" s="286"/>
      <c r="W58" s="286"/>
      <c r="X58" s="286"/>
      <c r="Y58" s="290"/>
      <c r="Z58" s="290"/>
      <c r="AA58" s="290"/>
      <c r="AB58" s="290"/>
      <c r="AC58" s="174" t="e">
        <f t="shared" si="2"/>
        <v>#DIV/0!</v>
      </c>
      <c r="AD58" s="290"/>
      <c r="AE58" s="130"/>
      <c r="AF58" s="290"/>
      <c r="AG58" s="290"/>
    </row>
    <row r="59" spans="1:33" s="108" customFormat="1" ht="75" customHeight="1" hidden="1" outlineLevel="1">
      <c r="A59" s="286" t="s">
        <v>101</v>
      </c>
      <c r="B59" s="287" t="s">
        <v>102</v>
      </c>
      <c r="C59" s="286" t="s">
        <v>20</v>
      </c>
      <c r="D59" s="286" t="s">
        <v>103</v>
      </c>
      <c r="E59" s="286">
        <v>2023</v>
      </c>
      <c r="F59" s="286"/>
      <c r="G59" s="286" t="s">
        <v>104</v>
      </c>
      <c r="H59" s="286" t="s">
        <v>105</v>
      </c>
      <c r="I59" s="289">
        <v>0</v>
      </c>
      <c r="J59" s="289">
        <v>500</v>
      </c>
      <c r="K59" s="289">
        <v>0</v>
      </c>
      <c r="L59" s="289">
        <v>500</v>
      </c>
      <c r="M59" s="289"/>
      <c r="N59" s="289"/>
      <c r="O59" s="289"/>
      <c r="P59" s="286"/>
      <c r="Q59" s="286"/>
      <c r="R59" s="289"/>
      <c r="S59" s="289"/>
      <c r="T59" s="286"/>
      <c r="U59" s="286"/>
      <c r="V59" s="286"/>
      <c r="W59" s="286"/>
      <c r="X59" s="286"/>
      <c r="Y59" s="290"/>
      <c r="Z59" s="290"/>
      <c r="AA59" s="290"/>
      <c r="AB59" s="290"/>
      <c r="AC59" s="174" t="e">
        <f t="shared" si="2"/>
        <v>#DIV/0!</v>
      </c>
      <c r="AD59" s="290"/>
      <c r="AE59" s="130"/>
      <c r="AF59" s="290"/>
      <c r="AG59" s="290"/>
    </row>
    <row r="60" spans="1:33" s="108" customFormat="1" ht="75" customHeight="1" hidden="1" outlineLevel="1">
      <c r="A60" s="286" t="s">
        <v>106</v>
      </c>
      <c r="B60" s="287" t="s">
        <v>107</v>
      </c>
      <c r="C60" s="288" t="s">
        <v>55</v>
      </c>
      <c r="D60" s="286" t="s">
        <v>108</v>
      </c>
      <c r="E60" s="286">
        <v>2023</v>
      </c>
      <c r="F60" s="286"/>
      <c r="G60" s="286" t="s">
        <v>104</v>
      </c>
      <c r="H60" s="286" t="s">
        <v>109</v>
      </c>
      <c r="I60" s="289">
        <v>0</v>
      </c>
      <c r="J60" s="289">
        <v>1950</v>
      </c>
      <c r="K60" s="289">
        <v>0</v>
      </c>
      <c r="L60" s="289">
        <v>1950</v>
      </c>
      <c r="M60" s="289"/>
      <c r="N60" s="289"/>
      <c r="O60" s="289"/>
      <c r="P60" s="286"/>
      <c r="Q60" s="286"/>
      <c r="R60" s="289"/>
      <c r="S60" s="289"/>
      <c r="T60" s="286"/>
      <c r="U60" s="286"/>
      <c r="V60" s="286"/>
      <c r="W60" s="286"/>
      <c r="X60" s="286"/>
      <c r="Y60" s="290"/>
      <c r="Z60" s="290"/>
      <c r="AA60" s="290"/>
      <c r="AB60" s="290"/>
      <c r="AC60" s="174" t="e">
        <f t="shared" si="2"/>
        <v>#DIV/0!</v>
      </c>
      <c r="AD60" s="290"/>
      <c r="AE60" s="130"/>
      <c r="AF60" s="290"/>
      <c r="AG60" s="290"/>
    </row>
    <row r="61" spans="1:33" s="108" customFormat="1" ht="75" customHeight="1" hidden="1" outlineLevel="1">
      <c r="A61" s="286" t="s">
        <v>110</v>
      </c>
      <c r="B61" s="287" t="s">
        <v>111</v>
      </c>
      <c r="C61" s="288" t="s">
        <v>55</v>
      </c>
      <c r="D61" s="286" t="s">
        <v>89</v>
      </c>
      <c r="E61" s="286">
        <v>2024</v>
      </c>
      <c r="F61" s="286"/>
      <c r="G61" s="286" t="s">
        <v>63</v>
      </c>
      <c r="H61" s="286" t="s">
        <v>64</v>
      </c>
      <c r="I61" s="289">
        <v>0</v>
      </c>
      <c r="J61" s="289">
        <v>1950</v>
      </c>
      <c r="K61" s="289">
        <v>0</v>
      </c>
      <c r="L61" s="289">
        <v>1950</v>
      </c>
      <c r="M61" s="289"/>
      <c r="N61" s="289"/>
      <c r="O61" s="289"/>
      <c r="P61" s="286"/>
      <c r="Q61" s="286"/>
      <c r="R61" s="289"/>
      <c r="S61" s="289"/>
      <c r="T61" s="286"/>
      <c r="U61" s="286"/>
      <c r="V61" s="286"/>
      <c r="W61" s="286"/>
      <c r="X61" s="286"/>
      <c r="Y61" s="290"/>
      <c r="Z61" s="290"/>
      <c r="AA61" s="290"/>
      <c r="AB61" s="290"/>
      <c r="AC61" s="174" t="e">
        <f t="shared" si="2"/>
        <v>#DIV/0!</v>
      </c>
      <c r="AD61" s="290"/>
      <c r="AE61" s="130"/>
      <c r="AF61" s="290"/>
      <c r="AG61" s="290"/>
    </row>
    <row r="62" spans="1:33" s="108" customFormat="1" ht="75" customHeight="1" hidden="1" outlineLevel="1">
      <c r="A62" s="286" t="s">
        <v>112</v>
      </c>
      <c r="B62" s="287" t="s">
        <v>113</v>
      </c>
      <c r="C62" s="288" t="s">
        <v>55</v>
      </c>
      <c r="D62" s="286" t="s">
        <v>114</v>
      </c>
      <c r="E62" s="286">
        <v>2025</v>
      </c>
      <c r="F62" s="286"/>
      <c r="G62" s="286" t="s">
        <v>63</v>
      </c>
      <c r="H62" s="286" t="s">
        <v>64</v>
      </c>
      <c r="I62" s="289">
        <v>0</v>
      </c>
      <c r="J62" s="289">
        <v>1950</v>
      </c>
      <c r="K62" s="289">
        <v>0</v>
      </c>
      <c r="L62" s="289">
        <v>1950</v>
      </c>
      <c r="M62" s="289"/>
      <c r="N62" s="289"/>
      <c r="O62" s="289"/>
      <c r="P62" s="286"/>
      <c r="Q62" s="286"/>
      <c r="R62" s="289"/>
      <c r="S62" s="289"/>
      <c r="T62" s="286"/>
      <c r="U62" s="286"/>
      <c r="V62" s="286"/>
      <c r="W62" s="286"/>
      <c r="X62" s="286"/>
      <c r="Y62" s="290"/>
      <c r="Z62" s="290"/>
      <c r="AA62" s="290"/>
      <c r="AB62" s="290"/>
      <c r="AC62" s="174" t="e">
        <f t="shared" si="2"/>
        <v>#DIV/0!</v>
      </c>
      <c r="AD62" s="290"/>
      <c r="AE62" s="130"/>
      <c r="AF62" s="290"/>
      <c r="AG62" s="290"/>
    </row>
    <row r="63" spans="1:33" s="318" customFormat="1" ht="18.75" customHeight="1" hidden="1" outlineLevel="1">
      <c r="A63" s="314"/>
      <c r="B63" s="315" t="s">
        <v>14</v>
      </c>
      <c r="C63" s="314"/>
      <c r="D63" s="314"/>
      <c r="E63" s="314"/>
      <c r="F63" s="314"/>
      <c r="G63" s="314"/>
      <c r="H63" s="314"/>
      <c r="I63" s="316">
        <v>0</v>
      </c>
      <c r="J63" s="316">
        <v>10070</v>
      </c>
      <c r="K63" s="316">
        <v>0</v>
      </c>
      <c r="L63" s="316">
        <v>10070</v>
      </c>
      <c r="M63" s="316"/>
      <c r="N63" s="128">
        <f>N64</f>
        <v>1813000000</v>
      </c>
      <c r="O63" s="128">
        <f aca="true" t="shared" si="21" ref="O63:AF63">O64</f>
        <v>1813000000</v>
      </c>
      <c r="P63" s="128">
        <f t="shared" si="21"/>
        <v>0</v>
      </c>
      <c r="Q63" s="128">
        <f t="shared" si="21"/>
        <v>0</v>
      </c>
      <c r="R63" s="128">
        <f t="shared" si="21"/>
        <v>1777778000</v>
      </c>
      <c r="S63" s="128">
        <f t="shared" si="21"/>
        <v>1777778000</v>
      </c>
      <c r="T63" s="128" t="str">
        <f t="shared" si="21"/>
        <v>x</v>
      </c>
      <c r="U63" s="128">
        <f t="shared" si="21"/>
        <v>0</v>
      </c>
      <c r="V63" s="128">
        <f t="shared" si="21"/>
        <v>1767703000</v>
      </c>
      <c r="W63" s="128">
        <f t="shared" si="21"/>
        <v>1767703000</v>
      </c>
      <c r="X63" s="128">
        <f t="shared" si="21"/>
        <v>0</v>
      </c>
      <c r="Y63" s="128">
        <f t="shared" si="21"/>
        <v>0</v>
      </c>
      <c r="Z63" s="128">
        <f t="shared" si="21"/>
        <v>0</v>
      </c>
      <c r="AA63" s="128">
        <v>10075000</v>
      </c>
      <c r="AB63" s="128">
        <f t="shared" si="21"/>
        <v>10075000</v>
      </c>
      <c r="AC63" s="175">
        <f t="shared" si="2"/>
        <v>1</v>
      </c>
      <c r="AD63" s="128">
        <v>10075000</v>
      </c>
      <c r="AE63" s="128">
        <f t="shared" si="21"/>
        <v>10075000</v>
      </c>
      <c r="AF63" s="128">
        <f t="shared" si="21"/>
        <v>0</v>
      </c>
      <c r="AG63" s="317"/>
    </row>
    <row r="64" spans="1:33" s="282" customFormat="1" ht="27.75" customHeight="1" hidden="1" outlineLevel="1">
      <c r="A64" s="268" t="s">
        <v>13</v>
      </c>
      <c r="B64" s="269" t="s">
        <v>261</v>
      </c>
      <c r="C64" s="270" t="s">
        <v>55</v>
      </c>
      <c r="D64" s="271" t="s">
        <v>115</v>
      </c>
      <c r="E64" s="271">
        <v>2022</v>
      </c>
      <c r="F64" s="271">
        <v>7982865</v>
      </c>
      <c r="G64" s="271" t="s">
        <v>116</v>
      </c>
      <c r="H64" s="271" t="s">
        <v>428</v>
      </c>
      <c r="I64" s="272">
        <v>0</v>
      </c>
      <c r="J64" s="272">
        <v>1813</v>
      </c>
      <c r="K64" s="272">
        <v>0</v>
      </c>
      <c r="L64" s="272">
        <v>1813</v>
      </c>
      <c r="M64" s="273" t="s">
        <v>278</v>
      </c>
      <c r="N64" s="274">
        <f>O64+Q64</f>
        <v>1813000000</v>
      </c>
      <c r="O64" s="274">
        <v>1813000000</v>
      </c>
      <c r="P64" s="275"/>
      <c r="Q64" s="275"/>
      <c r="R64" s="274">
        <f>S64+U64</f>
        <v>1777778000</v>
      </c>
      <c r="S64" s="274">
        <f>1813000000-35222000</f>
        <v>1777778000</v>
      </c>
      <c r="T64" s="275" t="s">
        <v>65</v>
      </c>
      <c r="U64" s="275"/>
      <c r="V64" s="275">
        <f>W64+X64</f>
        <v>1767703000</v>
      </c>
      <c r="W64" s="312">
        <v>1767703000</v>
      </c>
      <c r="X64" s="319"/>
      <c r="Y64" s="313"/>
      <c r="Z64" s="313"/>
      <c r="AA64" s="313">
        <v>10075000</v>
      </c>
      <c r="AB64" s="313">
        <f>AE64+AF64</f>
        <v>10075000</v>
      </c>
      <c r="AC64" s="173">
        <f t="shared" si="2"/>
        <v>1</v>
      </c>
      <c r="AD64" s="313">
        <v>10075000</v>
      </c>
      <c r="AE64" s="131">
        <v>10075000</v>
      </c>
      <c r="AF64" s="313"/>
      <c r="AG64" s="281"/>
    </row>
    <row r="65" spans="1:33" s="108" customFormat="1" ht="60" customHeight="1" hidden="1" outlineLevel="1">
      <c r="A65" s="286" t="s">
        <v>117</v>
      </c>
      <c r="B65" s="287" t="s">
        <v>118</v>
      </c>
      <c r="C65" s="288" t="s">
        <v>55</v>
      </c>
      <c r="D65" s="286" t="s">
        <v>119</v>
      </c>
      <c r="E65" s="286">
        <v>2023</v>
      </c>
      <c r="F65" s="286"/>
      <c r="G65" s="286" t="s">
        <v>116</v>
      </c>
      <c r="H65" s="286" t="s">
        <v>120</v>
      </c>
      <c r="I65" s="289">
        <v>0</v>
      </c>
      <c r="J65" s="289">
        <v>997</v>
      </c>
      <c r="K65" s="289">
        <v>0</v>
      </c>
      <c r="L65" s="289">
        <v>997</v>
      </c>
      <c r="M65" s="289"/>
      <c r="N65" s="289"/>
      <c r="O65" s="289"/>
      <c r="P65" s="286"/>
      <c r="Q65" s="286"/>
      <c r="R65" s="289"/>
      <c r="S65" s="289"/>
      <c r="T65" s="286"/>
      <c r="U65" s="286"/>
      <c r="V65" s="324"/>
      <c r="W65" s="324"/>
      <c r="X65" s="324"/>
      <c r="Y65" s="290"/>
      <c r="Z65" s="290"/>
      <c r="AA65" s="290"/>
      <c r="AB65" s="290"/>
      <c r="AC65" s="174" t="e">
        <f t="shared" si="2"/>
        <v>#DIV/0!</v>
      </c>
      <c r="AD65" s="290"/>
      <c r="AE65" s="130"/>
      <c r="AF65" s="290"/>
      <c r="AG65" s="290"/>
    </row>
    <row r="66" spans="1:33" s="108" customFormat="1" ht="75" customHeight="1" hidden="1" outlineLevel="1">
      <c r="A66" s="286" t="s">
        <v>121</v>
      </c>
      <c r="B66" s="287" t="s">
        <v>122</v>
      </c>
      <c r="C66" s="288" t="s">
        <v>55</v>
      </c>
      <c r="D66" s="286" t="s">
        <v>123</v>
      </c>
      <c r="E66" s="286">
        <v>2023</v>
      </c>
      <c r="F66" s="286"/>
      <c r="G66" s="286" t="s">
        <v>63</v>
      </c>
      <c r="H66" s="286" t="s">
        <v>64</v>
      </c>
      <c r="I66" s="289">
        <v>0</v>
      </c>
      <c r="J66" s="289">
        <v>1815</v>
      </c>
      <c r="K66" s="289">
        <v>0</v>
      </c>
      <c r="L66" s="289">
        <v>1815</v>
      </c>
      <c r="M66" s="289"/>
      <c r="N66" s="289"/>
      <c r="O66" s="289"/>
      <c r="P66" s="286"/>
      <c r="Q66" s="286"/>
      <c r="R66" s="289"/>
      <c r="S66" s="289"/>
      <c r="T66" s="286"/>
      <c r="U66" s="286"/>
      <c r="V66" s="324"/>
      <c r="W66" s="324"/>
      <c r="X66" s="324"/>
      <c r="Y66" s="290"/>
      <c r="Z66" s="290"/>
      <c r="AA66" s="290"/>
      <c r="AB66" s="290"/>
      <c r="AC66" s="174" t="e">
        <f t="shared" si="2"/>
        <v>#DIV/0!</v>
      </c>
      <c r="AD66" s="290"/>
      <c r="AE66" s="130"/>
      <c r="AF66" s="290"/>
      <c r="AG66" s="290"/>
    </row>
    <row r="67" spans="1:33" s="108" customFormat="1" ht="75" customHeight="1" hidden="1" outlineLevel="1">
      <c r="A67" s="286" t="s">
        <v>124</v>
      </c>
      <c r="B67" s="287" t="s">
        <v>125</v>
      </c>
      <c r="C67" s="288" t="s">
        <v>55</v>
      </c>
      <c r="D67" s="286" t="s">
        <v>126</v>
      </c>
      <c r="E67" s="286">
        <v>2023</v>
      </c>
      <c r="F67" s="286"/>
      <c r="G67" s="286" t="s">
        <v>63</v>
      </c>
      <c r="H67" s="286" t="s">
        <v>64</v>
      </c>
      <c r="I67" s="289">
        <v>0</v>
      </c>
      <c r="J67" s="289">
        <v>1815</v>
      </c>
      <c r="K67" s="289">
        <v>0</v>
      </c>
      <c r="L67" s="289">
        <v>1815</v>
      </c>
      <c r="M67" s="289"/>
      <c r="N67" s="289"/>
      <c r="O67" s="289"/>
      <c r="P67" s="286"/>
      <c r="Q67" s="286"/>
      <c r="R67" s="289"/>
      <c r="S67" s="289"/>
      <c r="T67" s="286"/>
      <c r="U67" s="286"/>
      <c r="V67" s="324"/>
      <c r="W67" s="324"/>
      <c r="X67" s="324"/>
      <c r="Y67" s="290"/>
      <c r="Z67" s="290"/>
      <c r="AA67" s="290"/>
      <c r="AB67" s="290"/>
      <c r="AC67" s="174" t="e">
        <f t="shared" si="2"/>
        <v>#DIV/0!</v>
      </c>
      <c r="AD67" s="290"/>
      <c r="AE67" s="130"/>
      <c r="AF67" s="290"/>
      <c r="AG67" s="290"/>
    </row>
    <row r="68" spans="1:33" s="108" customFormat="1" ht="60" customHeight="1" hidden="1" outlineLevel="1">
      <c r="A68" s="286" t="s">
        <v>127</v>
      </c>
      <c r="B68" s="287" t="s">
        <v>128</v>
      </c>
      <c r="C68" s="288" t="s">
        <v>55</v>
      </c>
      <c r="D68" s="286" t="s">
        <v>126</v>
      </c>
      <c r="E68" s="286">
        <v>2024</v>
      </c>
      <c r="F68" s="286"/>
      <c r="G68" s="286" t="s">
        <v>116</v>
      </c>
      <c r="H68" s="286" t="s">
        <v>64</v>
      </c>
      <c r="I68" s="289">
        <v>0</v>
      </c>
      <c r="J68" s="289">
        <v>1815</v>
      </c>
      <c r="K68" s="289">
        <v>0</v>
      </c>
      <c r="L68" s="289">
        <v>1815</v>
      </c>
      <c r="M68" s="289"/>
      <c r="N68" s="289"/>
      <c r="O68" s="289"/>
      <c r="P68" s="286"/>
      <c r="Q68" s="286"/>
      <c r="R68" s="289"/>
      <c r="S68" s="289"/>
      <c r="T68" s="286"/>
      <c r="U68" s="286"/>
      <c r="V68" s="324"/>
      <c r="W68" s="324"/>
      <c r="X68" s="324"/>
      <c r="Y68" s="290"/>
      <c r="Z68" s="290"/>
      <c r="AA68" s="290"/>
      <c r="AB68" s="290"/>
      <c r="AC68" s="174" t="e">
        <f t="shared" si="2"/>
        <v>#DIV/0!</v>
      </c>
      <c r="AD68" s="290"/>
      <c r="AE68" s="130"/>
      <c r="AF68" s="290"/>
      <c r="AG68" s="290"/>
    </row>
    <row r="69" spans="1:33" s="108" customFormat="1" ht="75" customHeight="1" hidden="1" outlineLevel="1">
      <c r="A69" s="286" t="s">
        <v>129</v>
      </c>
      <c r="B69" s="287" t="s">
        <v>130</v>
      </c>
      <c r="C69" s="288" t="s">
        <v>55</v>
      </c>
      <c r="D69" s="286" t="s">
        <v>131</v>
      </c>
      <c r="E69" s="286">
        <v>2025</v>
      </c>
      <c r="F69" s="286"/>
      <c r="G69" s="286" t="s">
        <v>63</v>
      </c>
      <c r="H69" s="286" t="s">
        <v>64</v>
      </c>
      <c r="I69" s="289">
        <v>0</v>
      </c>
      <c r="J69" s="289">
        <v>1815</v>
      </c>
      <c r="K69" s="289">
        <v>0</v>
      </c>
      <c r="L69" s="289">
        <v>1815</v>
      </c>
      <c r="M69" s="289"/>
      <c r="N69" s="289"/>
      <c r="O69" s="289"/>
      <c r="P69" s="286"/>
      <c r="Q69" s="286"/>
      <c r="R69" s="289"/>
      <c r="S69" s="289"/>
      <c r="T69" s="286"/>
      <c r="U69" s="286"/>
      <c r="V69" s="324"/>
      <c r="W69" s="324"/>
      <c r="X69" s="324"/>
      <c r="Y69" s="290"/>
      <c r="Z69" s="290"/>
      <c r="AA69" s="290"/>
      <c r="AB69" s="290"/>
      <c r="AC69" s="174" t="e">
        <f t="shared" si="2"/>
        <v>#DIV/0!</v>
      </c>
      <c r="AD69" s="290"/>
      <c r="AE69" s="130"/>
      <c r="AF69" s="290"/>
      <c r="AG69" s="290"/>
    </row>
    <row r="70" spans="1:33" s="318" customFormat="1" ht="13.5" hidden="1" outlineLevel="1">
      <c r="A70" s="314"/>
      <c r="B70" s="315" t="s">
        <v>21</v>
      </c>
      <c r="C70" s="314"/>
      <c r="D70" s="314"/>
      <c r="E70" s="314"/>
      <c r="F70" s="314"/>
      <c r="G70" s="314"/>
      <c r="H70" s="314"/>
      <c r="I70" s="316">
        <v>0</v>
      </c>
      <c r="J70" s="316">
        <v>10840</v>
      </c>
      <c r="K70" s="316">
        <v>0</v>
      </c>
      <c r="L70" s="316">
        <v>10840</v>
      </c>
      <c r="M70" s="316"/>
      <c r="N70" s="128">
        <f>N71</f>
        <v>1951000000</v>
      </c>
      <c r="O70" s="128">
        <f aca="true" t="shared" si="22" ref="O70:AF70">O71</f>
        <v>1951000000</v>
      </c>
      <c r="P70" s="128">
        <f t="shared" si="22"/>
        <v>0</v>
      </c>
      <c r="Q70" s="128">
        <f t="shared" si="22"/>
        <v>0</v>
      </c>
      <c r="R70" s="128">
        <f t="shared" si="22"/>
        <v>1917533000</v>
      </c>
      <c r="S70" s="128">
        <f t="shared" si="22"/>
        <v>1917533000</v>
      </c>
      <c r="T70" s="128" t="str">
        <f t="shared" si="22"/>
        <v>x</v>
      </c>
      <c r="U70" s="128">
        <f t="shared" si="22"/>
        <v>0</v>
      </c>
      <c r="V70" s="128">
        <f t="shared" si="22"/>
        <v>1906671000</v>
      </c>
      <c r="W70" s="128">
        <f t="shared" si="22"/>
        <v>1906671000</v>
      </c>
      <c r="X70" s="128">
        <f t="shared" si="22"/>
        <v>0</v>
      </c>
      <c r="Y70" s="128">
        <f t="shared" si="22"/>
        <v>0</v>
      </c>
      <c r="Z70" s="128">
        <f t="shared" si="22"/>
        <v>0</v>
      </c>
      <c r="AA70" s="128">
        <v>10862000</v>
      </c>
      <c r="AB70" s="128">
        <f t="shared" si="22"/>
        <v>10862000</v>
      </c>
      <c r="AC70" s="174">
        <f t="shared" si="2"/>
        <v>1</v>
      </c>
      <c r="AD70" s="128">
        <v>10862000</v>
      </c>
      <c r="AE70" s="128">
        <f t="shared" si="22"/>
        <v>10862000</v>
      </c>
      <c r="AF70" s="128">
        <f t="shared" si="22"/>
        <v>0</v>
      </c>
      <c r="AG70" s="317"/>
    </row>
    <row r="71" spans="1:33" s="282" customFormat="1" ht="54" customHeight="1" hidden="1" outlineLevel="1">
      <c r="A71" s="268" t="s">
        <v>13</v>
      </c>
      <c r="B71" s="269" t="s">
        <v>265</v>
      </c>
      <c r="C71" s="270" t="s">
        <v>55</v>
      </c>
      <c r="D71" s="271" t="s">
        <v>132</v>
      </c>
      <c r="E71" s="271">
        <v>2022</v>
      </c>
      <c r="F71" s="271">
        <v>7982873</v>
      </c>
      <c r="G71" s="271" t="s">
        <v>63</v>
      </c>
      <c r="H71" s="271" t="s">
        <v>427</v>
      </c>
      <c r="I71" s="272">
        <v>0</v>
      </c>
      <c r="J71" s="272">
        <v>1951</v>
      </c>
      <c r="K71" s="272">
        <v>0</v>
      </c>
      <c r="L71" s="272">
        <v>1951</v>
      </c>
      <c r="M71" s="273" t="s">
        <v>279</v>
      </c>
      <c r="N71" s="274">
        <f>O71+P71+Q71</f>
        <v>1951000000</v>
      </c>
      <c r="O71" s="274">
        <v>1951000000</v>
      </c>
      <c r="P71" s="275"/>
      <c r="Q71" s="275"/>
      <c r="R71" s="274">
        <f>S71+U71</f>
        <v>1917533000</v>
      </c>
      <c r="S71" s="274">
        <f>1951000000-33467000</f>
        <v>1917533000</v>
      </c>
      <c r="T71" s="275" t="s">
        <v>65</v>
      </c>
      <c r="U71" s="275"/>
      <c r="V71" s="275">
        <f>W71+X71</f>
        <v>1906671000</v>
      </c>
      <c r="W71" s="312">
        <v>1906671000</v>
      </c>
      <c r="X71" s="319"/>
      <c r="Y71" s="313"/>
      <c r="Z71" s="313"/>
      <c r="AA71" s="313">
        <v>10862000</v>
      </c>
      <c r="AB71" s="313">
        <f>AE71+AF71</f>
        <v>10862000</v>
      </c>
      <c r="AC71" s="173">
        <f t="shared" si="2"/>
        <v>1</v>
      </c>
      <c r="AD71" s="313">
        <v>10862000</v>
      </c>
      <c r="AE71" s="131">
        <v>10862000</v>
      </c>
      <c r="AF71" s="313"/>
      <c r="AG71" s="281"/>
    </row>
    <row r="72" spans="1:33" s="108" customFormat="1" ht="75" customHeight="1" hidden="1" outlineLevel="1">
      <c r="A72" s="286" t="s">
        <v>133</v>
      </c>
      <c r="B72" s="287" t="s">
        <v>134</v>
      </c>
      <c r="C72" s="288" t="s">
        <v>55</v>
      </c>
      <c r="D72" s="286" t="s">
        <v>131</v>
      </c>
      <c r="E72" s="286">
        <v>2023</v>
      </c>
      <c r="F72" s="286"/>
      <c r="G72" s="286" t="s">
        <v>63</v>
      </c>
      <c r="H72" s="286" t="s">
        <v>64</v>
      </c>
      <c r="I72" s="289">
        <v>0</v>
      </c>
      <c r="J72" s="289">
        <v>2089</v>
      </c>
      <c r="K72" s="289">
        <v>0</v>
      </c>
      <c r="L72" s="289">
        <v>2089</v>
      </c>
      <c r="M72" s="289"/>
      <c r="N72" s="289"/>
      <c r="O72" s="289"/>
      <c r="P72" s="286"/>
      <c r="Q72" s="286"/>
      <c r="R72" s="289"/>
      <c r="S72" s="289"/>
      <c r="T72" s="286"/>
      <c r="U72" s="286"/>
      <c r="V72" s="185"/>
      <c r="W72" s="185"/>
      <c r="X72" s="185"/>
      <c r="Y72" s="290"/>
      <c r="Z72" s="290"/>
      <c r="AA72" s="290"/>
      <c r="AB72" s="290"/>
      <c r="AC72" s="174" t="e">
        <f t="shared" si="2"/>
        <v>#DIV/0!</v>
      </c>
      <c r="AD72" s="290"/>
      <c r="AE72" s="130"/>
      <c r="AF72" s="290"/>
      <c r="AG72" s="290"/>
    </row>
    <row r="73" spans="1:33" s="108" customFormat="1" ht="75" customHeight="1" hidden="1" outlineLevel="1">
      <c r="A73" s="286" t="s">
        <v>135</v>
      </c>
      <c r="B73" s="287" t="s">
        <v>136</v>
      </c>
      <c r="C73" s="288" t="s">
        <v>55</v>
      </c>
      <c r="D73" s="286" t="s">
        <v>131</v>
      </c>
      <c r="E73" s="286">
        <v>2023</v>
      </c>
      <c r="F73" s="286"/>
      <c r="G73" s="286" t="s">
        <v>63</v>
      </c>
      <c r="H73" s="286" t="s">
        <v>137</v>
      </c>
      <c r="I73" s="289">
        <v>0</v>
      </c>
      <c r="J73" s="289">
        <v>2200</v>
      </c>
      <c r="K73" s="289">
        <v>0</v>
      </c>
      <c r="L73" s="289">
        <v>2200</v>
      </c>
      <c r="M73" s="289"/>
      <c r="N73" s="289"/>
      <c r="O73" s="289"/>
      <c r="P73" s="286"/>
      <c r="Q73" s="286"/>
      <c r="R73" s="289"/>
      <c r="S73" s="289"/>
      <c r="T73" s="286"/>
      <c r="U73" s="286"/>
      <c r="V73" s="286"/>
      <c r="W73" s="286"/>
      <c r="X73" s="286"/>
      <c r="Y73" s="290"/>
      <c r="Z73" s="290"/>
      <c r="AA73" s="290"/>
      <c r="AB73" s="290"/>
      <c r="AC73" s="174" t="e">
        <f aca="true" t="shared" si="23" ref="AC73:AC136">AB73/AA73</f>
        <v>#DIV/0!</v>
      </c>
      <c r="AD73" s="290"/>
      <c r="AE73" s="130"/>
      <c r="AF73" s="290"/>
      <c r="AG73" s="290"/>
    </row>
    <row r="74" spans="1:33" s="108" customFormat="1" ht="75" customHeight="1" hidden="1" outlineLevel="1">
      <c r="A74" s="286" t="s">
        <v>138</v>
      </c>
      <c r="B74" s="287" t="s">
        <v>139</v>
      </c>
      <c r="C74" s="288" t="s">
        <v>55</v>
      </c>
      <c r="D74" s="286" t="s">
        <v>131</v>
      </c>
      <c r="E74" s="286">
        <v>2024</v>
      </c>
      <c r="F74" s="286"/>
      <c r="G74" s="286" t="s">
        <v>63</v>
      </c>
      <c r="H74" s="286" t="s">
        <v>137</v>
      </c>
      <c r="I74" s="289">
        <v>0</v>
      </c>
      <c r="J74" s="289">
        <v>2200</v>
      </c>
      <c r="K74" s="289">
        <v>0</v>
      </c>
      <c r="L74" s="289">
        <v>2200</v>
      </c>
      <c r="M74" s="289"/>
      <c r="N74" s="289"/>
      <c r="O74" s="289"/>
      <c r="P74" s="286"/>
      <c r="Q74" s="286"/>
      <c r="R74" s="289"/>
      <c r="S74" s="289"/>
      <c r="T74" s="286"/>
      <c r="U74" s="286"/>
      <c r="V74" s="286"/>
      <c r="W74" s="286"/>
      <c r="X74" s="286"/>
      <c r="Y74" s="290"/>
      <c r="Z74" s="290"/>
      <c r="AA74" s="290"/>
      <c r="AB74" s="290"/>
      <c r="AC74" s="174" t="e">
        <f t="shared" si="23"/>
        <v>#DIV/0!</v>
      </c>
      <c r="AD74" s="290"/>
      <c r="AE74" s="130"/>
      <c r="AF74" s="290"/>
      <c r="AG74" s="290"/>
    </row>
    <row r="75" spans="1:33" s="108" customFormat="1" ht="4.5" customHeight="1" hidden="1" outlineLevel="1">
      <c r="A75" s="286" t="s">
        <v>140</v>
      </c>
      <c r="B75" s="287" t="s">
        <v>141</v>
      </c>
      <c r="C75" s="288" t="s">
        <v>55</v>
      </c>
      <c r="D75" s="286" t="s">
        <v>131</v>
      </c>
      <c r="E75" s="286">
        <v>2025</v>
      </c>
      <c r="F75" s="286"/>
      <c r="G75" s="286" t="s">
        <v>63</v>
      </c>
      <c r="H75" s="286" t="s">
        <v>142</v>
      </c>
      <c r="I75" s="289">
        <v>0</v>
      </c>
      <c r="J75" s="289">
        <v>2400</v>
      </c>
      <c r="K75" s="289">
        <v>0</v>
      </c>
      <c r="L75" s="289">
        <v>2400</v>
      </c>
      <c r="M75" s="289"/>
      <c r="N75" s="289"/>
      <c r="O75" s="289"/>
      <c r="P75" s="286"/>
      <c r="Q75" s="286"/>
      <c r="R75" s="289"/>
      <c r="S75" s="289"/>
      <c r="T75" s="286"/>
      <c r="U75" s="286"/>
      <c r="V75" s="286"/>
      <c r="W75" s="286"/>
      <c r="X75" s="286"/>
      <c r="Y75" s="290"/>
      <c r="Z75" s="290"/>
      <c r="AA75" s="290"/>
      <c r="AB75" s="290"/>
      <c r="AC75" s="174" t="e">
        <f t="shared" si="23"/>
        <v>#DIV/0!</v>
      </c>
      <c r="AD75" s="290"/>
      <c r="AE75" s="130"/>
      <c r="AF75" s="290"/>
      <c r="AG75" s="290"/>
    </row>
    <row r="76" spans="1:33" s="318" customFormat="1" ht="42.75" customHeight="1" hidden="1" outlineLevel="1">
      <c r="A76" s="314" t="s">
        <v>60</v>
      </c>
      <c r="B76" s="315" t="s">
        <v>143</v>
      </c>
      <c r="C76" s="314"/>
      <c r="D76" s="314"/>
      <c r="E76" s="314"/>
      <c r="F76" s="314"/>
      <c r="G76" s="314"/>
      <c r="H76" s="314"/>
      <c r="I76" s="316">
        <v>0</v>
      </c>
      <c r="J76" s="316">
        <v>11197</v>
      </c>
      <c r="K76" s="316">
        <v>0</v>
      </c>
      <c r="L76" s="316">
        <v>11197</v>
      </c>
      <c r="M76" s="316"/>
      <c r="N76" s="128">
        <f>N77+N98+N109</f>
        <v>2016000000</v>
      </c>
      <c r="O76" s="128">
        <f aca="true" t="shared" si="24" ref="O76:AF76">O77+O98+O109</f>
        <v>2016000000</v>
      </c>
      <c r="P76" s="128">
        <f t="shared" si="24"/>
        <v>0</v>
      </c>
      <c r="Q76" s="128">
        <f t="shared" si="24"/>
        <v>0</v>
      </c>
      <c r="R76" s="128">
        <f t="shared" si="24"/>
        <v>2016000000</v>
      </c>
      <c r="S76" s="128">
        <f t="shared" si="24"/>
        <v>2016000000</v>
      </c>
      <c r="T76" s="128">
        <f t="shared" si="24"/>
        <v>0</v>
      </c>
      <c r="U76" s="128">
        <f t="shared" si="24"/>
        <v>0</v>
      </c>
      <c r="V76" s="128">
        <f t="shared" si="24"/>
        <v>640720503</v>
      </c>
      <c r="W76" s="128">
        <f t="shared" si="24"/>
        <v>640720503</v>
      </c>
      <c r="X76" s="128">
        <f t="shared" si="24"/>
        <v>0</v>
      </c>
      <c r="Y76" s="128">
        <f t="shared" si="24"/>
        <v>0</v>
      </c>
      <c r="Z76" s="128">
        <f t="shared" si="24"/>
        <v>0</v>
      </c>
      <c r="AA76" s="128">
        <v>1375279497</v>
      </c>
      <c r="AB76" s="128">
        <f t="shared" si="24"/>
        <v>1369679402</v>
      </c>
      <c r="AC76" s="175">
        <f t="shared" si="23"/>
        <v>0.9959280313476526</v>
      </c>
      <c r="AD76" s="128">
        <v>1375279497</v>
      </c>
      <c r="AE76" s="128">
        <f t="shared" si="24"/>
        <v>1369679402</v>
      </c>
      <c r="AF76" s="128">
        <f t="shared" si="24"/>
        <v>0</v>
      </c>
      <c r="AG76" s="317"/>
    </row>
    <row r="77" spans="1:33" s="318" customFormat="1" ht="22.5" customHeight="1" hidden="1" outlineLevel="1">
      <c r="A77" s="314"/>
      <c r="B77" s="315" t="s">
        <v>30</v>
      </c>
      <c r="C77" s="314"/>
      <c r="D77" s="314"/>
      <c r="E77" s="314"/>
      <c r="F77" s="314"/>
      <c r="G77" s="314"/>
      <c r="H77" s="314"/>
      <c r="I77" s="316">
        <v>0</v>
      </c>
      <c r="J77" s="316">
        <v>5599</v>
      </c>
      <c r="K77" s="316">
        <v>0</v>
      </c>
      <c r="L77" s="316">
        <v>5599</v>
      </c>
      <c r="M77" s="316"/>
      <c r="N77" s="128">
        <f>SUM(N78:N81)</f>
        <v>1008000000</v>
      </c>
      <c r="O77" s="128">
        <f aca="true" t="shared" si="25" ref="O77:AF77">SUM(O78:O81)</f>
        <v>1008000000</v>
      </c>
      <c r="P77" s="128">
        <f t="shared" si="25"/>
        <v>0</v>
      </c>
      <c r="Q77" s="128">
        <f t="shared" si="25"/>
        <v>0</v>
      </c>
      <c r="R77" s="128">
        <f t="shared" si="25"/>
        <v>1008000000</v>
      </c>
      <c r="S77" s="128">
        <f t="shared" si="25"/>
        <v>1008000000</v>
      </c>
      <c r="T77" s="128">
        <f t="shared" si="25"/>
        <v>0</v>
      </c>
      <c r="U77" s="128">
        <f t="shared" si="25"/>
        <v>0</v>
      </c>
      <c r="V77" s="128">
        <f t="shared" si="25"/>
        <v>0</v>
      </c>
      <c r="W77" s="128">
        <f t="shared" si="25"/>
        <v>0</v>
      </c>
      <c r="X77" s="128">
        <f t="shared" si="25"/>
        <v>0</v>
      </c>
      <c r="Y77" s="128">
        <f t="shared" si="25"/>
        <v>0</v>
      </c>
      <c r="Z77" s="128">
        <f t="shared" si="25"/>
        <v>0</v>
      </c>
      <c r="AA77" s="128">
        <v>1008000000</v>
      </c>
      <c r="AB77" s="128">
        <f t="shared" si="25"/>
        <v>1005778402</v>
      </c>
      <c r="AC77" s="175">
        <f t="shared" si="23"/>
        <v>0.9977960337301587</v>
      </c>
      <c r="AD77" s="128">
        <v>1008000000</v>
      </c>
      <c r="AE77" s="128">
        <f t="shared" si="25"/>
        <v>1005778402</v>
      </c>
      <c r="AF77" s="128">
        <f t="shared" si="25"/>
        <v>0</v>
      </c>
      <c r="AG77" s="317"/>
    </row>
    <row r="78" spans="1:33" s="326" customFormat="1" ht="41.25" customHeight="1" hidden="1" outlineLevel="1">
      <c r="A78" s="268" t="s">
        <v>13</v>
      </c>
      <c r="B78" s="269" t="s">
        <v>260</v>
      </c>
      <c r="C78" s="271" t="s">
        <v>31</v>
      </c>
      <c r="D78" s="271" t="s">
        <v>144</v>
      </c>
      <c r="E78" s="271">
        <v>2022</v>
      </c>
      <c r="F78" s="271">
        <v>8006213</v>
      </c>
      <c r="G78" s="271" t="s">
        <v>63</v>
      </c>
      <c r="H78" s="271" t="s">
        <v>436</v>
      </c>
      <c r="I78" s="272">
        <v>0</v>
      </c>
      <c r="J78" s="272">
        <v>252</v>
      </c>
      <c r="K78" s="272">
        <v>0</v>
      </c>
      <c r="L78" s="272">
        <v>252</v>
      </c>
      <c r="M78" s="273" t="s">
        <v>287</v>
      </c>
      <c r="N78" s="274">
        <f>O78+P78+Q78</f>
        <v>252000000</v>
      </c>
      <c r="O78" s="274">
        <v>252000000</v>
      </c>
      <c r="P78" s="275"/>
      <c r="Q78" s="275"/>
      <c r="R78" s="274">
        <f>S78+U78</f>
        <v>252000000</v>
      </c>
      <c r="S78" s="274">
        <v>252000000</v>
      </c>
      <c r="T78" s="275" t="s">
        <v>65</v>
      </c>
      <c r="U78" s="275"/>
      <c r="V78" s="274">
        <f>W78+X78</f>
        <v>0</v>
      </c>
      <c r="W78" s="274"/>
      <c r="X78" s="274"/>
      <c r="Y78" s="313"/>
      <c r="Z78" s="313"/>
      <c r="AA78" s="313">
        <v>252000000</v>
      </c>
      <c r="AB78" s="313">
        <f>AE78</f>
        <v>251511744</v>
      </c>
      <c r="AC78" s="173">
        <f t="shared" si="23"/>
        <v>0.9980624761904762</v>
      </c>
      <c r="AD78" s="313">
        <v>252000000</v>
      </c>
      <c r="AE78" s="121">
        <v>251511744</v>
      </c>
      <c r="AF78" s="313"/>
      <c r="AG78" s="325"/>
    </row>
    <row r="79" spans="1:33" s="285" customFormat="1" ht="41.25" customHeight="1" hidden="1" outlineLevel="1">
      <c r="A79" s="268" t="s">
        <v>13</v>
      </c>
      <c r="B79" s="269" t="s">
        <v>259</v>
      </c>
      <c r="C79" s="271" t="s">
        <v>31</v>
      </c>
      <c r="D79" s="271" t="s">
        <v>146</v>
      </c>
      <c r="E79" s="271">
        <v>2022</v>
      </c>
      <c r="F79" s="271">
        <v>8007120</v>
      </c>
      <c r="G79" s="271" t="s">
        <v>63</v>
      </c>
      <c r="H79" s="271" t="s">
        <v>436</v>
      </c>
      <c r="I79" s="272">
        <v>0</v>
      </c>
      <c r="J79" s="272">
        <v>252</v>
      </c>
      <c r="K79" s="272">
        <v>0</v>
      </c>
      <c r="L79" s="272">
        <v>252</v>
      </c>
      <c r="M79" s="273" t="s">
        <v>288</v>
      </c>
      <c r="N79" s="274">
        <f>O79+P79+Q79</f>
        <v>252000000</v>
      </c>
      <c r="O79" s="274">
        <v>252000000</v>
      </c>
      <c r="P79" s="271"/>
      <c r="Q79" s="271"/>
      <c r="R79" s="274">
        <f>S79+U79</f>
        <v>252000000</v>
      </c>
      <c r="S79" s="274">
        <v>252000000</v>
      </c>
      <c r="T79" s="271" t="s">
        <v>65</v>
      </c>
      <c r="U79" s="271"/>
      <c r="V79" s="274">
        <f>W79+X79</f>
        <v>0</v>
      </c>
      <c r="W79" s="327"/>
      <c r="X79" s="327"/>
      <c r="Y79" s="283"/>
      <c r="Z79" s="283"/>
      <c r="AA79" s="313">
        <v>252000000</v>
      </c>
      <c r="AB79" s="313">
        <f>AE79</f>
        <v>251401121</v>
      </c>
      <c r="AC79" s="173">
        <f t="shared" si="23"/>
        <v>0.997623496031746</v>
      </c>
      <c r="AD79" s="313">
        <v>252000000</v>
      </c>
      <c r="AE79" s="121">
        <v>251401121</v>
      </c>
      <c r="AF79" s="313"/>
      <c r="AG79" s="283"/>
    </row>
    <row r="80" spans="1:33" s="285" customFormat="1" ht="41.25" customHeight="1" hidden="1" outlineLevel="1">
      <c r="A80" s="268" t="s">
        <v>13</v>
      </c>
      <c r="B80" s="269" t="s">
        <v>258</v>
      </c>
      <c r="C80" s="271" t="s">
        <v>31</v>
      </c>
      <c r="D80" s="271" t="s">
        <v>147</v>
      </c>
      <c r="E80" s="271">
        <v>2022</v>
      </c>
      <c r="F80" s="271">
        <v>8007121</v>
      </c>
      <c r="G80" s="271" t="s">
        <v>63</v>
      </c>
      <c r="H80" s="271" t="s">
        <v>436</v>
      </c>
      <c r="I80" s="272">
        <v>0</v>
      </c>
      <c r="J80" s="272">
        <v>252</v>
      </c>
      <c r="K80" s="272">
        <v>0</v>
      </c>
      <c r="L80" s="272">
        <v>252</v>
      </c>
      <c r="M80" s="273" t="s">
        <v>289</v>
      </c>
      <c r="N80" s="274">
        <f>O80+P80+Q80</f>
        <v>252000000</v>
      </c>
      <c r="O80" s="274">
        <v>252000000</v>
      </c>
      <c r="P80" s="271"/>
      <c r="Q80" s="271"/>
      <c r="R80" s="274">
        <f>S80+U80</f>
        <v>252000000</v>
      </c>
      <c r="S80" s="274">
        <v>252000000</v>
      </c>
      <c r="T80" s="271" t="s">
        <v>65</v>
      </c>
      <c r="U80" s="271"/>
      <c r="V80" s="274">
        <f>W80+X80</f>
        <v>0</v>
      </c>
      <c r="W80" s="327"/>
      <c r="X80" s="327"/>
      <c r="Y80" s="283"/>
      <c r="Z80" s="283"/>
      <c r="AA80" s="313">
        <v>252000000</v>
      </c>
      <c r="AB80" s="313">
        <f>AE80</f>
        <v>251391403</v>
      </c>
      <c r="AC80" s="173">
        <f t="shared" si="23"/>
        <v>0.9975849325396825</v>
      </c>
      <c r="AD80" s="313">
        <v>252000000</v>
      </c>
      <c r="AE80" s="133">
        <v>251391403</v>
      </c>
      <c r="AF80" s="313"/>
      <c r="AG80" s="283"/>
    </row>
    <row r="81" spans="1:33" s="285" customFormat="1" ht="63.75" hidden="1" outlineLevel="1">
      <c r="A81" s="268" t="s">
        <v>13</v>
      </c>
      <c r="B81" s="269" t="s">
        <v>148</v>
      </c>
      <c r="C81" s="271" t="s">
        <v>31</v>
      </c>
      <c r="D81" s="271" t="s">
        <v>149</v>
      </c>
      <c r="E81" s="271">
        <v>2022</v>
      </c>
      <c r="F81" s="271">
        <v>8007122</v>
      </c>
      <c r="G81" s="271" t="s">
        <v>63</v>
      </c>
      <c r="H81" s="271" t="s">
        <v>436</v>
      </c>
      <c r="I81" s="272">
        <v>0</v>
      </c>
      <c r="J81" s="272">
        <v>252</v>
      </c>
      <c r="K81" s="272">
        <v>0</v>
      </c>
      <c r="L81" s="272">
        <v>252</v>
      </c>
      <c r="M81" s="273" t="s">
        <v>290</v>
      </c>
      <c r="N81" s="274">
        <f>O81+P81+Q81</f>
        <v>252000000</v>
      </c>
      <c r="O81" s="274">
        <v>252000000</v>
      </c>
      <c r="P81" s="271"/>
      <c r="Q81" s="271"/>
      <c r="R81" s="274">
        <f>S81+U81</f>
        <v>252000000</v>
      </c>
      <c r="S81" s="274">
        <v>252000000</v>
      </c>
      <c r="T81" s="271" t="s">
        <v>65</v>
      </c>
      <c r="U81" s="271"/>
      <c r="V81" s="274">
        <f>W81+X81</f>
        <v>0</v>
      </c>
      <c r="W81" s="327"/>
      <c r="X81" s="327"/>
      <c r="Y81" s="283"/>
      <c r="Z81" s="283"/>
      <c r="AA81" s="313">
        <v>252000000</v>
      </c>
      <c r="AB81" s="313">
        <f>AE81</f>
        <v>251474134</v>
      </c>
      <c r="AC81" s="173">
        <f t="shared" si="23"/>
        <v>0.9979132301587301</v>
      </c>
      <c r="AD81" s="313">
        <v>252000000</v>
      </c>
      <c r="AE81" s="133">
        <v>251474134</v>
      </c>
      <c r="AF81" s="313"/>
      <c r="AG81" s="283"/>
    </row>
    <row r="82" spans="1:33" s="108" customFormat="1" ht="45" customHeight="1" hidden="1" outlineLevel="1">
      <c r="A82" s="286" t="s">
        <v>72</v>
      </c>
      <c r="B82" s="287" t="s">
        <v>150</v>
      </c>
      <c r="C82" s="286" t="s">
        <v>31</v>
      </c>
      <c r="D82" s="286" t="s">
        <v>144</v>
      </c>
      <c r="E82" s="286">
        <v>2023</v>
      </c>
      <c r="F82" s="286"/>
      <c r="G82" s="286" t="s">
        <v>151</v>
      </c>
      <c r="H82" s="286" t="s">
        <v>152</v>
      </c>
      <c r="I82" s="289">
        <v>0</v>
      </c>
      <c r="J82" s="289">
        <v>250</v>
      </c>
      <c r="K82" s="289">
        <v>0</v>
      </c>
      <c r="L82" s="289">
        <v>250</v>
      </c>
      <c r="M82" s="289"/>
      <c r="N82" s="289"/>
      <c r="O82" s="289"/>
      <c r="P82" s="286"/>
      <c r="Q82" s="286"/>
      <c r="R82" s="289"/>
      <c r="S82" s="289"/>
      <c r="T82" s="286"/>
      <c r="U82" s="286"/>
      <c r="V82" s="130"/>
      <c r="W82" s="130"/>
      <c r="X82" s="130"/>
      <c r="Y82" s="290"/>
      <c r="Z82" s="290"/>
      <c r="AA82" s="290"/>
      <c r="AB82" s="290"/>
      <c r="AC82" s="174" t="e">
        <f t="shared" si="23"/>
        <v>#DIV/0!</v>
      </c>
      <c r="AD82" s="290"/>
      <c r="AE82" s="130"/>
      <c r="AF82" s="290"/>
      <c r="AG82" s="290"/>
    </row>
    <row r="83" spans="1:33" s="108" customFormat="1" ht="45" customHeight="1" hidden="1" outlineLevel="1">
      <c r="A83" s="286" t="s">
        <v>75</v>
      </c>
      <c r="B83" s="287" t="s">
        <v>153</v>
      </c>
      <c r="C83" s="286" t="s">
        <v>31</v>
      </c>
      <c r="D83" s="286" t="s">
        <v>146</v>
      </c>
      <c r="E83" s="286">
        <v>2023</v>
      </c>
      <c r="F83" s="286"/>
      <c r="G83" s="286" t="s">
        <v>151</v>
      </c>
      <c r="H83" s="286" t="s">
        <v>152</v>
      </c>
      <c r="I83" s="289">
        <v>0</v>
      </c>
      <c r="J83" s="289">
        <v>250</v>
      </c>
      <c r="K83" s="289">
        <v>0</v>
      </c>
      <c r="L83" s="289">
        <v>250</v>
      </c>
      <c r="M83" s="289"/>
      <c r="N83" s="289"/>
      <c r="O83" s="289"/>
      <c r="P83" s="286"/>
      <c r="Q83" s="286"/>
      <c r="R83" s="289"/>
      <c r="S83" s="289"/>
      <c r="T83" s="286"/>
      <c r="U83" s="286"/>
      <c r="V83" s="130"/>
      <c r="W83" s="130"/>
      <c r="X83" s="130"/>
      <c r="Y83" s="290"/>
      <c r="Z83" s="290"/>
      <c r="AA83" s="290"/>
      <c r="AB83" s="290"/>
      <c r="AC83" s="174" t="e">
        <f t="shared" si="23"/>
        <v>#DIV/0!</v>
      </c>
      <c r="AD83" s="290"/>
      <c r="AE83" s="130"/>
      <c r="AF83" s="290"/>
      <c r="AG83" s="290"/>
    </row>
    <row r="84" spans="1:33" s="108" customFormat="1" ht="45" customHeight="1" hidden="1" outlineLevel="1">
      <c r="A84" s="286" t="s">
        <v>78</v>
      </c>
      <c r="B84" s="287" t="s">
        <v>154</v>
      </c>
      <c r="C84" s="286" t="s">
        <v>31</v>
      </c>
      <c r="D84" s="286" t="s">
        <v>147</v>
      </c>
      <c r="E84" s="286">
        <v>2023</v>
      </c>
      <c r="F84" s="286"/>
      <c r="G84" s="286" t="s">
        <v>151</v>
      </c>
      <c r="H84" s="286" t="s">
        <v>152</v>
      </c>
      <c r="I84" s="289">
        <v>0</v>
      </c>
      <c r="J84" s="289">
        <v>267</v>
      </c>
      <c r="K84" s="289">
        <v>0</v>
      </c>
      <c r="L84" s="289">
        <v>267</v>
      </c>
      <c r="M84" s="289"/>
      <c r="N84" s="289"/>
      <c r="O84" s="289"/>
      <c r="P84" s="286"/>
      <c r="Q84" s="286"/>
      <c r="R84" s="289"/>
      <c r="S84" s="289"/>
      <c r="T84" s="286"/>
      <c r="U84" s="286"/>
      <c r="V84" s="130"/>
      <c r="W84" s="130"/>
      <c r="X84" s="130"/>
      <c r="Y84" s="290"/>
      <c r="Z84" s="290"/>
      <c r="AA84" s="290"/>
      <c r="AB84" s="290"/>
      <c r="AC84" s="174" t="e">
        <f t="shared" si="23"/>
        <v>#DIV/0!</v>
      </c>
      <c r="AD84" s="290"/>
      <c r="AE84" s="130"/>
      <c r="AF84" s="290"/>
      <c r="AG84" s="290"/>
    </row>
    <row r="85" spans="1:33" s="108" customFormat="1" ht="75" customHeight="1" hidden="1" outlineLevel="1">
      <c r="A85" s="286" t="s">
        <v>81</v>
      </c>
      <c r="B85" s="287" t="s">
        <v>155</v>
      </c>
      <c r="C85" s="286" t="s">
        <v>31</v>
      </c>
      <c r="D85" s="286" t="s">
        <v>149</v>
      </c>
      <c r="E85" s="286">
        <v>2023</v>
      </c>
      <c r="F85" s="286"/>
      <c r="G85" s="286" t="s">
        <v>63</v>
      </c>
      <c r="H85" s="286" t="s">
        <v>156</v>
      </c>
      <c r="I85" s="289">
        <v>0</v>
      </c>
      <c r="J85" s="289">
        <v>400</v>
      </c>
      <c r="K85" s="289">
        <v>0</v>
      </c>
      <c r="L85" s="289">
        <v>400</v>
      </c>
      <c r="M85" s="289"/>
      <c r="N85" s="289"/>
      <c r="O85" s="289"/>
      <c r="P85" s="286"/>
      <c r="Q85" s="286"/>
      <c r="R85" s="289"/>
      <c r="S85" s="289"/>
      <c r="T85" s="286"/>
      <c r="U85" s="286"/>
      <c r="V85" s="130"/>
      <c r="W85" s="130"/>
      <c r="X85" s="130"/>
      <c r="Y85" s="290"/>
      <c r="Z85" s="290"/>
      <c r="AA85" s="290"/>
      <c r="AB85" s="290"/>
      <c r="AC85" s="174" t="e">
        <f t="shared" si="23"/>
        <v>#DIV/0!</v>
      </c>
      <c r="AD85" s="290"/>
      <c r="AE85" s="130"/>
      <c r="AF85" s="290"/>
      <c r="AG85" s="290"/>
    </row>
    <row r="86" spans="1:33" s="108" customFormat="1" ht="75" customHeight="1" hidden="1" outlineLevel="1">
      <c r="A86" s="286" t="s">
        <v>83</v>
      </c>
      <c r="B86" s="287" t="s">
        <v>157</v>
      </c>
      <c r="C86" s="286" t="s">
        <v>31</v>
      </c>
      <c r="D86" s="286" t="s">
        <v>144</v>
      </c>
      <c r="E86" s="286">
        <v>2023</v>
      </c>
      <c r="F86" s="286"/>
      <c r="G86" s="286" t="s">
        <v>63</v>
      </c>
      <c r="H86" s="286" t="s">
        <v>156</v>
      </c>
      <c r="I86" s="289">
        <v>0</v>
      </c>
      <c r="J86" s="289">
        <v>370</v>
      </c>
      <c r="K86" s="289">
        <v>0</v>
      </c>
      <c r="L86" s="289">
        <v>370</v>
      </c>
      <c r="M86" s="289"/>
      <c r="N86" s="289"/>
      <c r="O86" s="289"/>
      <c r="P86" s="286"/>
      <c r="Q86" s="286"/>
      <c r="R86" s="289"/>
      <c r="S86" s="289"/>
      <c r="T86" s="286"/>
      <c r="U86" s="286"/>
      <c r="V86" s="130"/>
      <c r="W86" s="130"/>
      <c r="X86" s="130"/>
      <c r="Y86" s="290"/>
      <c r="Z86" s="290"/>
      <c r="AA86" s="290"/>
      <c r="AB86" s="290"/>
      <c r="AC86" s="174" t="e">
        <f t="shared" si="23"/>
        <v>#DIV/0!</v>
      </c>
      <c r="AD86" s="290"/>
      <c r="AE86" s="130"/>
      <c r="AF86" s="290"/>
      <c r="AG86" s="290"/>
    </row>
    <row r="87" spans="1:33" s="108" customFormat="1" ht="45" customHeight="1" hidden="1" outlineLevel="1">
      <c r="A87" s="286" t="s">
        <v>158</v>
      </c>
      <c r="B87" s="287" t="s">
        <v>159</v>
      </c>
      <c r="C87" s="286" t="s">
        <v>31</v>
      </c>
      <c r="D87" s="286" t="s">
        <v>146</v>
      </c>
      <c r="E87" s="286">
        <v>2023</v>
      </c>
      <c r="F87" s="286"/>
      <c r="G87" s="286" t="s">
        <v>116</v>
      </c>
      <c r="H87" s="286" t="s">
        <v>156</v>
      </c>
      <c r="I87" s="289">
        <v>0</v>
      </c>
      <c r="J87" s="289">
        <v>370</v>
      </c>
      <c r="K87" s="289">
        <v>0</v>
      </c>
      <c r="L87" s="289">
        <v>370</v>
      </c>
      <c r="M87" s="289"/>
      <c r="N87" s="289"/>
      <c r="O87" s="289"/>
      <c r="P87" s="286"/>
      <c r="Q87" s="286"/>
      <c r="R87" s="289"/>
      <c r="S87" s="289"/>
      <c r="T87" s="286"/>
      <c r="U87" s="286"/>
      <c r="V87" s="185"/>
      <c r="W87" s="185"/>
      <c r="X87" s="185"/>
      <c r="Y87" s="290"/>
      <c r="Z87" s="290"/>
      <c r="AA87" s="290"/>
      <c r="AB87" s="290"/>
      <c r="AC87" s="174" t="e">
        <f t="shared" si="23"/>
        <v>#DIV/0!</v>
      </c>
      <c r="AD87" s="290"/>
      <c r="AE87" s="130"/>
      <c r="AF87" s="290"/>
      <c r="AG87" s="290"/>
    </row>
    <row r="88" spans="1:33" s="108" customFormat="1" ht="75" customHeight="1" hidden="1" outlineLevel="1">
      <c r="A88" s="286" t="s">
        <v>160</v>
      </c>
      <c r="B88" s="287" t="s">
        <v>161</v>
      </c>
      <c r="C88" s="286" t="s">
        <v>31</v>
      </c>
      <c r="D88" s="286" t="s">
        <v>147</v>
      </c>
      <c r="E88" s="286">
        <v>2023</v>
      </c>
      <c r="F88" s="286"/>
      <c r="G88" s="286" t="s">
        <v>63</v>
      </c>
      <c r="H88" s="286" t="s">
        <v>156</v>
      </c>
      <c r="I88" s="289">
        <v>0</v>
      </c>
      <c r="J88" s="289">
        <v>370</v>
      </c>
      <c r="K88" s="289">
        <v>0</v>
      </c>
      <c r="L88" s="289">
        <v>370</v>
      </c>
      <c r="M88" s="289"/>
      <c r="N88" s="289"/>
      <c r="O88" s="289"/>
      <c r="P88" s="286"/>
      <c r="Q88" s="286"/>
      <c r="R88" s="289"/>
      <c r="S88" s="289"/>
      <c r="T88" s="286"/>
      <c r="U88" s="286"/>
      <c r="V88" s="130"/>
      <c r="W88" s="130"/>
      <c r="X88" s="130"/>
      <c r="Y88" s="290"/>
      <c r="Z88" s="290"/>
      <c r="AA88" s="290"/>
      <c r="AB88" s="290"/>
      <c r="AC88" s="174" t="e">
        <f t="shared" si="23"/>
        <v>#DIV/0!</v>
      </c>
      <c r="AD88" s="290"/>
      <c r="AE88" s="130"/>
      <c r="AF88" s="290"/>
      <c r="AG88" s="290"/>
    </row>
    <row r="89" spans="1:33" s="108" customFormat="1" ht="45" customHeight="1" hidden="1" outlineLevel="1">
      <c r="A89" s="286" t="s">
        <v>162</v>
      </c>
      <c r="B89" s="287" t="s">
        <v>163</v>
      </c>
      <c r="C89" s="286" t="s">
        <v>31</v>
      </c>
      <c r="D89" s="286" t="s">
        <v>149</v>
      </c>
      <c r="E89" s="286">
        <v>2023</v>
      </c>
      <c r="F89" s="286"/>
      <c r="G89" s="286" t="s">
        <v>116</v>
      </c>
      <c r="H89" s="286" t="s">
        <v>145</v>
      </c>
      <c r="I89" s="289">
        <v>0</v>
      </c>
      <c r="J89" s="289">
        <v>252</v>
      </c>
      <c r="K89" s="289">
        <v>0</v>
      </c>
      <c r="L89" s="289">
        <v>252</v>
      </c>
      <c r="M89" s="289"/>
      <c r="N89" s="289"/>
      <c r="O89" s="289"/>
      <c r="P89" s="286"/>
      <c r="Q89" s="286"/>
      <c r="R89" s="289"/>
      <c r="S89" s="289"/>
      <c r="T89" s="286"/>
      <c r="U89" s="286"/>
      <c r="V89" s="130"/>
      <c r="W89" s="130"/>
      <c r="X89" s="130"/>
      <c r="Y89" s="290"/>
      <c r="Z89" s="290"/>
      <c r="AA89" s="290"/>
      <c r="AB89" s="290"/>
      <c r="AC89" s="174" t="e">
        <f t="shared" si="23"/>
        <v>#DIV/0!</v>
      </c>
      <c r="AD89" s="290"/>
      <c r="AE89" s="130"/>
      <c r="AF89" s="290"/>
      <c r="AG89" s="290"/>
    </row>
    <row r="90" spans="1:33" s="108" customFormat="1" ht="75" customHeight="1" hidden="1" outlineLevel="1">
      <c r="A90" s="286" t="s">
        <v>164</v>
      </c>
      <c r="B90" s="287" t="s">
        <v>165</v>
      </c>
      <c r="C90" s="286" t="s">
        <v>31</v>
      </c>
      <c r="D90" s="286" t="s">
        <v>144</v>
      </c>
      <c r="E90" s="286">
        <v>2024</v>
      </c>
      <c r="F90" s="286"/>
      <c r="G90" s="286" t="s">
        <v>63</v>
      </c>
      <c r="H90" s="286" t="s">
        <v>145</v>
      </c>
      <c r="I90" s="289">
        <v>0</v>
      </c>
      <c r="J90" s="289">
        <v>250</v>
      </c>
      <c r="K90" s="289">
        <v>0</v>
      </c>
      <c r="L90" s="289">
        <v>250</v>
      </c>
      <c r="M90" s="289"/>
      <c r="N90" s="289"/>
      <c r="O90" s="289"/>
      <c r="P90" s="286"/>
      <c r="Q90" s="286"/>
      <c r="R90" s="289"/>
      <c r="S90" s="289"/>
      <c r="T90" s="286"/>
      <c r="U90" s="286"/>
      <c r="V90" s="130"/>
      <c r="W90" s="130"/>
      <c r="X90" s="130"/>
      <c r="Y90" s="290"/>
      <c r="Z90" s="290"/>
      <c r="AA90" s="290"/>
      <c r="AB90" s="290"/>
      <c r="AC90" s="174" t="e">
        <f t="shared" si="23"/>
        <v>#DIV/0!</v>
      </c>
      <c r="AD90" s="290"/>
      <c r="AE90" s="130"/>
      <c r="AF90" s="290"/>
      <c r="AG90" s="290"/>
    </row>
    <row r="91" spans="1:33" s="108" customFormat="1" ht="45" customHeight="1" hidden="1" outlineLevel="1">
      <c r="A91" s="286" t="s">
        <v>166</v>
      </c>
      <c r="B91" s="287" t="s">
        <v>167</v>
      </c>
      <c r="C91" s="286" t="s">
        <v>31</v>
      </c>
      <c r="D91" s="286" t="s">
        <v>146</v>
      </c>
      <c r="E91" s="286">
        <v>2024</v>
      </c>
      <c r="F91" s="286"/>
      <c r="G91" s="286" t="s">
        <v>168</v>
      </c>
      <c r="H91" s="286" t="s">
        <v>169</v>
      </c>
      <c r="I91" s="289">
        <v>0</v>
      </c>
      <c r="J91" s="289">
        <v>300</v>
      </c>
      <c r="K91" s="289">
        <v>0</v>
      </c>
      <c r="L91" s="289">
        <v>300</v>
      </c>
      <c r="M91" s="289"/>
      <c r="N91" s="289"/>
      <c r="O91" s="289"/>
      <c r="P91" s="286"/>
      <c r="Q91" s="286"/>
      <c r="R91" s="289"/>
      <c r="S91" s="289"/>
      <c r="T91" s="286"/>
      <c r="U91" s="286"/>
      <c r="V91" s="130"/>
      <c r="W91" s="130"/>
      <c r="X91" s="130"/>
      <c r="Y91" s="290"/>
      <c r="Z91" s="290"/>
      <c r="AA91" s="290"/>
      <c r="AB91" s="290"/>
      <c r="AC91" s="174" t="e">
        <f t="shared" si="23"/>
        <v>#DIV/0!</v>
      </c>
      <c r="AD91" s="290"/>
      <c r="AE91" s="130"/>
      <c r="AF91" s="290"/>
      <c r="AG91" s="290"/>
    </row>
    <row r="92" spans="1:33" s="108" customFormat="1" ht="75" customHeight="1" hidden="1" outlineLevel="1">
      <c r="A92" s="286" t="s">
        <v>170</v>
      </c>
      <c r="B92" s="287" t="s">
        <v>171</v>
      </c>
      <c r="C92" s="286" t="s">
        <v>31</v>
      </c>
      <c r="D92" s="286" t="s">
        <v>147</v>
      </c>
      <c r="E92" s="286">
        <v>2024</v>
      </c>
      <c r="F92" s="286"/>
      <c r="G92" s="286" t="s">
        <v>63</v>
      </c>
      <c r="H92" s="286" t="s">
        <v>145</v>
      </c>
      <c r="I92" s="289">
        <v>0</v>
      </c>
      <c r="J92" s="289">
        <v>252</v>
      </c>
      <c r="K92" s="289">
        <v>0</v>
      </c>
      <c r="L92" s="289">
        <v>252</v>
      </c>
      <c r="M92" s="289"/>
      <c r="N92" s="289"/>
      <c r="O92" s="289"/>
      <c r="P92" s="286"/>
      <c r="Q92" s="286"/>
      <c r="R92" s="289"/>
      <c r="S92" s="289"/>
      <c r="T92" s="286"/>
      <c r="U92" s="286"/>
      <c r="V92" s="130"/>
      <c r="W92" s="130"/>
      <c r="X92" s="130"/>
      <c r="Y92" s="290"/>
      <c r="Z92" s="290"/>
      <c r="AA92" s="290"/>
      <c r="AB92" s="290"/>
      <c r="AC92" s="174" t="e">
        <f t="shared" si="23"/>
        <v>#DIV/0!</v>
      </c>
      <c r="AD92" s="290"/>
      <c r="AE92" s="130"/>
      <c r="AF92" s="290"/>
      <c r="AG92" s="290"/>
    </row>
    <row r="93" spans="1:33" s="108" customFormat="1" ht="75" customHeight="1" hidden="1" outlineLevel="1">
      <c r="A93" s="286" t="s">
        <v>172</v>
      </c>
      <c r="B93" s="287" t="s">
        <v>173</v>
      </c>
      <c r="C93" s="286" t="s">
        <v>31</v>
      </c>
      <c r="D93" s="286" t="s">
        <v>149</v>
      </c>
      <c r="E93" s="286">
        <v>2024</v>
      </c>
      <c r="F93" s="286"/>
      <c r="G93" s="286" t="s">
        <v>63</v>
      </c>
      <c r="H93" s="286" t="s">
        <v>145</v>
      </c>
      <c r="I93" s="289">
        <v>0</v>
      </c>
      <c r="J93" s="289">
        <v>252</v>
      </c>
      <c r="K93" s="289">
        <v>0</v>
      </c>
      <c r="L93" s="289">
        <v>252</v>
      </c>
      <c r="M93" s="289"/>
      <c r="N93" s="289"/>
      <c r="O93" s="289"/>
      <c r="P93" s="286"/>
      <c r="Q93" s="286"/>
      <c r="R93" s="289"/>
      <c r="S93" s="289"/>
      <c r="T93" s="286"/>
      <c r="U93" s="286"/>
      <c r="V93" s="130"/>
      <c r="W93" s="130"/>
      <c r="X93" s="130"/>
      <c r="Y93" s="290"/>
      <c r="Z93" s="290"/>
      <c r="AA93" s="290"/>
      <c r="AB93" s="290"/>
      <c r="AC93" s="174" t="e">
        <f t="shared" si="23"/>
        <v>#DIV/0!</v>
      </c>
      <c r="AD93" s="290"/>
      <c r="AE93" s="130"/>
      <c r="AF93" s="290"/>
      <c r="AG93" s="290"/>
    </row>
    <row r="94" spans="1:33" s="108" customFormat="1" ht="75" customHeight="1" hidden="1" outlineLevel="1">
      <c r="A94" s="286" t="s">
        <v>174</v>
      </c>
      <c r="B94" s="287" t="s">
        <v>175</v>
      </c>
      <c r="C94" s="286" t="s">
        <v>31</v>
      </c>
      <c r="D94" s="286" t="s">
        <v>144</v>
      </c>
      <c r="E94" s="286">
        <v>2025</v>
      </c>
      <c r="F94" s="286"/>
      <c r="G94" s="286" t="s">
        <v>63</v>
      </c>
      <c r="H94" s="286" t="s">
        <v>145</v>
      </c>
      <c r="I94" s="289">
        <v>0</v>
      </c>
      <c r="J94" s="289">
        <v>252</v>
      </c>
      <c r="K94" s="289">
        <v>0</v>
      </c>
      <c r="L94" s="289">
        <v>252</v>
      </c>
      <c r="M94" s="289"/>
      <c r="N94" s="289"/>
      <c r="O94" s="289"/>
      <c r="P94" s="286"/>
      <c r="Q94" s="286"/>
      <c r="R94" s="289"/>
      <c r="S94" s="289"/>
      <c r="T94" s="286"/>
      <c r="U94" s="286"/>
      <c r="V94" s="130"/>
      <c r="W94" s="130"/>
      <c r="X94" s="130"/>
      <c r="Y94" s="290"/>
      <c r="Z94" s="290"/>
      <c r="AA94" s="290"/>
      <c r="AB94" s="290"/>
      <c r="AC94" s="174" t="e">
        <f t="shared" si="23"/>
        <v>#DIV/0!</v>
      </c>
      <c r="AD94" s="290"/>
      <c r="AE94" s="130"/>
      <c r="AF94" s="290"/>
      <c r="AG94" s="290"/>
    </row>
    <row r="95" spans="1:33" s="108" customFormat="1" ht="75" customHeight="1" hidden="1" outlineLevel="1">
      <c r="A95" s="286" t="s">
        <v>176</v>
      </c>
      <c r="B95" s="287" t="s">
        <v>177</v>
      </c>
      <c r="C95" s="286" t="s">
        <v>31</v>
      </c>
      <c r="D95" s="286" t="s">
        <v>146</v>
      </c>
      <c r="E95" s="286">
        <v>2025</v>
      </c>
      <c r="F95" s="286"/>
      <c r="G95" s="286" t="s">
        <v>63</v>
      </c>
      <c r="H95" s="286" t="s">
        <v>145</v>
      </c>
      <c r="I95" s="289">
        <v>0</v>
      </c>
      <c r="J95" s="289">
        <v>252</v>
      </c>
      <c r="K95" s="289">
        <v>0</v>
      </c>
      <c r="L95" s="289">
        <v>252</v>
      </c>
      <c r="M95" s="289"/>
      <c r="N95" s="289"/>
      <c r="O95" s="289"/>
      <c r="P95" s="286"/>
      <c r="Q95" s="286"/>
      <c r="R95" s="289"/>
      <c r="S95" s="289"/>
      <c r="T95" s="286"/>
      <c r="U95" s="286"/>
      <c r="V95" s="130"/>
      <c r="W95" s="130"/>
      <c r="X95" s="130"/>
      <c r="Y95" s="290"/>
      <c r="Z95" s="290"/>
      <c r="AA95" s="290"/>
      <c r="AB95" s="290"/>
      <c r="AC95" s="174" t="e">
        <f t="shared" si="23"/>
        <v>#DIV/0!</v>
      </c>
      <c r="AD95" s="290"/>
      <c r="AE95" s="130"/>
      <c r="AF95" s="290"/>
      <c r="AG95" s="290"/>
    </row>
    <row r="96" spans="1:33" s="108" customFormat="1" ht="75" customHeight="1" hidden="1" outlineLevel="1">
      <c r="A96" s="286" t="s">
        <v>178</v>
      </c>
      <c r="B96" s="287" t="s">
        <v>179</v>
      </c>
      <c r="C96" s="286" t="s">
        <v>31</v>
      </c>
      <c r="D96" s="286" t="s">
        <v>147</v>
      </c>
      <c r="E96" s="286">
        <v>2025</v>
      </c>
      <c r="F96" s="286"/>
      <c r="G96" s="286" t="s">
        <v>63</v>
      </c>
      <c r="H96" s="286" t="s">
        <v>145</v>
      </c>
      <c r="I96" s="289">
        <v>0</v>
      </c>
      <c r="J96" s="289">
        <v>252</v>
      </c>
      <c r="K96" s="289">
        <v>0</v>
      </c>
      <c r="L96" s="289">
        <v>252</v>
      </c>
      <c r="M96" s="289"/>
      <c r="N96" s="289"/>
      <c r="O96" s="289"/>
      <c r="P96" s="286"/>
      <c r="Q96" s="286"/>
      <c r="R96" s="289"/>
      <c r="S96" s="289"/>
      <c r="T96" s="286"/>
      <c r="U96" s="286"/>
      <c r="V96" s="130"/>
      <c r="W96" s="130"/>
      <c r="X96" s="130"/>
      <c r="Y96" s="290"/>
      <c r="Z96" s="290"/>
      <c r="AA96" s="290"/>
      <c r="AB96" s="290"/>
      <c r="AC96" s="174" t="e">
        <f t="shared" si="23"/>
        <v>#DIV/0!</v>
      </c>
      <c r="AD96" s="290"/>
      <c r="AE96" s="130"/>
      <c r="AF96" s="290"/>
      <c r="AG96" s="290"/>
    </row>
    <row r="97" spans="1:33" s="108" customFormat="1" ht="75" customHeight="1" hidden="1" outlineLevel="1">
      <c r="A97" s="286" t="s">
        <v>180</v>
      </c>
      <c r="B97" s="287" t="s">
        <v>181</v>
      </c>
      <c r="C97" s="286" t="s">
        <v>31</v>
      </c>
      <c r="D97" s="286" t="s">
        <v>149</v>
      </c>
      <c r="E97" s="286">
        <v>2025</v>
      </c>
      <c r="F97" s="286"/>
      <c r="G97" s="286" t="s">
        <v>63</v>
      </c>
      <c r="H97" s="286" t="s">
        <v>145</v>
      </c>
      <c r="I97" s="289">
        <v>0</v>
      </c>
      <c r="J97" s="289">
        <v>252</v>
      </c>
      <c r="K97" s="289">
        <v>0</v>
      </c>
      <c r="L97" s="289">
        <v>252</v>
      </c>
      <c r="M97" s="289"/>
      <c r="N97" s="289"/>
      <c r="O97" s="289"/>
      <c r="P97" s="286"/>
      <c r="Q97" s="286"/>
      <c r="R97" s="289"/>
      <c r="S97" s="289"/>
      <c r="T97" s="286"/>
      <c r="U97" s="286"/>
      <c r="V97" s="130"/>
      <c r="W97" s="130"/>
      <c r="X97" s="130"/>
      <c r="Y97" s="290"/>
      <c r="Z97" s="290"/>
      <c r="AA97" s="290"/>
      <c r="AB97" s="290"/>
      <c r="AC97" s="174" t="e">
        <f t="shared" si="23"/>
        <v>#DIV/0!</v>
      </c>
      <c r="AD97" s="290"/>
      <c r="AE97" s="130"/>
      <c r="AF97" s="290"/>
      <c r="AG97" s="290"/>
    </row>
    <row r="98" spans="1:33" s="318" customFormat="1" ht="13.5" hidden="1" outlineLevel="1">
      <c r="A98" s="314"/>
      <c r="B98" s="315" t="s">
        <v>27</v>
      </c>
      <c r="C98" s="314"/>
      <c r="D98" s="314"/>
      <c r="E98" s="314"/>
      <c r="F98" s="314"/>
      <c r="G98" s="314"/>
      <c r="H98" s="314"/>
      <c r="I98" s="316">
        <v>0</v>
      </c>
      <c r="J98" s="316">
        <v>2799</v>
      </c>
      <c r="K98" s="316">
        <v>0</v>
      </c>
      <c r="L98" s="316">
        <v>2799</v>
      </c>
      <c r="M98" s="316"/>
      <c r="N98" s="128">
        <f>SUM(N99:N100)</f>
        <v>504000000</v>
      </c>
      <c r="O98" s="128">
        <f aca="true" t="shared" si="26" ref="O98:AF98">SUM(O99:O100)</f>
        <v>504000000</v>
      </c>
      <c r="P98" s="128">
        <f t="shared" si="26"/>
        <v>0</v>
      </c>
      <c r="Q98" s="128">
        <f t="shared" si="26"/>
        <v>0</v>
      </c>
      <c r="R98" s="128">
        <f t="shared" si="26"/>
        <v>504000000</v>
      </c>
      <c r="S98" s="128">
        <f t="shared" si="26"/>
        <v>504000000</v>
      </c>
      <c r="T98" s="128">
        <f t="shared" si="26"/>
        <v>0</v>
      </c>
      <c r="U98" s="128">
        <f t="shared" si="26"/>
        <v>0</v>
      </c>
      <c r="V98" s="128">
        <f t="shared" si="26"/>
        <v>389224503</v>
      </c>
      <c r="W98" s="128">
        <f t="shared" si="26"/>
        <v>389224503</v>
      </c>
      <c r="X98" s="128">
        <f t="shared" si="26"/>
        <v>0</v>
      </c>
      <c r="Y98" s="128">
        <f t="shared" si="26"/>
        <v>0</v>
      </c>
      <c r="Z98" s="128">
        <f t="shared" si="26"/>
        <v>0</v>
      </c>
      <c r="AA98" s="128">
        <v>114775497</v>
      </c>
      <c r="AB98" s="128">
        <f t="shared" si="26"/>
        <v>111397000</v>
      </c>
      <c r="AC98" s="175">
        <f t="shared" si="23"/>
        <v>0.9705643008455019</v>
      </c>
      <c r="AD98" s="128">
        <v>114775497</v>
      </c>
      <c r="AE98" s="128">
        <f t="shared" si="26"/>
        <v>111397000</v>
      </c>
      <c r="AF98" s="128">
        <f t="shared" si="26"/>
        <v>0</v>
      </c>
      <c r="AG98" s="317"/>
    </row>
    <row r="99" spans="1:33" s="282" customFormat="1" ht="46.5" customHeight="1" hidden="1" outlineLevel="1">
      <c r="A99" s="268" t="s">
        <v>13</v>
      </c>
      <c r="B99" s="269" t="s">
        <v>257</v>
      </c>
      <c r="C99" s="271" t="s">
        <v>28</v>
      </c>
      <c r="D99" s="271" t="s">
        <v>126</v>
      </c>
      <c r="E99" s="271">
        <v>2022</v>
      </c>
      <c r="F99" s="271">
        <v>7997864</v>
      </c>
      <c r="G99" s="271" t="s">
        <v>63</v>
      </c>
      <c r="H99" s="271" t="s">
        <v>448</v>
      </c>
      <c r="I99" s="272">
        <v>0</v>
      </c>
      <c r="J99" s="272">
        <v>252</v>
      </c>
      <c r="K99" s="272">
        <v>0</v>
      </c>
      <c r="L99" s="272">
        <v>252</v>
      </c>
      <c r="M99" s="273" t="s">
        <v>296</v>
      </c>
      <c r="N99" s="274">
        <f>O99+P99+Q99</f>
        <v>252000000</v>
      </c>
      <c r="O99" s="274">
        <v>252000000</v>
      </c>
      <c r="P99" s="275"/>
      <c r="Q99" s="275"/>
      <c r="R99" s="274">
        <f>S99+U99</f>
        <v>252000000</v>
      </c>
      <c r="S99" s="274">
        <v>252000000</v>
      </c>
      <c r="T99" s="275" t="s">
        <v>65</v>
      </c>
      <c r="U99" s="275"/>
      <c r="V99" s="328">
        <f>W99+X99</f>
        <v>201939057</v>
      </c>
      <c r="W99" s="311">
        <v>201939057</v>
      </c>
      <c r="X99" s="313"/>
      <c r="Y99" s="313"/>
      <c r="Z99" s="313"/>
      <c r="AA99" s="313">
        <v>50060943</v>
      </c>
      <c r="AB99" s="313">
        <f>AE99+AF99</f>
        <v>49283000</v>
      </c>
      <c r="AC99" s="173">
        <f t="shared" si="23"/>
        <v>0.9844600809856898</v>
      </c>
      <c r="AD99" s="313">
        <v>50060943</v>
      </c>
      <c r="AE99" s="134">
        <v>49283000</v>
      </c>
      <c r="AF99" s="313"/>
      <c r="AG99" s="279"/>
    </row>
    <row r="100" spans="1:33" s="282" customFormat="1" ht="46.5" customHeight="1" hidden="1" outlineLevel="1">
      <c r="A100" s="268" t="s">
        <v>13</v>
      </c>
      <c r="B100" s="269" t="s">
        <v>256</v>
      </c>
      <c r="C100" s="271" t="s">
        <v>28</v>
      </c>
      <c r="D100" s="271" t="s">
        <v>182</v>
      </c>
      <c r="E100" s="271">
        <v>2022</v>
      </c>
      <c r="F100" s="271">
        <v>7997859</v>
      </c>
      <c r="G100" s="271" t="s">
        <v>63</v>
      </c>
      <c r="H100" s="271" t="s">
        <v>448</v>
      </c>
      <c r="I100" s="272">
        <v>0</v>
      </c>
      <c r="J100" s="272">
        <v>252</v>
      </c>
      <c r="K100" s="272">
        <v>0</v>
      </c>
      <c r="L100" s="272">
        <v>252</v>
      </c>
      <c r="M100" s="273" t="s">
        <v>297</v>
      </c>
      <c r="N100" s="274">
        <f>O100+P100+Q100</f>
        <v>252000000</v>
      </c>
      <c r="O100" s="274">
        <v>252000000</v>
      </c>
      <c r="P100" s="275"/>
      <c r="Q100" s="275"/>
      <c r="R100" s="274">
        <f>S100+U100</f>
        <v>252000000</v>
      </c>
      <c r="S100" s="274">
        <v>252000000</v>
      </c>
      <c r="T100" s="275" t="s">
        <v>65</v>
      </c>
      <c r="U100" s="275"/>
      <c r="V100" s="275">
        <f>W100+X100</f>
        <v>187285446</v>
      </c>
      <c r="W100" s="311">
        <v>187285446</v>
      </c>
      <c r="X100" s="313"/>
      <c r="Y100" s="313"/>
      <c r="Z100" s="313"/>
      <c r="AA100" s="313">
        <v>64714554</v>
      </c>
      <c r="AB100" s="313">
        <f>AE100+AF100</f>
        <v>62114000</v>
      </c>
      <c r="AC100" s="173">
        <f t="shared" si="23"/>
        <v>0.9598150054468427</v>
      </c>
      <c r="AD100" s="313">
        <v>64714554</v>
      </c>
      <c r="AE100" s="135">
        <v>62114000</v>
      </c>
      <c r="AF100" s="313"/>
      <c r="AG100" s="279"/>
    </row>
    <row r="101" spans="1:33" s="108" customFormat="1" ht="45" customHeight="1" hidden="1" outlineLevel="1">
      <c r="A101" s="286" t="s">
        <v>92</v>
      </c>
      <c r="B101" s="287" t="s">
        <v>183</v>
      </c>
      <c r="C101" s="286" t="s">
        <v>28</v>
      </c>
      <c r="D101" s="286" t="s">
        <v>126</v>
      </c>
      <c r="E101" s="286">
        <v>2023</v>
      </c>
      <c r="F101" s="286"/>
      <c r="G101" s="286" t="s">
        <v>116</v>
      </c>
      <c r="H101" s="286" t="s">
        <v>156</v>
      </c>
      <c r="I101" s="289">
        <v>0</v>
      </c>
      <c r="J101" s="289">
        <v>287</v>
      </c>
      <c r="K101" s="289">
        <v>0</v>
      </c>
      <c r="L101" s="289">
        <v>287</v>
      </c>
      <c r="M101" s="289"/>
      <c r="N101" s="289"/>
      <c r="O101" s="289"/>
      <c r="P101" s="286"/>
      <c r="Q101" s="286"/>
      <c r="R101" s="289"/>
      <c r="S101" s="289"/>
      <c r="T101" s="286"/>
      <c r="U101" s="286"/>
      <c r="V101" s="286"/>
      <c r="W101" s="130"/>
      <c r="X101" s="290"/>
      <c r="Y101" s="290"/>
      <c r="Z101" s="290"/>
      <c r="AA101" s="290"/>
      <c r="AB101" s="290"/>
      <c r="AC101" s="174" t="e">
        <f t="shared" si="23"/>
        <v>#DIV/0!</v>
      </c>
      <c r="AD101" s="290"/>
      <c r="AE101" s="130"/>
      <c r="AF101" s="290"/>
      <c r="AG101" s="290"/>
    </row>
    <row r="102" spans="1:33" s="108" customFormat="1" ht="75" customHeight="1" hidden="1" outlineLevel="1">
      <c r="A102" s="286" t="s">
        <v>95</v>
      </c>
      <c r="B102" s="287" t="s">
        <v>184</v>
      </c>
      <c r="C102" s="286" t="s">
        <v>28</v>
      </c>
      <c r="D102" s="286" t="s">
        <v>126</v>
      </c>
      <c r="E102" s="286">
        <v>2023</v>
      </c>
      <c r="F102" s="286"/>
      <c r="G102" s="286" t="s">
        <v>63</v>
      </c>
      <c r="H102" s="286" t="s">
        <v>156</v>
      </c>
      <c r="I102" s="289">
        <v>0</v>
      </c>
      <c r="J102" s="289">
        <v>286</v>
      </c>
      <c r="K102" s="289">
        <v>0</v>
      </c>
      <c r="L102" s="289">
        <v>286</v>
      </c>
      <c r="M102" s="289"/>
      <c r="N102" s="289"/>
      <c r="O102" s="289"/>
      <c r="P102" s="286"/>
      <c r="Q102" s="286"/>
      <c r="R102" s="289"/>
      <c r="S102" s="289"/>
      <c r="T102" s="286"/>
      <c r="U102" s="286"/>
      <c r="V102" s="286"/>
      <c r="W102" s="130"/>
      <c r="X102" s="290"/>
      <c r="Y102" s="290"/>
      <c r="Z102" s="290"/>
      <c r="AA102" s="290"/>
      <c r="AB102" s="290"/>
      <c r="AC102" s="174" t="e">
        <f t="shared" si="23"/>
        <v>#DIV/0!</v>
      </c>
      <c r="AD102" s="290"/>
      <c r="AE102" s="130"/>
      <c r="AF102" s="290"/>
      <c r="AG102" s="290"/>
    </row>
    <row r="103" spans="1:33" s="108" customFormat="1" ht="45" customHeight="1" hidden="1" outlineLevel="1">
      <c r="A103" s="286" t="s">
        <v>98</v>
      </c>
      <c r="B103" s="287" t="s">
        <v>185</v>
      </c>
      <c r="C103" s="286" t="s">
        <v>28</v>
      </c>
      <c r="D103" s="286" t="s">
        <v>182</v>
      </c>
      <c r="E103" s="286">
        <v>2023</v>
      </c>
      <c r="F103" s="286"/>
      <c r="G103" s="286" t="s">
        <v>116</v>
      </c>
      <c r="H103" s="286" t="s">
        <v>156</v>
      </c>
      <c r="I103" s="289">
        <v>0</v>
      </c>
      <c r="J103" s="289">
        <v>287</v>
      </c>
      <c r="K103" s="289">
        <v>0</v>
      </c>
      <c r="L103" s="289">
        <v>287</v>
      </c>
      <c r="M103" s="289"/>
      <c r="N103" s="289"/>
      <c r="O103" s="289"/>
      <c r="P103" s="286"/>
      <c r="Q103" s="286"/>
      <c r="R103" s="289"/>
      <c r="S103" s="289"/>
      <c r="T103" s="286"/>
      <c r="U103" s="286"/>
      <c r="V103" s="286"/>
      <c r="W103" s="130"/>
      <c r="X103" s="290"/>
      <c r="Y103" s="290"/>
      <c r="Z103" s="290"/>
      <c r="AA103" s="290"/>
      <c r="AB103" s="290"/>
      <c r="AC103" s="174" t="e">
        <f t="shared" si="23"/>
        <v>#DIV/0!</v>
      </c>
      <c r="AD103" s="290"/>
      <c r="AE103" s="130"/>
      <c r="AF103" s="290"/>
      <c r="AG103" s="290"/>
    </row>
    <row r="104" spans="1:33" s="108" customFormat="1" ht="75" customHeight="1" hidden="1" outlineLevel="1">
      <c r="A104" s="286" t="s">
        <v>101</v>
      </c>
      <c r="B104" s="287" t="s">
        <v>186</v>
      </c>
      <c r="C104" s="286" t="s">
        <v>28</v>
      </c>
      <c r="D104" s="286" t="s">
        <v>182</v>
      </c>
      <c r="E104" s="286">
        <v>2023</v>
      </c>
      <c r="F104" s="286"/>
      <c r="G104" s="286" t="s">
        <v>63</v>
      </c>
      <c r="H104" s="286" t="s">
        <v>156</v>
      </c>
      <c r="I104" s="289">
        <v>0</v>
      </c>
      <c r="J104" s="289">
        <v>287</v>
      </c>
      <c r="K104" s="289">
        <v>0</v>
      </c>
      <c r="L104" s="289">
        <v>287</v>
      </c>
      <c r="M104" s="289"/>
      <c r="N104" s="289"/>
      <c r="O104" s="289"/>
      <c r="P104" s="286"/>
      <c r="Q104" s="286"/>
      <c r="R104" s="289"/>
      <c r="S104" s="289"/>
      <c r="T104" s="286"/>
      <c r="U104" s="286"/>
      <c r="V104" s="286"/>
      <c r="W104" s="130"/>
      <c r="X104" s="290"/>
      <c r="Y104" s="290"/>
      <c r="Z104" s="290"/>
      <c r="AA104" s="290"/>
      <c r="AB104" s="290"/>
      <c r="AC104" s="174" t="e">
        <f t="shared" si="23"/>
        <v>#DIV/0!</v>
      </c>
      <c r="AD104" s="290"/>
      <c r="AE104" s="130"/>
      <c r="AF104" s="290"/>
      <c r="AG104" s="290"/>
    </row>
    <row r="105" spans="1:33" s="108" customFormat="1" ht="75" customHeight="1" hidden="1" outlineLevel="1">
      <c r="A105" s="286" t="s">
        <v>106</v>
      </c>
      <c r="B105" s="287" t="s">
        <v>187</v>
      </c>
      <c r="C105" s="286" t="s">
        <v>28</v>
      </c>
      <c r="D105" s="286" t="s">
        <v>126</v>
      </c>
      <c r="E105" s="286">
        <v>2024</v>
      </c>
      <c r="F105" s="286"/>
      <c r="G105" s="286" t="s">
        <v>63</v>
      </c>
      <c r="H105" s="286" t="s">
        <v>156</v>
      </c>
      <c r="I105" s="289">
        <v>0</v>
      </c>
      <c r="J105" s="289">
        <v>287</v>
      </c>
      <c r="K105" s="289">
        <v>0</v>
      </c>
      <c r="L105" s="289">
        <v>287</v>
      </c>
      <c r="M105" s="289"/>
      <c r="N105" s="289"/>
      <c r="O105" s="289"/>
      <c r="P105" s="286"/>
      <c r="Q105" s="286"/>
      <c r="R105" s="289"/>
      <c r="S105" s="289"/>
      <c r="T105" s="286"/>
      <c r="U105" s="286"/>
      <c r="V105" s="286"/>
      <c r="W105" s="130"/>
      <c r="X105" s="290"/>
      <c r="Y105" s="290"/>
      <c r="Z105" s="290"/>
      <c r="AA105" s="290"/>
      <c r="AB105" s="290"/>
      <c r="AC105" s="174" t="e">
        <f t="shared" si="23"/>
        <v>#DIV/0!</v>
      </c>
      <c r="AD105" s="290"/>
      <c r="AE105" s="130"/>
      <c r="AF105" s="290"/>
      <c r="AG105" s="290"/>
    </row>
    <row r="106" spans="1:33" s="108" customFormat="1" ht="75" customHeight="1" hidden="1" outlineLevel="1">
      <c r="A106" s="286" t="s">
        <v>110</v>
      </c>
      <c r="B106" s="287" t="s">
        <v>188</v>
      </c>
      <c r="C106" s="286" t="s">
        <v>28</v>
      </c>
      <c r="D106" s="286" t="s">
        <v>182</v>
      </c>
      <c r="E106" s="286">
        <v>2024</v>
      </c>
      <c r="F106" s="286"/>
      <c r="G106" s="286" t="s">
        <v>63</v>
      </c>
      <c r="H106" s="286" t="s">
        <v>156</v>
      </c>
      <c r="I106" s="289">
        <v>0</v>
      </c>
      <c r="J106" s="289">
        <v>287</v>
      </c>
      <c r="K106" s="289">
        <v>0</v>
      </c>
      <c r="L106" s="289">
        <v>287</v>
      </c>
      <c r="M106" s="289"/>
      <c r="N106" s="289"/>
      <c r="O106" s="289"/>
      <c r="P106" s="286"/>
      <c r="Q106" s="286"/>
      <c r="R106" s="289"/>
      <c r="S106" s="289"/>
      <c r="T106" s="286"/>
      <c r="U106" s="286"/>
      <c r="V106" s="320"/>
      <c r="W106" s="130"/>
      <c r="X106" s="290"/>
      <c r="Y106" s="290"/>
      <c r="Z106" s="290"/>
      <c r="AA106" s="290"/>
      <c r="AB106" s="290"/>
      <c r="AC106" s="174" t="e">
        <f t="shared" si="23"/>
        <v>#DIV/0!</v>
      </c>
      <c r="AD106" s="290"/>
      <c r="AE106" s="130"/>
      <c r="AF106" s="290"/>
      <c r="AG106" s="290"/>
    </row>
    <row r="107" spans="1:33" s="108" customFormat="1" ht="75" customHeight="1" hidden="1" outlineLevel="1">
      <c r="A107" s="286" t="s">
        <v>112</v>
      </c>
      <c r="B107" s="287" t="s">
        <v>189</v>
      </c>
      <c r="C107" s="286" t="s">
        <v>28</v>
      </c>
      <c r="D107" s="286" t="s">
        <v>126</v>
      </c>
      <c r="E107" s="286">
        <v>2025</v>
      </c>
      <c r="F107" s="286"/>
      <c r="G107" s="286" t="s">
        <v>63</v>
      </c>
      <c r="H107" s="286" t="s">
        <v>156</v>
      </c>
      <c r="I107" s="289">
        <v>0</v>
      </c>
      <c r="J107" s="289">
        <v>287</v>
      </c>
      <c r="K107" s="289">
        <v>0</v>
      </c>
      <c r="L107" s="289">
        <v>287</v>
      </c>
      <c r="M107" s="289"/>
      <c r="N107" s="289"/>
      <c r="O107" s="289"/>
      <c r="P107" s="286"/>
      <c r="Q107" s="286"/>
      <c r="R107" s="289"/>
      <c r="S107" s="289"/>
      <c r="T107" s="286"/>
      <c r="U107" s="286"/>
      <c r="V107" s="320"/>
      <c r="W107" s="130"/>
      <c r="X107" s="290"/>
      <c r="Y107" s="290"/>
      <c r="Z107" s="290"/>
      <c r="AA107" s="290"/>
      <c r="AB107" s="290"/>
      <c r="AC107" s="174" t="e">
        <f t="shared" si="23"/>
        <v>#DIV/0!</v>
      </c>
      <c r="AD107" s="290"/>
      <c r="AE107" s="130"/>
      <c r="AF107" s="290"/>
      <c r="AG107" s="290"/>
    </row>
    <row r="108" spans="1:33" s="108" customFormat="1" ht="75" customHeight="1" hidden="1" outlineLevel="1">
      <c r="A108" s="286" t="s">
        <v>190</v>
      </c>
      <c r="B108" s="287" t="s">
        <v>191</v>
      </c>
      <c r="C108" s="286" t="s">
        <v>28</v>
      </c>
      <c r="D108" s="286" t="s">
        <v>182</v>
      </c>
      <c r="E108" s="286">
        <v>2025</v>
      </c>
      <c r="F108" s="286"/>
      <c r="G108" s="286" t="s">
        <v>63</v>
      </c>
      <c r="H108" s="286" t="s">
        <v>156</v>
      </c>
      <c r="I108" s="289">
        <v>0</v>
      </c>
      <c r="J108" s="289">
        <v>287</v>
      </c>
      <c r="K108" s="289">
        <v>0</v>
      </c>
      <c r="L108" s="289">
        <v>287</v>
      </c>
      <c r="M108" s="289"/>
      <c r="N108" s="289"/>
      <c r="O108" s="289"/>
      <c r="P108" s="286"/>
      <c r="Q108" s="286"/>
      <c r="R108" s="289"/>
      <c r="S108" s="289"/>
      <c r="T108" s="286"/>
      <c r="U108" s="286"/>
      <c r="V108" s="320"/>
      <c r="W108" s="130"/>
      <c r="X108" s="290"/>
      <c r="Y108" s="290"/>
      <c r="Z108" s="290"/>
      <c r="AA108" s="290"/>
      <c r="AB108" s="290"/>
      <c r="AC108" s="174" t="e">
        <f t="shared" si="23"/>
        <v>#DIV/0!</v>
      </c>
      <c r="AD108" s="290"/>
      <c r="AE108" s="130"/>
      <c r="AF108" s="290"/>
      <c r="AG108" s="290"/>
    </row>
    <row r="109" spans="1:33" s="318" customFormat="1" ht="21.75" customHeight="1" hidden="1" outlineLevel="1">
      <c r="A109" s="314"/>
      <c r="B109" s="315" t="s">
        <v>23</v>
      </c>
      <c r="C109" s="314"/>
      <c r="D109" s="314"/>
      <c r="E109" s="314"/>
      <c r="F109" s="314"/>
      <c r="G109" s="314"/>
      <c r="H109" s="314"/>
      <c r="I109" s="316">
        <v>0</v>
      </c>
      <c r="J109" s="316">
        <v>2799</v>
      </c>
      <c r="K109" s="316">
        <v>0</v>
      </c>
      <c r="L109" s="316">
        <v>2799</v>
      </c>
      <c r="M109" s="316"/>
      <c r="N109" s="128">
        <f>SUM(N110:N111)</f>
        <v>504000000</v>
      </c>
      <c r="O109" s="128">
        <f aca="true" t="shared" si="27" ref="O109:AF109">SUM(O110:O111)</f>
        <v>504000000</v>
      </c>
      <c r="P109" s="128">
        <f t="shared" si="27"/>
        <v>0</v>
      </c>
      <c r="Q109" s="128">
        <f t="shared" si="27"/>
        <v>0</v>
      </c>
      <c r="R109" s="128">
        <f t="shared" si="27"/>
        <v>504000000</v>
      </c>
      <c r="S109" s="128">
        <f t="shared" si="27"/>
        <v>504000000</v>
      </c>
      <c r="T109" s="128">
        <f t="shared" si="27"/>
        <v>0</v>
      </c>
      <c r="U109" s="128">
        <f t="shared" si="27"/>
        <v>0</v>
      </c>
      <c r="V109" s="128">
        <f t="shared" si="27"/>
        <v>251496000</v>
      </c>
      <c r="W109" s="128">
        <f t="shared" si="27"/>
        <v>251496000</v>
      </c>
      <c r="X109" s="128">
        <f t="shared" si="27"/>
        <v>0</v>
      </c>
      <c r="Y109" s="128">
        <f t="shared" si="27"/>
        <v>0</v>
      </c>
      <c r="Z109" s="128">
        <f t="shared" si="27"/>
        <v>0</v>
      </c>
      <c r="AA109" s="128">
        <v>252504000</v>
      </c>
      <c r="AB109" s="128">
        <f t="shared" si="27"/>
        <v>252504000</v>
      </c>
      <c r="AC109" s="175">
        <f t="shared" si="23"/>
        <v>1</v>
      </c>
      <c r="AD109" s="128">
        <v>252504000</v>
      </c>
      <c r="AE109" s="128">
        <f t="shared" si="27"/>
        <v>252504000</v>
      </c>
      <c r="AF109" s="128">
        <f t="shared" si="27"/>
        <v>0</v>
      </c>
      <c r="AG109" s="317"/>
    </row>
    <row r="110" spans="1:33" s="282" customFormat="1" ht="40.5" customHeight="1" hidden="1" outlineLevel="1">
      <c r="A110" s="268" t="s">
        <v>13</v>
      </c>
      <c r="B110" s="269" t="s">
        <v>192</v>
      </c>
      <c r="C110" s="270" t="s">
        <v>24</v>
      </c>
      <c r="D110" s="271" t="s">
        <v>193</v>
      </c>
      <c r="E110" s="271" t="s">
        <v>57</v>
      </c>
      <c r="F110" s="271">
        <v>8000911</v>
      </c>
      <c r="G110" s="271" t="s">
        <v>63</v>
      </c>
      <c r="H110" s="271" t="s">
        <v>434</v>
      </c>
      <c r="I110" s="272">
        <v>0</v>
      </c>
      <c r="J110" s="272">
        <v>1399</v>
      </c>
      <c r="K110" s="272">
        <v>0</v>
      </c>
      <c r="L110" s="272">
        <v>1399</v>
      </c>
      <c r="M110" s="273" t="s">
        <v>283</v>
      </c>
      <c r="N110" s="274">
        <f>O110+P110+Q110</f>
        <v>252000000</v>
      </c>
      <c r="O110" s="274">
        <v>252000000</v>
      </c>
      <c r="P110" s="275"/>
      <c r="Q110" s="275"/>
      <c r="R110" s="274">
        <f>S110+U110</f>
        <v>252000000</v>
      </c>
      <c r="S110" s="274">
        <v>252000000</v>
      </c>
      <c r="T110" s="275" t="s">
        <v>65</v>
      </c>
      <c r="U110" s="275"/>
      <c r="V110" s="275">
        <f>W110+X110</f>
        <v>0</v>
      </c>
      <c r="W110" s="313"/>
      <c r="X110" s="313"/>
      <c r="Y110" s="313"/>
      <c r="Z110" s="313"/>
      <c r="AA110" s="313">
        <v>252000000</v>
      </c>
      <c r="AB110" s="313">
        <f>AE110+AF110</f>
        <v>252000000</v>
      </c>
      <c r="AC110" s="173">
        <f t="shared" si="23"/>
        <v>1</v>
      </c>
      <c r="AD110" s="313">
        <v>252000000</v>
      </c>
      <c r="AE110" s="121">
        <v>252000000</v>
      </c>
      <c r="AF110" s="313"/>
      <c r="AG110" s="279"/>
    </row>
    <row r="111" spans="1:33" s="282" customFormat="1" ht="40.5" customHeight="1" hidden="1" outlineLevel="1">
      <c r="A111" s="268" t="s">
        <v>13</v>
      </c>
      <c r="B111" s="269" t="s">
        <v>623</v>
      </c>
      <c r="C111" s="270" t="s">
        <v>24</v>
      </c>
      <c r="D111" s="271" t="s">
        <v>194</v>
      </c>
      <c r="E111" s="271" t="s">
        <v>57</v>
      </c>
      <c r="F111" s="271">
        <v>8000924</v>
      </c>
      <c r="G111" s="271" t="s">
        <v>63</v>
      </c>
      <c r="H111" s="271" t="s">
        <v>433</v>
      </c>
      <c r="I111" s="272">
        <v>0</v>
      </c>
      <c r="J111" s="272">
        <v>1400</v>
      </c>
      <c r="K111" s="272">
        <v>0</v>
      </c>
      <c r="L111" s="272">
        <v>1400</v>
      </c>
      <c r="M111" s="273" t="s">
        <v>284</v>
      </c>
      <c r="N111" s="274">
        <f>O111+P111+Q111</f>
        <v>252000000</v>
      </c>
      <c r="O111" s="274">
        <v>252000000</v>
      </c>
      <c r="P111" s="275"/>
      <c r="Q111" s="275"/>
      <c r="R111" s="274">
        <f>S111+U111</f>
        <v>252000000</v>
      </c>
      <c r="S111" s="274">
        <v>252000000</v>
      </c>
      <c r="T111" s="275" t="s">
        <v>65</v>
      </c>
      <c r="U111" s="275"/>
      <c r="V111" s="275">
        <f>W111+X111</f>
        <v>251496000</v>
      </c>
      <c r="W111" s="311">
        <v>251496000</v>
      </c>
      <c r="X111" s="313"/>
      <c r="Y111" s="313"/>
      <c r="Z111" s="313"/>
      <c r="AA111" s="313">
        <v>504000</v>
      </c>
      <c r="AB111" s="313">
        <f>AE111+AF111</f>
        <v>504000</v>
      </c>
      <c r="AC111" s="173">
        <f t="shared" si="23"/>
        <v>1</v>
      </c>
      <c r="AD111" s="313">
        <v>504000</v>
      </c>
      <c r="AE111" s="121">
        <v>504000</v>
      </c>
      <c r="AF111" s="313"/>
      <c r="AG111" s="279"/>
    </row>
    <row r="112" spans="1:33" s="297" customFormat="1" ht="25.5" customHeight="1" hidden="1" outlineLevel="1">
      <c r="A112" s="291">
        <v>3</v>
      </c>
      <c r="B112" s="292" t="s">
        <v>195</v>
      </c>
      <c r="C112" s="291"/>
      <c r="D112" s="291"/>
      <c r="E112" s="291"/>
      <c r="F112" s="291"/>
      <c r="G112" s="291"/>
      <c r="H112" s="291"/>
      <c r="I112" s="294">
        <v>0</v>
      </c>
      <c r="J112" s="294">
        <v>10242</v>
      </c>
      <c r="K112" s="294">
        <v>0</v>
      </c>
      <c r="L112" s="294">
        <v>10242</v>
      </c>
      <c r="M112" s="294"/>
      <c r="N112" s="329">
        <f>SUM(N113:N116)</f>
        <v>1844000000</v>
      </c>
      <c r="O112" s="329">
        <f aca="true" t="shared" si="28" ref="O112:AF112">SUM(O113:O116)</f>
        <v>1844000000</v>
      </c>
      <c r="P112" s="329">
        <f t="shared" si="28"/>
        <v>0</v>
      </c>
      <c r="Q112" s="329">
        <f t="shared" si="28"/>
        <v>0</v>
      </c>
      <c r="R112" s="329">
        <f t="shared" si="28"/>
        <v>1844000000</v>
      </c>
      <c r="S112" s="329">
        <f t="shared" si="28"/>
        <v>1844000000</v>
      </c>
      <c r="T112" s="294">
        <f t="shared" si="28"/>
        <v>0</v>
      </c>
      <c r="U112" s="294">
        <f t="shared" si="28"/>
        <v>0</v>
      </c>
      <c r="V112" s="329">
        <f t="shared" si="28"/>
        <v>1828727921</v>
      </c>
      <c r="W112" s="329">
        <f t="shared" si="28"/>
        <v>1828727921</v>
      </c>
      <c r="X112" s="294">
        <f>SUM(X113:X116)</f>
        <v>0</v>
      </c>
      <c r="Y112" s="294">
        <f t="shared" si="28"/>
        <v>0</v>
      </c>
      <c r="Z112" s="294">
        <f t="shared" si="28"/>
        <v>0</v>
      </c>
      <c r="AA112" s="294">
        <v>15272079</v>
      </c>
      <c r="AB112" s="294">
        <f t="shared" si="28"/>
        <v>10497776</v>
      </c>
      <c r="AC112" s="174">
        <f t="shared" si="23"/>
        <v>0.6873835579294738</v>
      </c>
      <c r="AD112" s="294">
        <f>AD113+AD114+AD115+AD116</f>
        <v>10497776</v>
      </c>
      <c r="AE112" s="136">
        <f t="shared" si="28"/>
        <v>0</v>
      </c>
      <c r="AF112" s="294">
        <f t="shared" si="28"/>
        <v>0</v>
      </c>
      <c r="AG112" s="296"/>
    </row>
    <row r="113" spans="1:33" s="342" customFormat="1" ht="75" hidden="1" outlineLevel="1">
      <c r="A113" s="330" t="s">
        <v>13</v>
      </c>
      <c r="B113" s="331" t="s">
        <v>266</v>
      </c>
      <c r="C113" s="332" t="s">
        <v>197</v>
      </c>
      <c r="D113" s="333" t="s">
        <v>19</v>
      </c>
      <c r="E113" s="333">
        <v>2022</v>
      </c>
      <c r="F113" s="333"/>
      <c r="G113" s="333" t="s">
        <v>198</v>
      </c>
      <c r="H113" s="333" t="s">
        <v>199</v>
      </c>
      <c r="I113" s="334">
        <v>0</v>
      </c>
      <c r="J113" s="334">
        <v>442</v>
      </c>
      <c r="K113" s="334">
        <v>0</v>
      </c>
      <c r="L113" s="334">
        <v>442</v>
      </c>
      <c r="M113" s="335" t="s">
        <v>280</v>
      </c>
      <c r="N113" s="336">
        <f>O113+Q113</f>
        <v>442000000</v>
      </c>
      <c r="O113" s="336">
        <v>442000000</v>
      </c>
      <c r="P113" s="337"/>
      <c r="Q113" s="337"/>
      <c r="R113" s="336">
        <f>S113+U113</f>
        <v>442000000</v>
      </c>
      <c r="S113" s="336">
        <v>442000000</v>
      </c>
      <c r="T113" s="333"/>
      <c r="U113" s="333"/>
      <c r="V113" s="338">
        <f>W113+X113</f>
        <v>437291318</v>
      </c>
      <c r="W113" s="312">
        <v>437291318</v>
      </c>
      <c r="X113" s="338"/>
      <c r="Y113" s="339"/>
      <c r="Z113" s="339"/>
      <c r="AA113" s="340">
        <v>4708682</v>
      </c>
      <c r="AB113" s="340">
        <v>2513473</v>
      </c>
      <c r="AC113" s="173">
        <f t="shared" si="23"/>
        <v>0.5337954442453323</v>
      </c>
      <c r="AD113" s="340">
        <v>2513473</v>
      </c>
      <c r="AE113" s="137"/>
      <c r="AF113" s="340"/>
      <c r="AG113" s="341"/>
    </row>
    <row r="114" spans="1:33" s="326" customFormat="1" ht="75" hidden="1" outlineLevel="1">
      <c r="A114" s="330" t="s">
        <v>13</v>
      </c>
      <c r="B114" s="331" t="s">
        <v>267</v>
      </c>
      <c r="C114" s="332" t="s">
        <v>197</v>
      </c>
      <c r="D114" s="333" t="s">
        <v>42</v>
      </c>
      <c r="E114" s="333">
        <v>2022</v>
      </c>
      <c r="F114" s="333">
        <v>7986340</v>
      </c>
      <c r="G114" s="333" t="s">
        <v>198</v>
      </c>
      <c r="H114" s="333" t="s">
        <v>199</v>
      </c>
      <c r="I114" s="334">
        <v>0</v>
      </c>
      <c r="J114" s="334">
        <v>442</v>
      </c>
      <c r="K114" s="334">
        <v>0</v>
      </c>
      <c r="L114" s="334">
        <v>442</v>
      </c>
      <c r="M114" s="335" t="s">
        <v>281</v>
      </c>
      <c r="N114" s="336">
        <f>O114+Q114</f>
        <v>442000000</v>
      </c>
      <c r="O114" s="336">
        <v>442000000</v>
      </c>
      <c r="P114" s="333"/>
      <c r="Q114" s="333"/>
      <c r="R114" s="334">
        <f>S114+U114</f>
        <v>442000000</v>
      </c>
      <c r="S114" s="334">
        <v>442000000</v>
      </c>
      <c r="T114" s="333"/>
      <c r="U114" s="333"/>
      <c r="V114" s="338">
        <f>W114+X114</f>
        <v>438771958</v>
      </c>
      <c r="W114" s="312">
        <v>438771958</v>
      </c>
      <c r="X114" s="338"/>
      <c r="Y114" s="325"/>
      <c r="Z114" s="325"/>
      <c r="AA114" s="340">
        <v>3228042</v>
      </c>
      <c r="AB114" s="340">
        <v>2518083</v>
      </c>
      <c r="AC114" s="173">
        <f t="shared" si="23"/>
        <v>0.7800651292641174</v>
      </c>
      <c r="AD114" s="340">
        <v>2518083</v>
      </c>
      <c r="AE114" s="137"/>
      <c r="AF114" s="340"/>
      <c r="AG114" s="343"/>
    </row>
    <row r="115" spans="1:33" s="342" customFormat="1" ht="75" hidden="1" outlineLevel="1">
      <c r="A115" s="330" t="s">
        <v>13</v>
      </c>
      <c r="B115" s="331" t="s">
        <v>201</v>
      </c>
      <c r="C115" s="332" t="s">
        <v>197</v>
      </c>
      <c r="D115" s="333" t="s">
        <v>16</v>
      </c>
      <c r="E115" s="333">
        <v>2022</v>
      </c>
      <c r="F115" s="333">
        <v>7986341</v>
      </c>
      <c r="G115" s="333" t="s">
        <v>198</v>
      </c>
      <c r="H115" s="333" t="s">
        <v>202</v>
      </c>
      <c r="I115" s="334">
        <v>0</v>
      </c>
      <c r="J115" s="334">
        <v>652</v>
      </c>
      <c r="K115" s="334">
        <v>0</v>
      </c>
      <c r="L115" s="334">
        <v>652</v>
      </c>
      <c r="M115" s="335" t="s">
        <v>282</v>
      </c>
      <c r="N115" s="336">
        <f>O115+Q115</f>
        <v>652000000</v>
      </c>
      <c r="O115" s="336">
        <v>652000000</v>
      </c>
      <c r="P115" s="337"/>
      <c r="Q115" s="337"/>
      <c r="R115" s="336">
        <f>S115+U115</f>
        <v>652000000</v>
      </c>
      <c r="S115" s="336">
        <v>652000000</v>
      </c>
      <c r="T115" s="333"/>
      <c r="U115" s="333"/>
      <c r="V115" s="338">
        <f>W115+X115</f>
        <v>647575611</v>
      </c>
      <c r="W115" s="312">
        <v>647575611</v>
      </c>
      <c r="X115" s="338"/>
      <c r="Y115" s="339"/>
      <c r="Z115" s="339"/>
      <c r="AA115" s="340">
        <v>4424389</v>
      </c>
      <c r="AB115" s="340">
        <v>3715676</v>
      </c>
      <c r="AC115" s="173">
        <f t="shared" si="23"/>
        <v>0.8398167520984253</v>
      </c>
      <c r="AD115" s="340">
        <v>3715676</v>
      </c>
      <c r="AE115" s="137"/>
      <c r="AF115" s="340"/>
      <c r="AG115" s="341"/>
    </row>
    <row r="116" spans="1:33" s="342" customFormat="1" ht="75" hidden="1" outlineLevel="1">
      <c r="A116" s="330" t="s">
        <v>13</v>
      </c>
      <c r="B116" s="331" t="s">
        <v>268</v>
      </c>
      <c r="C116" s="332" t="s">
        <v>197</v>
      </c>
      <c r="D116" s="333" t="s">
        <v>42</v>
      </c>
      <c r="E116" s="333">
        <v>2022</v>
      </c>
      <c r="F116" s="333">
        <v>7986342</v>
      </c>
      <c r="G116" s="333" t="s">
        <v>198</v>
      </c>
      <c r="H116" s="333" t="s">
        <v>203</v>
      </c>
      <c r="I116" s="334">
        <v>0</v>
      </c>
      <c r="J116" s="334">
        <v>308</v>
      </c>
      <c r="K116" s="334">
        <v>0</v>
      </c>
      <c r="L116" s="334">
        <v>308</v>
      </c>
      <c r="M116" s="335" t="s">
        <v>285</v>
      </c>
      <c r="N116" s="336">
        <f>O116+Q116</f>
        <v>308000000</v>
      </c>
      <c r="O116" s="334">
        <v>308000000</v>
      </c>
      <c r="P116" s="333"/>
      <c r="Q116" s="333"/>
      <c r="R116" s="336">
        <f>S116+U116</f>
        <v>308000000</v>
      </c>
      <c r="S116" s="334">
        <v>308000000</v>
      </c>
      <c r="T116" s="333"/>
      <c r="U116" s="333"/>
      <c r="V116" s="338">
        <f>W116+X116</f>
        <v>305089034</v>
      </c>
      <c r="W116" s="312">
        <v>305089034</v>
      </c>
      <c r="X116" s="338"/>
      <c r="Y116" s="339"/>
      <c r="Z116" s="339"/>
      <c r="AA116" s="340">
        <v>2910966</v>
      </c>
      <c r="AB116" s="340">
        <v>1750544</v>
      </c>
      <c r="AC116" s="173">
        <f t="shared" si="23"/>
        <v>0.6013618846802058</v>
      </c>
      <c r="AD116" s="340">
        <v>1750544</v>
      </c>
      <c r="AE116" s="137"/>
      <c r="AF116" s="340"/>
      <c r="AG116" s="341"/>
    </row>
    <row r="117" spans="1:33" s="108" customFormat="1" ht="60" customHeight="1" hidden="1" outlineLevel="1">
      <c r="A117" s="286" t="s">
        <v>204</v>
      </c>
      <c r="B117" s="287" t="s">
        <v>205</v>
      </c>
      <c r="C117" s="344" t="s">
        <v>197</v>
      </c>
      <c r="D117" s="286" t="s">
        <v>206</v>
      </c>
      <c r="E117" s="286">
        <v>2023</v>
      </c>
      <c r="F117" s="286"/>
      <c r="G117" s="286" t="s">
        <v>198</v>
      </c>
      <c r="H117" s="286" t="s">
        <v>202</v>
      </c>
      <c r="I117" s="289">
        <v>0</v>
      </c>
      <c r="J117" s="289">
        <v>692</v>
      </c>
      <c r="K117" s="289">
        <v>0</v>
      </c>
      <c r="L117" s="289">
        <v>692</v>
      </c>
      <c r="M117" s="289"/>
      <c r="N117" s="289"/>
      <c r="O117" s="289"/>
      <c r="P117" s="286"/>
      <c r="Q117" s="286"/>
      <c r="R117" s="289"/>
      <c r="S117" s="289"/>
      <c r="T117" s="286"/>
      <c r="U117" s="286"/>
      <c r="V117" s="286"/>
      <c r="W117" s="130"/>
      <c r="X117" s="290"/>
      <c r="Y117" s="290"/>
      <c r="Z117" s="290"/>
      <c r="AA117" s="290"/>
      <c r="AB117" s="290"/>
      <c r="AC117" s="174" t="e">
        <f t="shared" si="23"/>
        <v>#DIV/0!</v>
      </c>
      <c r="AD117" s="290"/>
      <c r="AE117" s="130"/>
      <c r="AF117" s="290"/>
      <c r="AG117" s="290"/>
    </row>
    <row r="118" spans="1:33" s="108" customFormat="1" ht="75" customHeight="1" hidden="1" outlineLevel="1">
      <c r="A118" s="286" t="s">
        <v>207</v>
      </c>
      <c r="B118" s="287" t="s">
        <v>208</v>
      </c>
      <c r="C118" s="344" t="s">
        <v>197</v>
      </c>
      <c r="D118" s="286" t="s">
        <v>16</v>
      </c>
      <c r="E118" s="286">
        <v>2023</v>
      </c>
      <c r="F118" s="286"/>
      <c r="G118" s="286" t="s">
        <v>198</v>
      </c>
      <c r="H118" s="286" t="s">
        <v>209</v>
      </c>
      <c r="I118" s="289">
        <v>0</v>
      </c>
      <c r="J118" s="289">
        <v>830</v>
      </c>
      <c r="K118" s="289">
        <v>0</v>
      </c>
      <c r="L118" s="289">
        <v>830</v>
      </c>
      <c r="M118" s="289"/>
      <c r="N118" s="289"/>
      <c r="O118" s="289"/>
      <c r="P118" s="286"/>
      <c r="Q118" s="286"/>
      <c r="R118" s="289"/>
      <c r="S118" s="289"/>
      <c r="T118" s="286"/>
      <c r="U118" s="286"/>
      <c r="V118" s="286"/>
      <c r="W118" s="130"/>
      <c r="X118" s="290"/>
      <c r="Y118" s="290"/>
      <c r="Z118" s="290"/>
      <c r="AA118" s="290"/>
      <c r="AB118" s="290"/>
      <c r="AC118" s="174" t="e">
        <f t="shared" si="23"/>
        <v>#DIV/0!</v>
      </c>
      <c r="AD118" s="290"/>
      <c r="AE118" s="130"/>
      <c r="AF118" s="290"/>
      <c r="AG118" s="290"/>
    </row>
    <row r="119" spans="1:33" s="108" customFormat="1" ht="75" customHeight="1" hidden="1" outlineLevel="1">
      <c r="A119" s="286" t="s">
        <v>210</v>
      </c>
      <c r="B119" s="287" t="s">
        <v>211</v>
      </c>
      <c r="C119" s="344" t="s">
        <v>197</v>
      </c>
      <c r="D119" s="286" t="s">
        <v>32</v>
      </c>
      <c r="E119" s="286">
        <v>2023</v>
      </c>
      <c r="F119" s="286"/>
      <c r="G119" s="286" t="s">
        <v>198</v>
      </c>
      <c r="H119" s="286" t="s">
        <v>209</v>
      </c>
      <c r="I119" s="289">
        <v>0</v>
      </c>
      <c r="J119" s="289">
        <v>830</v>
      </c>
      <c r="K119" s="289">
        <v>0</v>
      </c>
      <c r="L119" s="289">
        <v>830</v>
      </c>
      <c r="M119" s="289"/>
      <c r="N119" s="289"/>
      <c r="O119" s="289"/>
      <c r="P119" s="286"/>
      <c r="Q119" s="286"/>
      <c r="R119" s="289"/>
      <c r="S119" s="289"/>
      <c r="T119" s="286"/>
      <c r="U119" s="286"/>
      <c r="V119" s="286"/>
      <c r="W119" s="130"/>
      <c r="X119" s="290"/>
      <c r="Y119" s="290"/>
      <c r="Z119" s="290"/>
      <c r="AA119" s="290"/>
      <c r="AB119" s="290"/>
      <c r="AC119" s="174" t="e">
        <f t="shared" si="23"/>
        <v>#DIV/0!</v>
      </c>
      <c r="AD119" s="290"/>
      <c r="AE119" s="130"/>
      <c r="AF119" s="290"/>
      <c r="AG119" s="290"/>
    </row>
    <row r="120" spans="1:33" s="108" customFormat="1" ht="75" customHeight="1" hidden="1" outlineLevel="1">
      <c r="A120" s="286" t="s">
        <v>212</v>
      </c>
      <c r="B120" s="287" t="s">
        <v>213</v>
      </c>
      <c r="C120" s="344" t="s">
        <v>197</v>
      </c>
      <c r="D120" s="286" t="s">
        <v>15</v>
      </c>
      <c r="E120" s="286">
        <v>2023</v>
      </c>
      <c r="F120" s="286"/>
      <c r="G120" s="286" t="s">
        <v>198</v>
      </c>
      <c r="H120" s="286" t="s">
        <v>209</v>
      </c>
      <c r="I120" s="289">
        <v>0</v>
      </c>
      <c r="J120" s="289">
        <v>830</v>
      </c>
      <c r="K120" s="289">
        <v>0</v>
      </c>
      <c r="L120" s="289">
        <v>830</v>
      </c>
      <c r="M120" s="289"/>
      <c r="N120" s="289"/>
      <c r="O120" s="289"/>
      <c r="P120" s="286"/>
      <c r="Q120" s="286"/>
      <c r="R120" s="289"/>
      <c r="S120" s="289"/>
      <c r="T120" s="286"/>
      <c r="U120" s="286"/>
      <c r="V120" s="286"/>
      <c r="W120" s="130"/>
      <c r="X120" s="290"/>
      <c r="Y120" s="290"/>
      <c r="Z120" s="290"/>
      <c r="AA120" s="290"/>
      <c r="AB120" s="290"/>
      <c r="AC120" s="174" t="e">
        <f t="shared" si="23"/>
        <v>#DIV/0!</v>
      </c>
      <c r="AD120" s="290"/>
      <c r="AE120" s="130"/>
      <c r="AF120" s="290"/>
      <c r="AG120" s="290"/>
    </row>
    <row r="121" spans="1:33" s="108" customFormat="1" ht="75" customHeight="1" hidden="1" outlineLevel="1">
      <c r="A121" s="286" t="s">
        <v>214</v>
      </c>
      <c r="B121" s="287" t="s">
        <v>215</v>
      </c>
      <c r="C121" s="344" t="s">
        <v>197</v>
      </c>
      <c r="D121" s="286" t="s">
        <v>19</v>
      </c>
      <c r="E121" s="286">
        <v>2023</v>
      </c>
      <c r="F121" s="286"/>
      <c r="G121" s="286" t="s">
        <v>198</v>
      </c>
      <c r="H121" s="286" t="s">
        <v>209</v>
      </c>
      <c r="I121" s="289">
        <v>0</v>
      </c>
      <c r="J121" s="289">
        <v>830</v>
      </c>
      <c r="K121" s="289">
        <v>0</v>
      </c>
      <c r="L121" s="289">
        <v>830</v>
      </c>
      <c r="M121" s="289"/>
      <c r="N121" s="289"/>
      <c r="O121" s="289"/>
      <c r="P121" s="286"/>
      <c r="Q121" s="286"/>
      <c r="R121" s="289"/>
      <c r="S121" s="289"/>
      <c r="T121" s="286"/>
      <c r="U121" s="286"/>
      <c r="V121" s="286"/>
      <c r="W121" s="130"/>
      <c r="X121" s="290"/>
      <c r="Y121" s="290"/>
      <c r="Z121" s="290"/>
      <c r="AA121" s="290"/>
      <c r="AB121" s="290"/>
      <c r="AC121" s="174" t="e">
        <f t="shared" si="23"/>
        <v>#DIV/0!</v>
      </c>
      <c r="AD121" s="290"/>
      <c r="AE121" s="130"/>
      <c r="AF121" s="290"/>
      <c r="AG121" s="290"/>
    </row>
    <row r="122" spans="1:33" s="108" customFormat="1" ht="75" customHeight="1" hidden="1" outlineLevel="1">
      <c r="A122" s="286" t="s">
        <v>216</v>
      </c>
      <c r="B122" s="287" t="s">
        <v>217</v>
      </c>
      <c r="C122" s="344" t="s">
        <v>197</v>
      </c>
      <c r="D122" s="286" t="s">
        <v>42</v>
      </c>
      <c r="E122" s="286">
        <v>2023</v>
      </c>
      <c r="F122" s="286"/>
      <c r="G122" s="286" t="s">
        <v>198</v>
      </c>
      <c r="H122" s="286" t="s">
        <v>209</v>
      </c>
      <c r="I122" s="289">
        <v>0</v>
      </c>
      <c r="J122" s="289">
        <v>830</v>
      </c>
      <c r="K122" s="289">
        <v>0</v>
      </c>
      <c r="L122" s="289">
        <v>830</v>
      </c>
      <c r="M122" s="289"/>
      <c r="N122" s="289"/>
      <c r="O122" s="289"/>
      <c r="P122" s="286"/>
      <c r="Q122" s="286"/>
      <c r="R122" s="289"/>
      <c r="S122" s="289"/>
      <c r="T122" s="286"/>
      <c r="U122" s="286"/>
      <c r="V122" s="286"/>
      <c r="W122" s="130"/>
      <c r="X122" s="290"/>
      <c r="Y122" s="290"/>
      <c r="Z122" s="290"/>
      <c r="AA122" s="290"/>
      <c r="AB122" s="290"/>
      <c r="AC122" s="174" t="e">
        <f t="shared" si="23"/>
        <v>#DIV/0!</v>
      </c>
      <c r="AD122" s="290"/>
      <c r="AE122" s="130"/>
      <c r="AF122" s="290"/>
      <c r="AG122" s="290"/>
    </row>
    <row r="123" spans="1:33" s="108" customFormat="1" ht="90" customHeight="1" hidden="1" outlineLevel="1">
      <c r="A123" s="286" t="s">
        <v>218</v>
      </c>
      <c r="B123" s="287" t="s">
        <v>219</v>
      </c>
      <c r="C123" s="344" t="s">
        <v>197</v>
      </c>
      <c r="D123" s="286" t="s">
        <v>42</v>
      </c>
      <c r="E123" s="286">
        <v>2024</v>
      </c>
      <c r="F123" s="286"/>
      <c r="G123" s="286" t="s">
        <v>198</v>
      </c>
      <c r="H123" s="286" t="s">
        <v>220</v>
      </c>
      <c r="I123" s="289">
        <v>0</v>
      </c>
      <c r="J123" s="289">
        <v>692</v>
      </c>
      <c r="K123" s="289">
        <v>0</v>
      </c>
      <c r="L123" s="289">
        <v>692</v>
      </c>
      <c r="M123" s="289"/>
      <c r="N123" s="289"/>
      <c r="O123" s="289"/>
      <c r="P123" s="286"/>
      <c r="Q123" s="286"/>
      <c r="R123" s="289"/>
      <c r="S123" s="289"/>
      <c r="T123" s="286"/>
      <c r="U123" s="286"/>
      <c r="V123" s="345"/>
      <c r="W123" s="346"/>
      <c r="X123" s="290"/>
      <c r="Y123" s="290"/>
      <c r="Z123" s="290"/>
      <c r="AA123" s="290"/>
      <c r="AB123" s="290"/>
      <c r="AC123" s="174" t="e">
        <f t="shared" si="23"/>
        <v>#DIV/0!</v>
      </c>
      <c r="AD123" s="290"/>
      <c r="AE123" s="130"/>
      <c r="AF123" s="290"/>
      <c r="AG123" s="290"/>
    </row>
    <row r="124" spans="1:33" s="108" customFormat="1" ht="90" customHeight="1" hidden="1" outlineLevel="1">
      <c r="A124" s="286" t="s">
        <v>221</v>
      </c>
      <c r="B124" s="287" t="s">
        <v>222</v>
      </c>
      <c r="C124" s="344" t="s">
        <v>197</v>
      </c>
      <c r="D124" s="286" t="s">
        <v>19</v>
      </c>
      <c r="E124" s="286">
        <v>2024</v>
      </c>
      <c r="F124" s="286"/>
      <c r="G124" s="286" t="s">
        <v>198</v>
      </c>
      <c r="H124" s="286" t="s">
        <v>220</v>
      </c>
      <c r="I124" s="289">
        <v>0</v>
      </c>
      <c r="J124" s="289">
        <v>692</v>
      </c>
      <c r="K124" s="289">
        <v>0</v>
      </c>
      <c r="L124" s="289">
        <v>692</v>
      </c>
      <c r="M124" s="289"/>
      <c r="N124" s="289"/>
      <c r="O124" s="289"/>
      <c r="P124" s="286"/>
      <c r="Q124" s="286"/>
      <c r="R124" s="289"/>
      <c r="S124" s="289"/>
      <c r="T124" s="286"/>
      <c r="U124" s="286"/>
      <c r="V124" s="286"/>
      <c r="W124" s="347"/>
      <c r="X124" s="290"/>
      <c r="Y124" s="290"/>
      <c r="Z124" s="290"/>
      <c r="AA124" s="290"/>
      <c r="AB124" s="290"/>
      <c r="AC124" s="174" t="e">
        <f t="shared" si="23"/>
        <v>#DIV/0!</v>
      </c>
      <c r="AD124" s="290"/>
      <c r="AE124" s="130"/>
      <c r="AF124" s="290"/>
      <c r="AG124" s="290"/>
    </row>
    <row r="125" spans="1:33" s="108" customFormat="1" ht="75" customHeight="1" hidden="1" outlineLevel="1">
      <c r="A125" s="286" t="s">
        <v>223</v>
      </c>
      <c r="B125" s="287" t="s">
        <v>224</v>
      </c>
      <c r="C125" s="344" t="s">
        <v>197</v>
      </c>
      <c r="D125" s="286" t="s">
        <v>225</v>
      </c>
      <c r="E125" s="286">
        <v>2024</v>
      </c>
      <c r="F125" s="286"/>
      <c r="G125" s="286" t="s">
        <v>198</v>
      </c>
      <c r="H125" s="286" t="s">
        <v>209</v>
      </c>
      <c r="I125" s="289">
        <v>0</v>
      </c>
      <c r="J125" s="289">
        <v>830</v>
      </c>
      <c r="K125" s="289">
        <v>0</v>
      </c>
      <c r="L125" s="289">
        <v>830</v>
      </c>
      <c r="M125" s="289"/>
      <c r="N125" s="289"/>
      <c r="O125" s="289"/>
      <c r="P125" s="286"/>
      <c r="Q125" s="286"/>
      <c r="R125" s="289"/>
      <c r="S125" s="289"/>
      <c r="T125" s="286"/>
      <c r="U125" s="286"/>
      <c r="V125" s="286"/>
      <c r="W125" s="130"/>
      <c r="X125" s="290"/>
      <c r="Y125" s="290"/>
      <c r="Z125" s="290"/>
      <c r="AA125" s="290"/>
      <c r="AB125" s="290"/>
      <c r="AC125" s="174" t="e">
        <f t="shared" si="23"/>
        <v>#DIV/0!</v>
      </c>
      <c r="AD125" s="290"/>
      <c r="AE125" s="130"/>
      <c r="AF125" s="290"/>
      <c r="AG125" s="290"/>
    </row>
    <row r="126" spans="1:33" s="108" customFormat="1" ht="60" customHeight="1" hidden="1" outlineLevel="1">
      <c r="A126" s="286" t="s">
        <v>226</v>
      </c>
      <c r="B126" s="287" t="s">
        <v>227</v>
      </c>
      <c r="C126" s="344" t="s">
        <v>197</v>
      </c>
      <c r="D126" s="286" t="s">
        <v>42</v>
      </c>
      <c r="E126" s="286">
        <v>2025</v>
      </c>
      <c r="F126" s="286"/>
      <c r="G126" s="286" t="s">
        <v>198</v>
      </c>
      <c r="H126" s="286" t="s">
        <v>228</v>
      </c>
      <c r="I126" s="289">
        <v>0</v>
      </c>
      <c r="J126" s="289">
        <v>512</v>
      </c>
      <c r="K126" s="289">
        <v>0</v>
      </c>
      <c r="L126" s="289">
        <v>512</v>
      </c>
      <c r="M126" s="289"/>
      <c r="N126" s="289"/>
      <c r="O126" s="289"/>
      <c r="P126" s="286"/>
      <c r="Q126" s="286"/>
      <c r="R126" s="289"/>
      <c r="S126" s="289"/>
      <c r="T126" s="286"/>
      <c r="U126" s="286"/>
      <c r="V126" s="286"/>
      <c r="W126" s="130"/>
      <c r="X126" s="290"/>
      <c r="Y126" s="290"/>
      <c r="Z126" s="290"/>
      <c r="AA126" s="290"/>
      <c r="AB126" s="290"/>
      <c r="AC126" s="174" t="e">
        <f t="shared" si="23"/>
        <v>#DIV/0!</v>
      </c>
      <c r="AD126" s="290"/>
      <c r="AE126" s="130"/>
      <c r="AF126" s="290"/>
      <c r="AG126" s="290"/>
    </row>
    <row r="127" spans="1:33" s="108" customFormat="1" ht="75" customHeight="1" hidden="1" outlineLevel="1">
      <c r="A127" s="286" t="s">
        <v>229</v>
      </c>
      <c r="B127" s="287" t="s">
        <v>230</v>
      </c>
      <c r="C127" s="344" t="s">
        <v>197</v>
      </c>
      <c r="D127" s="286" t="s">
        <v>225</v>
      </c>
      <c r="E127" s="286">
        <v>2025</v>
      </c>
      <c r="F127" s="286"/>
      <c r="G127" s="286" t="s">
        <v>198</v>
      </c>
      <c r="H127" s="286" t="s">
        <v>209</v>
      </c>
      <c r="I127" s="289">
        <v>0</v>
      </c>
      <c r="J127" s="289">
        <v>830</v>
      </c>
      <c r="K127" s="289">
        <v>0</v>
      </c>
      <c r="L127" s="289">
        <v>830</v>
      </c>
      <c r="M127" s="289"/>
      <c r="N127" s="289"/>
      <c r="O127" s="289"/>
      <c r="P127" s="286"/>
      <c r="Q127" s="286"/>
      <c r="R127" s="289"/>
      <c r="S127" s="289"/>
      <c r="T127" s="286"/>
      <c r="U127" s="286"/>
      <c r="V127" s="286"/>
      <c r="W127" s="130"/>
      <c r="X127" s="290"/>
      <c r="Y127" s="290"/>
      <c r="Z127" s="290"/>
      <c r="AA127" s="290"/>
      <c r="AB127" s="290"/>
      <c r="AC127" s="174" t="e">
        <f t="shared" si="23"/>
        <v>#DIV/0!</v>
      </c>
      <c r="AD127" s="290"/>
      <c r="AE127" s="130"/>
      <c r="AF127" s="290"/>
      <c r="AG127" s="290"/>
    </row>
    <row r="128" spans="1:33" s="353" customFormat="1" ht="24" customHeight="1" hidden="1" outlineLevel="1">
      <c r="A128" s="348">
        <v>4</v>
      </c>
      <c r="B128" s="349" t="s">
        <v>231</v>
      </c>
      <c r="C128" s="350"/>
      <c r="D128" s="348"/>
      <c r="E128" s="348"/>
      <c r="F128" s="348"/>
      <c r="G128" s="348"/>
      <c r="H128" s="348"/>
      <c r="I128" s="351">
        <v>0</v>
      </c>
      <c r="J128" s="351">
        <v>1700</v>
      </c>
      <c r="K128" s="351">
        <v>0</v>
      </c>
      <c r="L128" s="351">
        <v>1700</v>
      </c>
      <c r="M128" s="351"/>
      <c r="N128" s="295">
        <f>N129+N133</f>
        <v>1216100000</v>
      </c>
      <c r="O128" s="295">
        <f aca="true" t="shared" si="29" ref="O128:AF128">O129+O133</f>
        <v>1216100000</v>
      </c>
      <c r="P128" s="295">
        <f t="shared" si="29"/>
        <v>0</v>
      </c>
      <c r="Q128" s="295">
        <f t="shared" si="29"/>
        <v>0</v>
      </c>
      <c r="R128" s="295">
        <f t="shared" si="29"/>
        <v>307000000</v>
      </c>
      <c r="S128" s="295">
        <f t="shared" si="29"/>
        <v>307000000</v>
      </c>
      <c r="T128" s="295">
        <f t="shared" si="29"/>
        <v>0</v>
      </c>
      <c r="U128" s="295">
        <f t="shared" si="29"/>
        <v>0</v>
      </c>
      <c r="V128" s="295">
        <f t="shared" si="29"/>
        <v>100127000</v>
      </c>
      <c r="W128" s="295">
        <f t="shared" si="29"/>
        <v>100127000</v>
      </c>
      <c r="X128" s="295">
        <f t="shared" si="29"/>
        <v>0</v>
      </c>
      <c r="Y128" s="295">
        <f t="shared" si="29"/>
        <v>0</v>
      </c>
      <c r="Z128" s="295">
        <f t="shared" si="29"/>
        <v>0</v>
      </c>
      <c r="AA128" s="295">
        <v>206873000</v>
      </c>
      <c r="AB128" s="295">
        <f t="shared" si="29"/>
        <v>29000000</v>
      </c>
      <c r="AC128" s="174">
        <f t="shared" si="23"/>
        <v>0.14018262412204588</v>
      </c>
      <c r="AD128" s="295">
        <v>206873000</v>
      </c>
      <c r="AE128" s="123">
        <f t="shared" si="29"/>
        <v>29000000</v>
      </c>
      <c r="AF128" s="295">
        <f t="shared" si="29"/>
        <v>0</v>
      </c>
      <c r="AG128" s="352"/>
    </row>
    <row r="129" spans="1:33" s="318" customFormat="1" ht="54" hidden="1" outlineLevel="1">
      <c r="A129" s="314" t="s">
        <v>196</v>
      </c>
      <c r="B129" s="315" t="s">
        <v>232</v>
      </c>
      <c r="C129" s="354"/>
      <c r="D129" s="314"/>
      <c r="E129" s="314"/>
      <c r="F129" s="314"/>
      <c r="G129" s="314"/>
      <c r="H129" s="314"/>
      <c r="I129" s="316">
        <v>0</v>
      </c>
      <c r="J129" s="316">
        <v>566</v>
      </c>
      <c r="K129" s="316">
        <v>0</v>
      </c>
      <c r="L129" s="316">
        <v>566</v>
      </c>
      <c r="M129" s="316"/>
      <c r="N129" s="128">
        <f>N130</f>
        <v>104000000</v>
      </c>
      <c r="O129" s="128">
        <f aca="true" t="shared" si="30" ref="O129:AF129">O130</f>
        <v>104000000</v>
      </c>
      <c r="P129" s="128">
        <f t="shared" si="30"/>
        <v>0</v>
      </c>
      <c r="Q129" s="128">
        <f t="shared" si="30"/>
        <v>0</v>
      </c>
      <c r="R129" s="128">
        <f t="shared" si="30"/>
        <v>104000000</v>
      </c>
      <c r="S129" s="128">
        <f t="shared" si="30"/>
        <v>104000000</v>
      </c>
      <c r="T129" s="128">
        <f t="shared" si="30"/>
        <v>0</v>
      </c>
      <c r="U129" s="128">
        <f t="shared" si="30"/>
        <v>0</v>
      </c>
      <c r="V129" s="128">
        <f t="shared" si="30"/>
        <v>100127000</v>
      </c>
      <c r="W129" s="128">
        <f t="shared" si="30"/>
        <v>100127000</v>
      </c>
      <c r="X129" s="128">
        <f t="shared" si="30"/>
        <v>0</v>
      </c>
      <c r="Y129" s="128">
        <f t="shared" si="30"/>
        <v>0</v>
      </c>
      <c r="Z129" s="128">
        <f t="shared" si="30"/>
        <v>0</v>
      </c>
      <c r="AA129" s="128">
        <v>3873000</v>
      </c>
      <c r="AB129" s="128">
        <f t="shared" si="30"/>
        <v>0</v>
      </c>
      <c r="AC129" s="174">
        <f t="shared" si="23"/>
        <v>0</v>
      </c>
      <c r="AD129" s="128">
        <v>3873000</v>
      </c>
      <c r="AE129" s="128">
        <f t="shared" si="30"/>
        <v>0</v>
      </c>
      <c r="AF129" s="128">
        <f t="shared" si="30"/>
        <v>0</v>
      </c>
      <c r="AG129" s="317"/>
    </row>
    <row r="130" spans="1:33" s="285" customFormat="1" ht="38.25" customHeight="1" hidden="1" outlineLevel="1">
      <c r="A130" s="268" t="s">
        <v>13</v>
      </c>
      <c r="B130" s="269" t="s">
        <v>234</v>
      </c>
      <c r="C130" s="270" t="s">
        <v>36</v>
      </c>
      <c r="D130" s="271" t="s">
        <v>29</v>
      </c>
      <c r="E130" s="271">
        <v>2022</v>
      </c>
      <c r="F130" s="271">
        <v>7999227</v>
      </c>
      <c r="G130" s="454" t="s">
        <v>235</v>
      </c>
      <c r="H130" s="271" t="s">
        <v>236</v>
      </c>
      <c r="I130" s="272">
        <v>0</v>
      </c>
      <c r="J130" s="272">
        <v>104</v>
      </c>
      <c r="K130" s="272">
        <v>0</v>
      </c>
      <c r="L130" s="272">
        <v>104</v>
      </c>
      <c r="M130" s="273" t="s">
        <v>286</v>
      </c>
      <c r="N130" s="274">
        <f>O130+P130+Q130</f>
        <v>104000000</v>
      </c>
      <c r="O130" s="274">
        <v>104000000</v>
      </c>
      <c r="P130" s="275"/>
      <c r="Q130" s="275"/>
      <c r="R130" s="274">
        <f>S130</f>
        <v>104000000</v>
      </c>
      <c r="S130" s="274">
        <v>104000000</v>
      </c>
      <c r="T130" s="275"/>
      <c r="U130" s="275"/>
      <c r="V130" s="275">
        <f>W130+X130</f>
        <v>100127000</v>
      </c>
      <c r="W130" s="311">
        <v>100127000</v>
      </c>
      <c r="X130" s="355"/>
      <c r="Y130" s="355"/>
      <c r="Z130" s="355"/>
      <c r="AA130" s="355">
        <v>3873000</v>
      </c>
      <c r="AB130" s="355"/>
      <c r="AC130" s="174">
        <f t="shared" si="23"/>
        <v>0</v>
      </c>
      <c r="AD130" s="355">
        <v>3873000</v>
      </c>
      <c r="AE130" s="125"/>
      <c r="AF130" s="355"/>
      <c r="AG130" s="283"/>
    </row>
    <row r="131" spans="1:33" s="108" customFormat="1" ht="45" customHeight="1" hidden="1" outlineLevel="1">
      <c r="A131" s="286" t="s">
        <v>233</v>
      </c>
      <c r="B131" s="287" t="s">
        <v>237</v>
      </c>
      <c r="C131" s="288" t="s">
        <v>36</v>
      </c>
      <c r="D131" s="286" t="s">
        <v>29</v>
      </c>
      <c r="E131" s="286">
        <v>2023</v>
      </c>
      <c r="F131" s="286"/>
      <c r="G131" s="454"/>
      <c r="H131" s="286" t="s">
        <v>238</v>
      </c>
      <c r="I131" s="289">
        <v>0</v>
      </c>
      <c r="J131" s="289">
        <v>400</v>
      </c>
      <c r="K131" s="289">
        <v>0</v>
      </c>
      <c r="L131" s="289">
        <v>400</v>
      </c>
      <c r="M131" s="289"/>
      <c r="N131" s="289"/>
      <c r="O131" s="289"/>
      <c r="P131" s="286"/>
      <c r="Q131" s="286"/>
      <c r="R131" s="289"/>
      <c r="S131" s="289"/>
      <c r="T131" s="286"/>
      <c r="U131" s="286"/>
      <c r="V131" s="324"/>
      <c r="W131" s="138"/>
      <c r="X131" s="356"/>
      <c r="Y131" s="356"/>
      <c r="Z131" s="356"/>
      <c r="AA131" s="356"/>
      <c r="AB131" s="356"/>
      <c r="AC131" s="174" t="e">
        <f t="shared" si="23"/>
        <v>#DIV/0!</v>
      </c>
      <c r="AD131" s="356"/>
      <c r="AE131" s="138"/>
      <c r="AF131" s="356"/>
      <c r="AG131" s="290"/>
    </row>
    <row r="132" spans="1:33" s="108" customFormat="1" ht="45" customHeight="1" hidden="1" outlineLevel="1">
      <c r="A132" s="286" t="s">
        <v>233</v>
      </c>
      <c r="B132" s="287" t="s">
        <v>239</v>
      </c>
      <c r="C132" s="288" t="s">
        <v>36</v>
      </c>
      <c r="D132" s="286" t="s">
        <v>29</v>
      </c>
      <c r="E132" s="286">
        <v>2023</v>
      </c>
      <c r="F132" s="286"/>
      <c r="G132" s="454"/>
      <c r="H132" s="286" t="s">
        <v>240</v>
      </c>
      <c r="I132" s="289">
        <v>0</v>
      </c>
      <c r="J132" s="289">
        <v>62</v>
      </c>
      <c r="K132" s="289">
        <v>0</v>
      </c>
      <c r="L132" s="289">
        <v>62</v>
      </c>
      <c r="M132" s="289"/>
      <c r="N132" s="289"/>
      <c r="O132" s="289"/>
      <c r="P132" s="286"/>
      <c r="Q132" s="286"/>
      <c r="R132" s="289"/>
      <c r="S132" s="289"/>
      <c r="T132" s="286"/>
      <c r="U132" s="286"/>
      <c r="V132" s="324"/>
      <c r="W132" s="138"/>
      <c r="X132" s="356"/>
      <c r="Y132" s="356"/>
      <c r="Z132" s="356"/>
      <c r="AA132" s="356"/>
      <c r="AB132" s="356"/>
      <c r="AC132" s="174" t="e">
        <f t="shared" si="23"/>
        <v>#DIV/0!</v>
      </c>
      <c r="AD132" s="356"/>
      <c r="AE132" s="138"/>
      <c r="AF132" s="356"/>
      <c r="AG132" s="290"/>
    </row>
    <row r="133" spans="1:33" s="361" customFormat="1" ht="45" hidden="1" outlineLevel="1">
      <c r="A133" s="345" t="s">
        <v>200</v>
      </c>
      <c r="B133" s="357" t="s">
        <v>241</v>
      </c>
      <c r="C133" s="358"/>
      <c r="D133" s="345"/>
      <c r="E133" s="345"/>
      <c r="F133" s="345"/>
      <c r="G133" s="345"/>
      <c r="H133" s="345"/>
      <c r="I133" s="359">
        <v>0</v>
      </c>
      <c r="J133" s="359">
        <v>1134</v>
      </c>
      <c r="K133" s="359">
        <v>0</v>
      </c>
      <c r="L133" s="359">
        <v>1134</v>
      </c>
      <c r="M133" s="359"/>
      <c r="N133" s="139">
        <f>SUM(N134:N140)</f>
        <v>1112100000</v>
      </c>
      <c r="O133" s="139">
        <f aca="true" t="shared" si="31" ref="O133:AF133">SUM(O134:O140)</f>
        <v>1112100000</v>
      </c>
      <c r="P133" s="139">
        <f t="shared" si="31"/>
        <v>0</v>
      </c>
      <c r="Q133" s="139">
        <f t="shared" si="31"/>
        <v>0</v>
      </c>
      <c r="R133" s="139">
        <f t="shared" si="31"/>
        <v>203000000</v>
      </c>
      <c r="S133" s="139">
        <f t="shared" si="31"/>
        <v>203000000</v>
      </c>
      <c r="T133" s="139">
        <f t="shared" si="31"/>
        <v>0</v>
      </c>
      <c r="U133" s="139">
        <f t="shared" si="31"/>
        <v>0</v>
      </c>
      <c r="V133" s="139">
        <f t="shared" si="31"/>
        <v>0</v>
      </c>
      <c r="W133" s="139">
        <f t="shared" si="31"/>
        <v>0</v>
      </c>
      <c r="X133" s="139">
        <f t="shared" si="31"/>
        <v>0</v>
      </c>
      <c r="Y133" s="139">
        <f t="shared" si="31"/>
        <v>0</v>
      </c>
      <c r="Z133" s="139">
        <f t="shared" si="31"/>
        <v>0</v>
      </c>
      <c r="AA133" s="139">
        <v>203000000</v>
      </c>
      <c r="AB133" s="139">
        <f t="shared" si="31"/>
        <v>29000000</v>
      </c>
      <c r="AC133" s="174">
        <f t="shared" si="23"/>
        <v>0.14285714285714285</v>
      </c>
      <c r="AD133" s="139">
        <v>203000000</v>
      </c>
      <c r="AE133" s="139">
        <f t="shared" si="31"/>
        <v>29000000</v>
      </c>
      <c r="AF133" s="139">
        <f t="shared" si="31"/>
        <v>0</v>
      </c>
      <c r="AG133" s="360"/>
    </row>
    <row r="134" spans="1:33" s="252" customFormat="1" ht="36" customHeight="1" hidden="1" outlineLevel="1">
      <c r="A134" s="362" t="s">
        <v>13</v>
      </c>
      <c r="B134" s="363" t="s">
        <v>242</v>
      </c>
      <c r="C134" s="364" t="s">
        <v>243</v>
      </c>
      <c r="D134" s="228" t="s">
        <v>15</v>
      </c>
      <c r="E134" s="228" t="s">
        <v>292</v>
      </c>
      <c r="F134" s="271">
        <v>8006207</v>
      </c>
      <c r="G134" s="228" t="s">
        <v>244</v>
      </c>
      <c r="H134" s="228" t="s">
        <v>245</v>
      </c>
      <c r="I134" s="365">
        <v>0</v>
      </c>
      <c r="J134" s="365">
        <v>162</v>
      </c>
      <c r="K134" s="365">
        <v>0</v>
      </c>
      <c r="L134" s="365">
        <v>162</v>
      </c>
      <c r="M134" s="366" t="s">
        <v>298</v>
      </c>
      <c r="N134" s="365">
        <f aca="true" t="shared" si="32" ref="N134:N140">O134+P134+Q134</f>
        <v>162000000</v>
      </c>
      <c r="O134" s="190">
        <v>162000000</v>
      </c>
      <c r="P134" s="228"/>
      <c r="Q134" s="228"/>
      <c r="R134" s="365">
        <f aca="true" t="shared" si="33" ref="R134:R140">S134+U134</f>
        <v>29000000</v>
      </c>
      <c r="S134" s="365">
        <v>29000000</v>
      </c>
      <c r="T134" s="228"/>
      <c r="U134" s="228"/>
      <c r="V134" s="233">
        <f aca="true" t="shared" si="34" ref="V134:V140">W134+X134</f>
        <v>0</v>
      </c>
      <c r="W134" s="367"/>
      <c r="X134" s="235"/>
      <c r="Y134" s="125"/>
      <c r="Z134" s="125"/>
      <c r="AA134" s="125">
        <v>29000000</v>
      </c>
      <c r="AB134" s="125"/>
      <c r="AC134" s="174">
        <f t="shared" si="23"/>
        <v>0</v>
      </c>
      <c r="AD134" s="125">
        <v>29000000</v>
      </c>
      <c r="AE134" s="125"/>
      <c r="AF134" s="125"/>
      <c r="AG134" s="127"/>
    </row>
    <row r="135" spans="1:33" s="252" customFormat="1" ht="36" customHeight="1" hidden="1" outlineLevel="1">
      <c r="A135" s="362" t="s">
        <v>13</v>
      </c>
      <c r="B135" s="363" t="s">
        <v>246</v>
      </c>
      <c r="C135" s="368" t="s">
        <v>17</v>
      </c>
      <c r="D135" s="228" t="s">
        <v>18</v>
      </c>
      <c r="E135" s="228" t="s">
        <v>292</v>
      </c>
      <c r="F135" s="271">
        <v>8007116</v>
      </c>
      <c r="G135" s="228" t="s">
        <v>244</v>
      </c>
      <c r="H135" s="228" t="s">
        <v>247</v>
      </c>
      <c r="I135" s="365">
        <v>0</v>
      </c>
      <c r="J135" s="365">
        <v>162</v>
      </c>
      <c r="K135" s="365">
        <v>0</v>
      </c>
      <c r="L135" s="365">
        <v>162</v>
      </c>
      <c r="M135" s="366" t="s">
        <v>299</v>
      </c>
      <c r="N135" s="365">
        <f t="shared" si="32"/>
        <v>162000000</v>
      </c>
      <c r="O135" s="190">
        <v>162000000</v>
      </c>
      <c r="P135" s="228"/>
      <c r="Q135" s="228"/>
      <c r="R135" s="365">
        <f t="shared" si="33"/>
        <v>29000000</v>
      </c>
      <c r="S135" s="365">
        <v>29000000</v>
      </c>
      <c r="T135" s="228"/>
      <c r="U135" s="228"/>
      <c r="V135" s="233">
        <f t="shared" si="34"/>
        <v>0</v>
      </c>
      <c r="W135" s="125"/>
      <c r="X135" s="235"/>
      <c r="Y135" s="125"/>
      <c r="Z135" s="125"/>
      <c r="AA135" s="125">
        <v>29000000</v>
      </c>
      <c r="AB135" s="125"/>
      <c r="AC135" s="174">
        <f t="shared" si="23"/>
        <v>0</v>
      </c>
      <c r="AD135" s="125">
        <v>29000000</v>
      </c>
      <c r="AE135" s="125"/>
      <c r="AF135" s="125"/>
      <c r="AG135" s="127"/>
    </row>
    <row r="136" spans="1:33" s="252" customFormat="1" ht="30" customHeight="1" hidden="1" outlineLevel="1">
      <c r="A136" s="362" t="s">
        <v>13</v>
      </c>
      <c r="B136" s="363" t="s">
        <v>248</v>
      </c>
      <c r="C136" s="368" t="s">
        <v>20</v>
      </c>
      <c r="D136" s="228" t="s">
        <v>249</v>
      </c>
      <c r="E136" s="228" t="s">
        <v>292</v>
      </c>
      <c r="F136" s="228"/>
      <c r="G136" s="228" t="s">
        <v>244</v>
      </c>
      <c r="H136" s="228" t="s">
        <v>250</v>
      </c>
      <c r="I136" s="365">
        <v>0</v>
      </c>
      <c r="J136" s="365">
        <v>162</v>
      </c>
      <c r="K136" s="365">
        <v>0</v>
      </c>
      <c r="L136" s="365">
        <v>162</v>
      </c>
      <c r="M136" s="366" t="s">
        <v>294</v>
      </c>
      <c r="N136" s="365">
        <f t="shared" si="32"/>
        <v>162000000</v>
      </c>
      <c r="O136" s="190">
        <v>162000000</v>
      </c>
      <c r="P136" s="228"/>
      <c r="Q136" s="228"/>
      <c r="R136" s="365">
        <f t="shared" si="33"/>
        <v>29000000</v>
      </c>
      <c r="S136" s="365">
        <v>29000000</v>
      </c>
      <c r="T136" s="228"/>
      <c r="U136" s="228"/>
      <c r="V136" s="233">
        <f t="shared" si="34"/>
        <v>0</v>
      </c>
      <c r="W136" s="125"/>
      <c r="X136" s="235"/>
      <c r="Y136" s="125"/>
      <c r="Z136" s="125"/>
      <c r="AA136" s="125">
        <v>29000000</v>
      </c>
      <c r="AB136" s="125"/>
      <c r="AC136" s="174">
        <f t="shared" si="23"/>
        <v>0</v>
      </c>
      <c r="AD136" s="125">
        <v>29000000</v>
      </c>
      <c r="AE136" s="125"/>
      <c r="AF136" s="125"/>
      <c r="AG136" s="127"/>
    </row>
    <row r="137" spans="1:33" s="282" customFormat="1" ht="30" customHeight="1" hidden="1" outlineLevel="1">
      <c r="A137" s="268" t="s">
        <v>13</v>
      </c>
      <c r="B137" s="269" t="s">
        <v>251</v>
      </c>
      <c r="C137" s="369" t="s">
        <v>22</v>
      </c>
      <c r="D137" s="271" t="s">
        <v>42</v>
      </c>
      <c r="E137" s="271" t="s">
        <v>292</v>
      </c>
      <c r="F137" s="370" t="s">
        <v>618</v>
      </c>
      <c r="G137" s="271" t="s">
        <v>244</v>
      </c>
      <c r="H137" s="271" t="s">
        <v>245</v>
      </c>
      <c r="I137" s="272">
        <v>0</v>
      </c>
      <c r="J137" s="272">
        <v>162</v>
      </c>
      <c r="K137" s="272">
        <v>0</v>
      </c>
      <c r="L137" s="272">
        <v>162</v>
      </c>
      <c r="M137" s="273" t="s">
        <v>293</v>
      </c>
      <c r="N137" s="274">
        <f t="shared" si="32"/>
        <v>162000000</v>
      </c>
      <c r="O137" s="371">
        <v>162000000</v>
      </c>
      <c r="P137" s="275"/>
      <c r="Q137" s="275"/>
      <c r="R137" s="274">
        <f t="shared" si="33"/>
        <v>29000000</v>
      </c>
      <c r="S137" s="274">
        <v>29000000</v>
      </c>
      <c r="T137" s="275"/>
      <c r="U137" s="275"/>
      <c r="V137" s="274">
        <f t="shared" si="34"/>
        <v>0</v>
      </c>
      <c r="W137" s="313">
        <v>0</v>
      </c>
      <c r="X137" s="313"/>
      <c r="Y137" s="313"/>
      <c r="Z137" s="313"/>
      <c r="AA137" s="313">
        <v>29000000</v>
      </c>
      <c r="AB137" s="313"/>
      <c r="AC137" s="174">
        <f aca="true" t="shared" si="35" ref="AC137:AC200">AB137/AA137</f>
        <v>0</v>
      </c>
      <c r="AD137" s="313">
        <v>29000000</v>
      </c>
      <c r="AE137" s="131"/>
      <c r="AF137" s="313"/>
      <c r="AG137" s="279"/>
    </row>
    <row r="138" spans="1:33" s="374" customFormat="1" ht="30" customHeight="1" hidden="1" outlineLevel="1">
      <c r="A138" s="362" t="s">
        <v>13</v>
      </c>
      <c r="B138" s="363" t="s">
        <v>772</v>
      </c>
      <c r="C138" s="364" t="s">
        <v>28</v>
      </c>
      <c r="D138" s="228" t="s">
        <v>29</v>
      </c>
      <c r="E138" s="228" t="s">
        <v>292</v>
      </c>
      <c r="F138" s="228"/>
      <c r="G138" s="228" t="s">
        <v>244</v>
      </c>
      <c r="H138" s="228" t="s">
        <v>245</v>
      </c>
      <c r="I138" s="365">
        <v>0</v>
      </c>
      <c r="J138" s="365">
        <v>162</v>
      </c>
      <c r="K138" s="365">
        <v>0</v>
      </c>
      <c r="L138" s="365">
        <v>162</v>
      </c>
      <c r="M138" s="366" t="s">
        <v>294</v>
      </c>
      <c r="N138" s="233">
        <f t="shared" si="32"/>
        <v>140100000</v>
      </c>
      <c r="O138" s="251">
        <v>140100000</v>
      </c>
      <c r="P138" s="372"/>
      <c r="Q138" s="372"/>
      <c r="R138" s="233">
        <f t="shared" si="33"/>
        <v>29000000</v>
      </c>
      <c r="S138" s="233">
        <v>29000000</v>
      </c>
      <c r="T138" s="372"/>
      <c r="U138" s="372"/>
      <c r="V138" s="233">
        <f t="shared" si="34"/>
        <v>0</v>
      </c>
      <c r="W138" s="131"/>
      <c r="X138" s="373"/>
      <c r="Y138" s="131"/>
      <c r="Z138" s="131"/>
      <c r="AA138" s="140">
        <v>29000000</v>
      </c>
      <c r="AB138" s="140"/>
      <c r="AC138" s="174">
        <f t="shared" si="35"/>
        <v>0</v>
      </c>
      <c r="AD138" s="140">
        <v>29000000</v>
      </c>
      <c r="AE138" s="140"/>
      <c r="AF138" s="140"/>
      <c r="AG138" s="131"/>
    </row>
    <row r="139" spans="1:33" s="282" customFormat="1" ht="32.25" customHeight="1" hidden="1" outlineLevel="1">
      <c r="A139" s="268" t="s">
        <v>13</v>
      </c>
      <c r="B139" s="269" t="s">
        <v>252</v>
      </c>
      <c r="C139" s="270" t="s">
        <v>24</v>
      </c>
      <c r="D139" s="271" t="s">
        <v>25</v>
      </c>
      <c r="E139" s="271" t="s">
        <v>292</v>
      </c>
      <c r="F139" s="271">
        <v>8000902</v>
      </c>
      <c r="G139" s="271" t="s">
        <v>244</v>
      </c>
      <c r="H139" s="271" t="s">
        <v>245</v>
      </c>
      <c r="I139" s="272">
        <v>0</v>
      </c>
      <c r="J139" s="272">
        <v>162</v>
      </c>
      <c r="K139" s="272">
        <v>0</v>
      </c>
      <c r="L139" s="272">
        <v>162</v>
      </c>
      <c r="M139" s="273" t="s">
        <v>295</v>
      </c>
      <c r="N139" s="274">
        <f t="shared" si="32"/>
        <v>162000000</v>
      </c>
      <c r="O139" s="371">
        <v>162000000</v>
      </c>
      <c r="P139" s="275"/>
      <c r="Q139" s="275"/>
      <c r="R139" s="274">
        <f t="shared" si="33"/>
        <v>29000000</v>
      </c>
      <c r="S139" s="274">
        <v>29000000</v>
      </c>
      <c r="T139" s="271"/>
      <c r="U139" s="271"/>
      <c r="V139" s="274">
        <f t="shared" si="34"/>
        <v>0</v>
      </c>
      <c r="W139" s="313"/>
      <c r="X139" s="313"/>
      <c r="Y139" s="313"/>
      <c r="Z139" s="313"/>
      <c r="AA139" s="313">
        <v>29000000</v>
      </c>
      <c r="AB139" s="313">
        <f>AE139</f>
        <v>29000000</v>
      </c>
      <c r="AC139" s="174">
        <f t="shared" si="35"/>
        <v>1</v>
      </c>
      <c r="AD139" s="313">
        <v>29000000</v>
      </c>
      <c r="AE139" s="121">
        <v>29000000</v>
      </c>
      <c r="AF139" s="313"/>
      <c r="AG139" s="279"/>
    </row>
    <row r="140" spans="1:33" s="285" customFormat="1" ht="32.25" customHeight="1" hidden="1" outlineLevel="1">
      <c r="A140" s="268" t="s">
        <v>13</v>
      </c>
      <c r="B140" s="269" t="s">
        <v>253</v>
      </c>
      <c r="C140" s="369" t="s">
        <v>31</v>
      </c>
      <c r="D140" s="271" t="s">
        <v>254</v>
      </c>
      <c r="E140" s="271" t="s">
        <v>292</v>
      </c>
      <c r="F140" s="271">
        <v>8007118</v>
      </c>
      <c r="G140" s="271" t="s">
        <v>244</v>
      </c>
      <c r="H140" s="271" t="s">
        <v>250</v>
      </c>
      <c r="I140" s="272">
        <v>0</v>
      </c>
      <c r="J140" s="272">
        <v>162</v>
      </c>
      <c r="K140" s="272">
        <v>0</v>
      </c>
      <c r="L140" s="272">
        <v>162</v>
      </c>
      <c r="M140" s="273" t="s">
        <v>291</v>
      </c>
      <c r="N140" s="274">
        <f t="shared" si="32"/>
        <v>162000000</v>
      </c>
      <c r="O140" s="375">
        <v>162000000</v>
      </c>
      <c r="P140" s="271"/>
      <c r="Q140" s="271"/>
      <c r="R140" s="274">
        <f t="shared" si="33"/>
        <v>29000000</v>
      </c>
      <c r="S140" s="272">
        <v>29000000</v>
      </c>
      <c r="T140" s="271"/>
      <c r="U140" s="271"/>
      <c r="V140" s="274">
        <f t="shared" si="34"/>
        <v>0</v>
      </c>
      <c r="W140" s="313">
        <v>0</v>
      </c>
      <c r="X140" s="355"/>
      <c r="Y140" s="355"/>
      <c r="Z140" s="355"/>
      <c r="AA140" s="313">
        <v>29000000</v>
      </c>
      <c r="AB140" s="313"/>
      <c r="AC140" s="174">
        <f t="shared" si="35"/>
        <v>0</v>
      </c>
      <c r="AD140" s="313">
        <v>29000000</v>
      </c>
      <c r="AE140" s="131"/>
      <c r="AF140" s="313"/>
      <c r="AG140" s="283"/>
    </row>
    <row r="141" spans="1:33" s="297" customFormat="1" ht="28.5" customHeight="1" hidden="1" outlineLevel="1">
      <c r="A141" s="376">
        <v>5</v>
      </c>
      <c r="B141" s="377" t="s">
        <v>460</v>
      </c>
      <c r="C141" s="378"/>
      <c r="D141" s="379"/>
      <c r="E141" s="379"/>
      <c r="F141" s="379"/>
      <c r="G141" s="379"/>
      <c r="H141" s="379"/>
      <c r="I141" s="380"/>
      <c r="J141" s="380"/>
      <c r="K141" s="380"/>
      <c r="L141" s="380"/>
      <c r="M141" s="381"/>
      <c r="N141" s="294">
        <f>N142</f>
        <v>1851000000</v>
      </c>
      <c r="O141" s="294">
        <f aca="true" t="shared" si="36" ref="O141:AF141">O142</f>
        <v>1851000000</v>
      </c>
      <c r="P141" s="294">
        <f t="shared" si="36"/>
        <v>0</v>
      </c>
      <c r="Q141" s="294">
        <f t="shared" si="36"/>
        <v>0</v>
      </c>
      <c r="R141" s="294">
        <f t="shared" si="36"/>
        <v>260000000</v>
      </c>
      <c r="S141" s="294">
        <f t="shared" si="36"/>
        <v>260000000</v>
      </c>
      <c r="T141" s="294">
        <f t="shared" si="36"/>
        <v>0</v>
      </c>
      <c r="U141" s="294">
        <f t="shared" si="36"/>
        <v>0</v>
      </c>
      <c r="V141" s="329">
        <f t="shared" si="36"/>
        <v>0</v>
      </c>
      <c r="W141" s="329">
        <f t="shared" si="36"/>
        <v>0</v>
      </c>
      <c r="X141" s="329">
        <f t="shared" si="36"/>
        <v>0</v>
      </c>
      <c r="Y141" s="329">
        <f t="shared" si="36"/>
        <v>0</v>
      </c>
      <c r="Z141" s="329">
        <f t="shared" si="36"/>
        <v>0</v>
      </c>
      <c r="AA141" s="329">
        <v>260000000</v>
      </c>
      <c r="AB141" s="329">
        <f t="shared" si="36"/>
        <v>0</v>
      </c>
      <c r="AC141" s="174">
        <f t="shared" si="35"/>
        <v>0</v>
      </c>
      <c r="AD141" s="329">
        <v>260000000</v>
      </c>
      <c r="AE141" s="141">
        <f t="shared" si="36"/>
        <v>0</v>
      </c>
      <c r="AF141" s="329">
        <f t="shared" si="36"/>
        <v>0</v>
      </c>
      <c r="AG141" s="296"/>
    </row>
    <row r="142" spans="1:33" s="385" customFormat="1" ht="64.5" customHeight="1" hidden="1" outlineLevel="1">
      <c r="A142" s="382" t="s">
        <v>473</v>
      </c>
      <c r="B142" s="383" t="s">
        <v>474</v>
      </c>
      <c r="C142" s="358"/>
      <c r="D142" s="345"/>
      <c r="E142" s="345"/>
      <c r="F142" s="345"/>
      <c r="G142" s="345"/>
      <c r="H142" s="345"/>
      <c r="I142" s="359"/>
      <c r="J142" s="359"/>
      <c r="K142" s="359"/>
      <c r="L142" s="359"/>
      <c r="M142" s="384"/>
      <c r="N142" s="139">
        <f>SUM(N143:N149)</f>
        <v>1851000000</v>
      </c>
      <c r="O142" s="139">
        <f aca="true" t="shared" si="37" ref="O142:AF142">SUM(O143:O149)</f>
        <v>1851000000</v>
      </c>
      <c r="P142" s="139">
        <f t="shared" si="37"/>
        <v>0</v>
      </c>
      <c r="Q142" s="139">
        <f t="shared" si="37"/>
        <v>0</v>
      </c>
      <c r="R142" s="139">
        <f t="shared" si="37"/>
        <v>260000000</v>
      </c>
      <c r="S142" s="139">
        <f t="shared" si="37"/>
        <v>260000000</v>
      </c>
      <c r="T142" s="139">
        <f t="shared" si="37"/>
        <v>0</v>
      </c>
      <c r="U142" s="139">
        <f t="shared" si="37"/>
        <v>0</v>
      </c>
      <c r="V142" s="139">
        <f t="shared" si="37"/>
        <v>0</v>
      </c>
      <c r="W142" s="139">
        <f t="shared" si="37"/>
        <v>0</v>
      </c>
      <c r="X142" s="139">
        <f t="shared" si="37"/>
        <v>0</v>
      </c>
      <c r="Y142" s="139">
        <f t="shared" si="37"/>
        <v>0</v>
      </c>
      <c r="Z142" s="139">
        <f t="shared" si="37"/>
        <v>0</v>
      </c>
      <c r="AA142" s="139">
        <v>260000000</v>
      </c>
      <c r="AB142" s="139">
        <f t="shared" si="37"/>
        <v>0</v>
      </c>
      <c r="AC142" s="174">
        <f t="shared" si="35"/>
        <v>0</v>
      </c>
      <c r="AD142" s="139">
        <v>260000000</v>
      </c>
      <c r="AE142" s="139">
        <f t="shared" si="37"/>
        <v>0</v>
      </c>
      <c r="AF142" s="139">
        <f t="shared" si="37"/>
        <v>0</v>
      </c>
      <c r="AG142" s="346"/>
    </row>
    <row r="143" spans="1:33" s="122" customFormat="1" ht="24" customHeight="1" hidden="1" outlineLevel="1">
      <c r="A143" s="386" t="s">
        <v>13</v>
      </c>
      <c r="B143" s="387" t="s">
        <v>14</v>
      </c>
      <c r="C143" s="386" t="s">
        <v>15</v>
      </c>
      <c r="D143" s="386" t="s">
        <v>15</v>
      </c>
      <c r="E143" s="386" t="s">
        <v>57</v>
      </c>
      <c r="F143" s="388"/>
      <c r="G143" s="453" t="s">
        <v>475</v>
      </c>
      <c r="H143" s="286"/>
      <c r="I143" s="289"/>
      <c r="J143" s="289"/>
      <c r="K143" s="289"/>
      <c r="L143" s="289"/>
      <c r="M143" s="389"/>
      <c r="N143" s="390">
        <f>O143+P143+Q143</f>
        <v>560200000</v>
      </c>
      <c r="O143" s="99">
        <v>560200000</v>
      </c>
      <c r="P143" s="324"/>
      <c r="Q143" s="324"/>
      <c r="R143" s="390">
        <f>S143+U143</f>
        <v>0</v>
      </c>
      <c r="S143" s="150"/>
      <c r="T143" s="286"/>
      <c r="U143" s="286"/>
      <c r="V143" s="391">
        <f>W143+X143</f>
        <v>0</v>
      </c>
      <c r="W143" s="392"/>
      <c r="X143" s="393"/>
      <c r="Y143" s="138"/>
      <c r="Z143" s="138"/>
      <c r="AA143" s="138">
        <v>0</v>
      </c>
      <c r="AB143" s="138"/>
      <c r="AC143" s="174" t="e">
        <f t="shared" si="35"/>
        <v>#DIV/0!</v>
      </c>
      <c r="AD143" s="138">
        <v>0</v>
      </c>
      <c r="AE143" s="138"/>
      <c r="AF143" s="138"/>
      <c r="AG143" s="130"/>
    </row>
    <row r="144" spans="1:33" s="122" customFormat="1" ht="24" customHeight="1" hidden="1" outlineLevel="1">
      <c r="A144" s="386" t="s">
        <v>13</v>
      </c>
      <c r="B144" s="387" t="s">
        <v>16</v>
      </c>
      <c r="C144" s="386" t="s">
        <v>18</v>
      </c>
      <c r="D144" s="386" t="s">
        <v>18</v>
      </c>
      <c r="E144" s="386" t="s">
        <v>57</v>
      </c>
      <c r="F144" s="388"/>
      <c r="G144" s="453"/>
      <c r="H144" s="286"/>
      <c r="I144" s="289"/>
      <c r="J144" s="289"/>
      <c r="K144" s="289"/>
      <c r="L144" s="289"/>
      <c r="M144" s="389"/>
      <c r="N144" s="390">
        <f aca="true" t="shared" si="38" ref="N144:N149">O144+P144+Q144</f>
        <v>96100000</v>
      </c>
      <c r="O144" s="99">
        <v>96100000</v>
      </c>
      <c r="P144" s="324"/>
      <c r="Q144" s="324"/>
      <c r="R144" s="390">
        <f aca="true" t="shared" si="39" ref="R144:R149">S144+U144</f>
        <v>96100000</v>
      </c>
      <c r="S144" s="151">
        <v>96100000</v>
      </c>
      <c r="T144" s="286"/>
      <c r="U144" s="286"/>
      <c r="V144" s="391">
        <f aca="true" t="shared" si="40" ref="V144:V149">W144+X144</f>
        <v>0</v>
      </c>
      <c r="W144" s="392"/>
      <c r="X144" s="393"/>
      <c r="Y144" s="138"/>
      <c r="Z144" s="138"/>
      <c r="AA144" s="138">
        <v>96100000</v>
      </c>
      <c r="AB144" s="138"/>
      <c r="AC144" s="174">
        <f t="shared" si="35"/>
        <v>0</v>
      </c>
      <c r="AD144" s="138">
        <v>96100000</v>
      </c>
      <c r="AE144" s="138"/>
      <c r="AF144" s="138"/>
      <c r="AG144" s="130"/>
    </row>
    <row r="145" spans="1:33" s="122" customFormat="1" ht="24" customHeight="1" hidden="1" outlineLevel="1">
      <c r="A145" s="386" t="s">
        <v>13</v>
      </c>
      <c r="B145" s="387" t="s">
        <v>19</v>
      </c>
      <c r="C145" s="386" t="s">
        <v>249</v>
      </c>
      <c r="D145" s="386" t="s">
        <v>249</v>
      </c>
      <c r="E145" s="386" t="s">
        <v>57</v>
      </c>
      <c r="F145" s="388"/>
      <c r="G145" s="453"/>
      <c r="H145" s="286"/>
      <c r="I145" s="289"/>
      <c r="J145" s="289"/>
      <c r="K145" s="289"/>
      <c r="L145" s="289"/>
      <c r="M145" s="389"/>
      <c r="N145" s="390">
        <f t="shared" si="38"/>
        <v>560200000</v>
      </c>
      <c r="O145" s="99">
        <v>560200000</v>
      </c>
      <c r="P145" s="324"/>
      <c r="Q145" s="324"/>
      <c r="R145" s="390">
        <f t="shared" si="39"/>
        <v>0</v>
      </c>
      <c r="S145" s="151"/>
      <c r="T145" s="286"/>
      <c r="U145" s="286"/>
      <c r="V145" s="391">
        <f t="shared" si="40"/>
        <v>0</v>
      </c>
      <c r="W145" s="392"/>
      <c r="X145" s="393"/>
      <c r="Y145" s="138"/>
      <c r="Z145" s="138"/>
      <c r="AA145" s="138">
        <v>0</v>
      </c>
      <c r="AB145" s="138"/>
      <c r="AC145" s="174" t="e">
        <f t="shared" si="35"/>
        <v>#DIV/0!</v>
      </c>
      <c r="AD145" s="138">
        <v>0</v>
      </c>
      <c r="AE145" s="138"/>
      <c r="AF145" s="138"/>
      <c r="AG145" s="130"/>
    </row>
    <row r="146" spans="1:33" s="122" customFormat="1" ht="24" customHeight="1" hidden="1" outlineLevel="1">
      <c r="A146" s="386" t="s">
        <v>13</v>
      </c>
      <c r="B146" s="387" t="s">
        <v>21</v>
      </c>
      <c r="C146" s="386" t="s">
        <v>42</v>
      </c>
      <c r="D146" s="386" t="s">
        <v>42</v>
      </c>
      <c r="E146" s="386" t="s">
        <v>57</v>
      </c>
      <c r="F146" s="388"/>
      <c r="G146" s="453"/>
      <c r="H146" s="286"/>
      <c r="I146" s="289"/>
      <c r="J146" s="289"/>
      <c r="K146" s="289"/>
      <c r="L146" s="289"/>
      <c r="M146" s="389"/>
      <c r="N146" s="390">
        <f t="shared" si="38"/>
        <v>560200000</v>
      </c>
      <c r="O146" s="99">
        <v>560200000</v>
      </c>
      <c r="P146" s="324"/>
      <c r="Q146" s="324"/>
      <c r="R146" s="390">
        <f t="shared" si="39"/>
        <v>89600000</v>
      </c>
      <c r="S146" s="151">
        <v>89600000</v>
      </c>
      <c r="T146" s="286"/>
      <c r="U146" s="286"/>
      <c r="V146" s="391">
        <f t="shared" si="40"/>
        <v>0</v>
      </c>
      <c r="W146" s="392"/>
      <c r="X146" s="393"/>
      <c r="Y146" s="138"/>
      <c r="Z146" s="138"/>
      <c r="AA146" s="138">
        <v>89600000</v>
      </c>
      <c r="AB146" s="138"/>
      <c r="AC146" s="174">
        <f t="shared" si="35"/>
        <v>0</v>
      </c>
      <c r="AD146" s="138">
        <v>89600000</v>
      </c>
      <c r="AE146" s="138"/>
      <c r="AF146" s="138"/>
      <c r="AG146" s="130"/>
    </row>
    <row r="147" spans="1:33" s="122" customFormat="1" ht="24" customHeight="1" hidden="1" outlineLevel="1">
      <c r="A147" s="386" t="s">
        <v>13</v>
      </c>
      <c r="B147" s="387" t="s">
        <v>27</v>
      </c>
      <c r="C147" s="386" t="s">
        <v>29</v>
      </c>
      <c r="D147" s="386" t="s">
        <v>29</v>
      </c>
      <c r="E147" s="386" t="s">
        <v>57</v>
      </c>
      <c r="F147" s="388"/>
      <c r="G147" s="453"/>
      <c r="H147" s="286"/>
      <c r="I147" s="289"/>
      <c r="J147" s="289"/>
      <c r="K147" s="289"/>
      <c r="L147" s="289"/>
      <c r="M147" s="389"/>
      <c r="N147" s="390">
        <f t="shared" si="38"/>
        <v>18550000</v>
      </c>
      <c r="O147" s="99">
        <v>18550000</v>
      </c>
      <c r="P147" s="324"/>
      <c r="Q147" s="324"/>
      <c r="R147" s="390">
        <f t="shared" si="39"/>
        <v>18550000</v>
      </c>
      <c r="S147" s="151">
        <v>18550000</v>
      </c>
      <c r="T147" s="286"/>
      <c r="U147" s="286"/>
      <c r="V147" s="391">
        <f t="shared" si="40"/>
        <v>0</v>
      </c>
      <c r="W147" s="392"/>
      <c r="X147" s="393"/>
      <c r="Y147" s="138"/>
      <c r="Z147" s="138"/>
      <c r="AA147" s="138">
        <v>18550000</v>
      </c>
      <c r="AB147" s="138"/>
      <c r="AC147" s="174">
        <f t="shared" si="35"/>
        <v>0</v>
      </c>
      <c r="AD147" s="138">
        <v>18550000</v>
      </c>
      <c r="AE147" s="138"/>
      <c r="AF147" s="138"/>
      <c r="AG147" s="130"/>
    </row>
    <row r="148" spans="1:33" s="122" customFormat="1" ht="24" customHeight="1" hidden="1" outlineLevel="1">
      <c r="A148" s="386" t="s">
        <v>13</v>
      </c>
      <c r="B148" s="387" t="s">
        <v>23</v>
      </c>
      <c r="C148" s="386" t="s">
        <v>25</v>
      </c>
      <c r="D148" s="386" t="s">
        <v>25</v>
      </c>
      <c r="E148" s="386" t="s">
        <v>57</v>
      </c>
      <c r="F148" s="388"/>
      <c r="G148" s="453"/>
      <c r="H148" s="286"/>
      <c r="I148" s="289"/>
      <c r="J148" s="289"/>
      <c r="K148" s="289"/>
      <c r="L148" s="289"/>
      <c r="M148" s="389"/>
      <c r="N148" s="390">
        <f t="shared" si="38"/>
        <v>18550000</v>
      </c>
      <c r="O148" s="99">
        <v>18550000</v>
      </c>
      <c r="P148" s="324"/>
      <c r="Q148" s="324"/>
      <c r="R148" s="390">
        <f t="shared" si="39"/>
        <v>18550000</v>
      </c>
      <c r="S148" s="151">
        <v>18550000</v>
      </c>
      <c r="T148" s="286"/>
      <c r="U148" s="286"/>
      <c r="V148" s="391">
        <f t="shared" si="40"/>
        <v>0</v>
      </c>
      <c r="W148" s="392"/>
      <c r="X148" s="393"/>
      <c r="Y148" s="138"/>
      <c r="Z148" s="138"/>
      <c r="AA148" s="138">
        <v>18550000</v>
      </c>
      <c r="AB148" s="138"/>
      <c r="AC148" s="174">
        <f t="shared" si="35"/>
        <v>0</v>
      </c>
      <c r="AD148" s="138">
        <v>18550000</v>
      </c>
      <c r="AE148" s="138"/>
      <c r="AF148" s="138"/>
      <c r="AG148" s="130"/>
    </row>
    <row r="149" spans="1:33" s="122" customFormat="1" ht="24" customHeight="1" hidden="1" outlineLevel="1">
      <c r="A149" s="386" t="s">
        <v>13</v>
      </c>
      <c r="B149" s="387" t="s">
        <v>30</v>
      </c>
      <c r="C149" s="386" t="s">
        <v>254</v>
      </c>
      <c r="D149" s="386" t="s">
        <v>254</v>
      </c>
      <c r="E149" s="386" t="s">
        <v>57</v>
      </c>
      <c r="F149" s="388"/>
      <c r="G149" s="453"/>
      <c r="H149" s="286"/>
      <c r="I149" s="289"/>
      <c r="J149" s="289"/>
      <c r="K149" s="289"/>
      <c r="L149" s="289"/>
      <c r="M149" s="389"/>
      <c r="N149" s="390">
        <f t="shared" si="38"/>
        <v>37200000</v>
      </c>
      <c r="O149" s="99">
        <v>37200000</v>
      </c>
      <c r="P149" s="324"/>
      <c r="Q149" s="324"/>
      <c r="R149" s="390">
        <f t="shared" si="39"/>
        <v>37200000</v>
      </c>
      <c r="S149" s="151">
        <v>37200000</v>
      </c>
      <c r="T149" s="286"/>
      <c r="U149" s="286"/>
      <c r="V149" s="391">
        <f t="shared" si="40"/>
        <v>0</v>
      </c>
      <c r="W149" s="392"/>
      <c r="X149" s="393"/>
      <c r="Y149" s="138"/>
      <c r="Z149" s="138"/>
      <c r="AA149" s="138">
        <v>37200000</v>
      </c>
      <c r="AB149" s="138"/>
      <c r="AC149" s="174">
        <f t="shared" si="35"/>
        <v>0</v>
      </c>
      <c r="AD149" s="138">
        <v>37200000</v>
      </c>
      <c r="AE149" s="138"/>
      <c r="AF149" s="138"/>
      <c r="AG149" s="130"/>
    </row>
    <row r="150" spans="1:33" s="342" customFormat="1" ht="42.75" collapsed="1">
      <c r="A150" s="394" t="s">
        <v>419</v>
      </c>
      <c r="B150" s="395" t="s">
        <v>300</v>
      </c>
      <c r="C150" s="394"/>
      <c r="D150" s="394"/>
      <c r="E150" s="394"/>
      <c r="F150" s="394"/>
      <c r="G150" s="394"/>
      <c r="H150" s="394"/>
      <c r="I150" s="396" t="e">
        <f aca="true" t="shared" si="41" ref="I150:AF150">I151+I173</f>
        <v>#REF!</v>
      </c>
      <c r="J150" s="396" t="e">
        <f t="shared" si="41"/>
        <v>#REF!</v>
      </c>
      <c r="K150" s="396" t="e">
        <f t="shared" si="41"/>
        <v>#REF!</v>
      </c>
      <c r="L150" s="396" t="e">
        <f t="shared" si="41"/>
        <v>#REF!</v>
      </c>
      <c r="M150" s="396"/>
      <c r="N150" s="397">
        <f>N151+N173</f>
        <v>25567500000</v>
      </c>
      <c r="O150" s="397">
        <f>O151+O173</f>
        <v>21079000000</v>
      </c>
      <c r="P150" s="397">
        <f>P151+P173</f>
        <v>2636200000</v>
      </c>
      <c r="Q150" s="397">
        <f>Q151+Q173</f>
        <v>1823300000</v>
      </c>
      <c r="R150" s="397">
        <f t="shared" si="41"/>
        <v>15950000000</v>
      </c>
      <c r="S150" s="397">
        <f t="shared" si="41"/>
        <v>15950000000</v>
      </c>
      <c r="T150" s="397">
        <f t="shared" si="41"/>
        <v>1823.093</v>
      </c>
      <c r="U150" s="397">
        <f t="shared" si="41"/>
        <v>0</v>
      </c>
      <c r="V150" s="397">
        <f t="shared" si="41"/>
        <v>13579266816</v>
      </c>
      <c r="W150" s="397">
        <f t="shared" si="41"/>
        <v>13579266816</v>
      </c>
      <c r="X150" s="397">
        <f t="shared" si="41"/>
        <v>0</v>
      </c>
      <c r="Y150" s="397">
        <f t="shared" si="41"/>
        <v>0</v>
      </c>
      <c r="Z150" s="397">
        <f t="shared" si="41"/>
        <v>0</v>
      </c>
      <c r="AA150" s="397">
        <v>2370733184</v>
      </c>
      <c r="AB150" s="397">
        <f t="shared" si="41"/>
        <v>1795726012</v>
      </c>
      <c r="AC150" s="174">
        <f t="shared" si="35"/>
        <v>0.7574559735862709</v>
      </c>
      <c r="AD150" s="397">
        <v>2370733184</v>
      </c>
      <c r="AE150" s="123">
        <f t="shared" si="41"/>
        <v>1795726012</v>
      </c>
      <c r="AF150" s="397">
        <f t="shared" si="41"/>
        <v>0</v>
      </c>
      <c r="AG150" s="339"/>
    </row>
    <row r="151" spans="1:33" s="236" customFormat="1" ht="41.25" customHeight="1" hidden="1" outlineLevel="1">
      <c r="A151" s="255">
        <v>1</v>
      </c>
      <c r="B151" s="398" t="s">
        <v>301</v>
      </c>
      <c r="C151" s="228"/>
      <c r="D151" s="255"/>
      <c r="E151" s="255"/>
      <c r="F151" s="255"/>
      <c r="G151" s="255"/>
      <c r="H151" s="255"/>
      <c r="I151" s="231" t="e">
        <f>SUM(#REF!)</f>
        <v>#REF!</v>
      </c>
      <c r="J151" s="231" t="e">
        <f>SUM(#REF!)</f>
        <v>#REF!</v>
      </c>
      <c r="K151" s="231" t="e">
        <f>SUM(#REF!)</f>
        <v>#REF!</v>
      </c>
      <c r="L151" s="231" t="e">
        <f>SUM(#REF!)</f>
        <v>#REF!</v>
      </c>
      <c r="M151" s="231"/>
      <c r="N151" s="123">
        <f aca="true" t="shared" si="42" ref="N151:AF151">SUM(N152:N172)</f>
        <v>6444300000</v>
      </c>
      <c r="O151" s="123">
        <f t="shared" si="42"/>
        <v>6039000000</v>
      </c>
      <c r="P151" s="123">
        <f t="shared" si="42"/>
        <v>57100000</v>
      </c>
      <c r="Q151" s="123">
        <f t="shared" si="42"/>
        <v>348200000</v>
      </c>
      <c r="R151" s="123">
        <f t="shared" si="42"/>
        <v>5119000000</v>
      </c>
      <c r="S151" s="123">
        <f t="shared" si="42"/>
        <v>5119000000</v>
      </c>
      <c r="T151" s="123">
        <f t="shared" si="42"/>
        <v>348.151</v>
      </c>
      <c r="U151" s="123">
        <f t="shared" si="42"/>
        <v>0</v>
      </c>
      <c r="V151" s="123">
        <f t="shared" si="42"/>
        <v>4438482816</v>
      </c>
      <c r="W151" s="123">
        <f t="shared" si="42"/>
        <v>4438482816</v>
      </c>
      <c r="X151" s="123">
        <f t="shared" si="42"/>
        <v>0</v>
      </c>
      <c r="Y151" s="123">
        <f t="shared" si="42"/>
        <v>0</v>
      </c>
      <c r="Z151" s="123">
        <f t="shared" si="42"/>
        <v>0</v>
      </c>
      <c r="AA151" s="123">
        <v>680517184</v>
      </c>
      <c r="AB151" s="123">
        <f t="shared" si="42"/>
        <v>598493432</v>
      </c>
      <c r="AC151" s="174">
        <f t="shared" si="35"/>
        <v>0.8794685072934176</v>
      </c>
      <c r="AD151" s="123">
        <v>680517184</v>
      </c>
      <c r="AE151" s="123">
        <f t="shared" si="42"/>
        <v>598493432</v>
      </c>
      <c r="AF151" s="123">
        <f t="shared" si="42"/>
        <v>0</v>
      </c>
      <c r="AG151" s="230"/>
    </row>
    <row r="152" spans="1:33" s="282" customFormat="1" ht="35.25" customHeight="1" hidden="1" outlineLevel="1">
      <c r="A152" s="268" t="s">
        <v>13</v>
      </c>
      <c r="B152" s="269" t="s">
        <v>302</v>
      </c>
      <c r="C152" s="271" t="s">
        <v>17</v>
      </c>
      <c r="D152" s="271" t="s">
        <v>16</v>
      </c>
      <c r="E152" s="271">
        <v>2022</v>
      </c>
      <c r="F152" s="268" t="s">
        <v>612</v>
      </c>
      <c r="G152" s="271" t="s">
        <v>303</v>
      </c>
      <c r="H152" s="271" t="s">
        <v>304</v>
      </c>
      <c r="I152" s="272">
        <v>127</v>
      </c>
      <c r="J152" s="272">
        <v>127</v>
      </c>
      <c r="K152" s="272">
        <v>127</v>
      </c>
      <c r="L152" s="272">
        <v>127</v>
      </c>
      <c r="M152" s="273" t="s">
        <v>451</v>
      </c>
      <c r="N152" s="274">
        <v>133700000</v>
      </c>
      <c r="O152" s="274">
        <v>127000000</v>
      </c>
      <c r="P152" s="274"/>
      <c r="Q152" s="274">
        <v>6700000</v>
      </c>
      <c r="R152" s="274">
        <f>S152+U152</f>
        <v>127000000</v>
      </c>
      <c r="S152" s="274">
        <v>127000000</v>
      </c>
      <c r="T152" s="274">
        <v>6.68</v>
      </c>
      <c r="U152" s="313"/>
      <c r="V152" s="321">
        <f>W152+X152</f>
        <v>119903342</v>
      </c>
      <c r="W152" s="322">
        <v>119903342</v>
      </c>
      <c r="X152" s="323"/>
      <c r="Y152" s="313"/>
      <c r="Z152" s="313"/>
      <c r="AA152" s="313">
        <v>7096658</v>
      </c>
      <c r="AB152" s="313">
        <f>AE152</f>
        <v>333880</v>
      </c>
      <c r="AC152" s="174">
        <f t="shared" si="35"/>
        <v>0.04704749756857383</v>
      </c>
      <c r="AD152" s="313">
        <v>7096658</v>
      </c>
      <c r="AE152" s="121">
        <v>333880</v>
      </c>
      <c r="AF152" s="313"/>
      <c r="AG152" s="279"/>
    </row>
    <row r="153" spans="1:33" s="326" customFormat="1" ht="35.25" customHeight="1" hidden="1" outlineLevel="1">
      <c r="A153" s="330" t="s">
        <v>13</v>
      </c>
      <c r="B153" s="331" t="s">
        <v>305</v>
      </c>
      <c r="C153" s="333" t="s">
        <v>17</v>
      </c>
      <c r="D153" s="333" t="s">
        <v>16</v>
      </c>
      <c r="E153" s="333">
        <v>2022</v>
      </c>
      <c r="F153" s="333">
        <v>7987881</v>
      </c>
      <c r="G153" s="333" t="s">
        <v>306</v>
      </c>
      <c r="H153" s="333" t="s">
        <v>442</v>
      </c>
      <c r="I153" s="334">
        <v>150</v>
      </c>
      <c r="J153" s="334">
        <v>150</v>
      </c>
      <c r="K153" s="334">
        <v>150</v>
      </c>
      <c r="L153" s="334">
        <v>150</v>
      </c>
      <c r="M153" s="335" t="s">
        <v>307</v>
      </c>
      <c r="N153" s="399">
        <v>157900000</v>
      </c>
      <c r="O153" s="399">
        <v>150000000</v>
      </c>
      <c r="P153" s="399"/>
      <c r="Q153" s="399">
        <v>7900000</v>
      </c>
      <c r="R153" s="399">
        <f aca="true" t="shared" si="43" ref="R153:R172">S153+U153</f>
        <v>150000000</v>
      </c>
      <c r="S153" s="399">
        <v>150000000</v>
      </c>
      <c r="T153" s="399">
        <v>7.89</v>
      </c>
      <c r="U153" s="400"/>
      <c r="V153" s="399">
        <f>W153+X153</f>
        <v>150000000</v>
      </c>
      <c r="W153" s="401">
        <v>150000000</v>
      </c>
      <c r="X153" s="400"/>
      <c r="Y153" s="400"/>
      <c r="Z153" s="400"/>
      <c r="AA153" s="400">
        <v>0</v>
      </c>
      <c r="AB153" s="400"/>
      <c r="AC153" s="174" t="e">
        <f t="shared" si="35"/>
        <v>#DIV/0!</v>
      </c>
      <c r="AD153" s="400">
        <v>0</v>
      </c>
      <c r="AE153" s="142"/>
      <c r="AF153" s="400"/>
      <c r="AG153" s="325"/>
    </row>
    <row r="154" spans="1:33" s="285" customFormat="1" ht="35.25" customHeight="1" hidden="1" outlineLevel="1">
      <c r="A154" s="268" t="s">
        <v>13</v>
      </c>
      <c r="B154" s="269" t="s">
        <v>308</v>
      </c>
      <c r="C154" s="271" t="s">
        <v>17</v>
      </c>
      <c r="D154" s="271" t="s">
        <v>16</v>
      </c>
      <c r="E154" s="271">
        <v>2022</v>
      </c>
      <c r="F154" s="271" t="s">
        <v>479</v>
      </c>
      <c r="G154" s="271" t="s">
        <v>306</v>
      </c>
      <c r="H154" s="271" t="s">
        <v>442</v>
      </c>
      <c r="I154" s="272">
        <v>150</v>
      </c>
      <c r="J154" s="272">
        <v>150</v>
      </c>
      <c r="K154" s="272">
        <v>150</v>
      </c>
      <c r="L154" s="272">
        <v>150</v>
      </c>
      <c r="M154" s="273" t="s">
        <v>309</v>
      </c>
      <c r="N154" s="274">
        <v>157900000</v>
      </c>
      <c r="O154" s="274">
        <v>150000000</v>
      </c>
      <c r="P154" s="274"/>
      <c r="Q154" s="274">
        <v>7900000</v>
      </c>
      <c r="R154" s="274">
        <f t="shared" si="43"/>
        <v>150000000</v>
      </c>
      <c r="S154" s="274">
        <v>150000000</v>
      </c>
      <c r="T154" s="274">
        <v>7.87</v>
      </c>
      <c r="U154" s="355"/>
      <c r="V154" s="321">
        <f>W154+X154</f>
        <v>150000000</v>
      </c>
      <c r="W154" s="322">
        <v>150000000</v>
      </c>
      <c r="X154" s="402"/>
      <c r="Y154" s="403"/>
      <c r="Z154" s="403"/>
      <c r="AA154" s="403"/>
      <c r="AB154" s="403"/>
      <c r="AC154" s="174" t="e">
        <f t="shared" si="35"/>
        <v>#DIV/0!</v>
      </c>
      <c r="AD154" s="403"/>
      <c r="AE154" s="143"/>
      <c r="AF154" s="403"/>
      <c r="AG154" s="283"/>
    </row>
    <row r="155" spans="1:33" s="404" customFormat="1" ht="35.25" customHeight="1" hidden="1" outlineLevel="1">
      <c r="A155" s="268" t="s">
        <v>13</v>
      </c>
      <c r="B155" s="269" t="s">
        <v>310</v>
      </c>
      <c r="C155" s="271" t="s">
        <v>24</v>
      </c>
      <c r="D155" s="271" t="s">
        <v>23</v>
      </c>
      <c r="E155" s="271">
        <v>2022</v>
      </c>
      <c r="F155" s="271">
        <v>8000910</v>
      </c>
      <c r="G155" s="271" t="s">
        <v>63</v>
      </c>
      <c r="H155" s="271" t="s">
        <v>431</v>
      </c>
      <c r="I155" s="272">
        <v>250</v>
      </c>
      <c r="J155" s="272">
        <v>250</v>
      </c>
      <c r="K155" s="272">
        <v>250</v>
      </c>
      <c r="L155" s="272">
        <v>250</v>
      </c>
      <c r="M155" s="273" t="s">
        <v>311</v>
      </c>
      <c r="N155" s="274">
        <v>277800000</v>
      </c>
      <c r="O155" s="274">
        <v>250000000</v>
      </c>
      <c r="P155" s="274"/>
      <c r="Q155" s="274">
        <v>27800000</v>
      </c>
      <c r="R155" s="274">
        <f t="shared" si="43"/>
        <v>250000000</v>
      </c>
      <c r="S155" s="274">
        <v>250000000</v>
      </c>
      <c r="T155" s="274">
        <v>27.78</v>
      </c>
      <c r="U155" s="313"/>
      <c r="V155" s="321">
        <f>W155+X155</f>
        <v>249498000</v>
      </c>
      <c r="W155" s="322">
        <v>249498000</v>
      </c>
      <c r="X155" s="313"/>
      <c r="Y155" s="313"/>
      <c r="Z155" s="313"/>
      <c r="AA155" s="313">
        <v>502000</v>
      </c>
      <c r="AB155" s="313">
        <f>AE155</f>
        <v>500000</v>
      </c>
      <c r="AC155" s="174">
        <f t="shared" si="35"/>
        <v>0.9960159362549801</v>
      </c>
      <c r="AD155" s="313">
        <v>502000</v>
      </c>
      <c r="AE155" s="131">
        <v>500000</v>
      </c>
      <c r="AF155" s="313"/>
      <c r="AG155" s="373"/>
    </row>
    <row r="156" spans="1:33" s="285" customFormat="1" ht="35.25" customHeight="1" hidden="1" outlineLevel="1">
      <c r="A156" s="268" t="s">
        <v>13</v>
      </c>
      <c r="B156" s="269" t="s">
        <v>312</v>
      </c>
      <c r="C156" s="271" t="s">
        <v>24</v>
      </c>
      <c r="D156" s="271" t="s">
        <v>23</v>
      </c>
      <c r="E156" s="271">
        <v>2022</v>
      </c>
      <c r="F156" s="271">
        <v>8002513</v>
      </c>
      <c r="G156" s="271" t="s">
        <v>63</v>
      </c>
      <c r="H156" s="271" t="s">
        <v>430</v>
      </c>
      <c r="I156" s="272">
        <v>177</v>
      </c>
      <c r="J156" s="272">
        <v>177</v>
      </c>
      <c r="K156" s="272">
        <v>177</v>
      </c>
      <c r="L156" s="272">
        <v>177</v>
      </c>
      <c r="M156" s="273" t="s">
        <v>313</v>
      </c>
      <c r="N156" s="274">
        <v>196700000</v>
      </c>
      <c r="O156" s="274">
        <v>177000000</v>
      </c>
      <c r="P156" s="274"/>
      <c r="Q156" s="274">
        <v>19700000</v>
      </c>
      <c r="R156" s="274">
        <f t="shared" si="43"/>
        <v>177000000</v>
      </c>
      <c r="S156" s="274">
        <v>177000000</v>
      </c>
      <c r="T156" s="272">
        <v>19.67</v>
      </c>
      <c r="U156" s="283"/>
      <c r="V156" s="321">
        <f>W156+X156</f>
        <v>176645000</v>
      </c>
      <c r="W156" s="405">
        <v>176645000</v>
      </c>
      <c r="X156" s="402"/>
      <c r="Y156" s="403"/>
      <c r="Z156" s="403"/>
      <c r="AA156" s="313">
        <v>355000</v>
      </c>
      <c r="AB156" s="313">
        <f>AE156</f>
        <v>354000</v>
      </c>
      <c r="AC156" s="174">
        <f t="shared" si="35"/>
        <v>0.9971830985915493</v>
      </c>
      <c r="AD156" s="313">
        <v>355000</v>
      </c>
      <c r="AE156" s="121">
        <v>354000</v>
      </c>
      <c r="AF156" s="313"/>
      <c r="AG156" s="283"/>
    </row>
    <row r="157" spans="1:33" s="282" customFormat="1" ht="35.25" customHeight="1" hidden="1" outlineLevel="1">
      <c r="A157" s="268" t="s">
        <v>13</v>
      </c>
      <c r="B157" s="269" t="s">
        <v>314</v>
      </c>
      <c r="C157" s="271" t="s">
        <v>20</v>
      </c>
      <c r="D157" s="271" t="s">
        <v>19</v>
      </c>
      <c r="E157" s="271">
        <v>2022</v>
      </c>
      <c r="F157" s="406" t="s">
        <v>615</v>
      </c>
      <c r="G157" s="271" t="s">
        <v>63</v>
      </c>
      <c r="H157" s="271" t="s">
        <v>447</v>
      </c>
      <c r="I157" s="272">
        <v>450</v>
      </c>
      <c r="J157" s="272">
        <v>450</v>
      </c>
      <c r="K157" s="272">
        <v>450</v>
      </c>
      <c r="L157" s="272" t="e">
        <f>#REF!</f>
        <v>#REF!</v>
      </c>
      <c r="M157" s="273" t="s">
        <v>315</v>
      </c>
      <c r="N157" s="274">
        <v>473700000</v>
      </c>
      <c r="O157" s="274">
        <v>450000000</v>
      </c>
      <c r="P157" s="274"/>
      <c r="Q157" s="274">
        <v>23700000</v>
      </c>
      <c r="R157" s="274">
        <f t="shared" si="43"/>
        <v>450000000</v>
      </c>
      <c r="S157" s="274">
        <v>450000000</v>
      </c>
      <c r="T157" s="272">
        <v>23.68</v>
      </c>
      <c r="U157" s="279"/>
      <c r="V157" s="321">
        <f aca="true" t="shared" si="44" ref="V157:V172">W157+X157</f>
        <v>437840000</v>
      </c>
      <c r="W157" s="407">
        <v>437840000</v>
      </c>
      <c r="X157" s="313"/>
      <c r="Y157" s="279"/>
      <c r="Z157" s="279"/>
      <c r="AA157" s="313">
        <v>12160000</v>
      </c>
      <c r="AB157" s="313"/>
      <c r="AC157" s="174">
        <f t="shared" si="35"/>
        <v>0</v>
      </c>
      <c r="AD157" s="313">
        <v>12160000</v>
      </c>
      <c r="AE157" s="131"/>
      <c r="AF157" s="313"/>
      <c r="AG157" s="279"/>
    </row>
    <row r="158" spans="1:33" s="285" customFormat="1" ht="35.25" customHeight="1" hidden="1" outlineLevel="1">
      <c r="A158" s="268" t="s">
        <v>13</v>
      </c>
      <c r="B158" s="269" t="s">
        <v>316</v>
      </c>
      <c r="C158" s="271" t="s">
        <v>20</v>
      </c>
      <c r="D158" s="271" t="s">
        <v>19</v>
      </c>
      <c r="E158" s="271">
        <v>2022</v>
      </c>
      <c r="F158" s="406" t="s">
        <v>477</v>
      </c>
      <c r="G158" s="271" t="s">
        <v>63</v>
      </c>
      <c r="H158" s="271" t="s">
        <v>446</v>
      </c>
      <c r="I158" s="272">
        <v>600</v>
      </c>
      <c r="J158" s="272">
        <v>600</v>
      </c>
      <c r="K158" s="272">
        <v>600</v>
      </c>
      <c r="L158" s="272" t="e">
        <f>#REF!</f>
        <v>#REF!</v>
      </c>
      <c r="M158" s="273" t="s">
        <v>317</v>
      </c>
      <c r="N158" s="274">
        <v>631600000</v>
      </c>
      <c r="O158" s="274">
        <v>600000000</v>
      </c>
      <c r="P158" s="274"/>
      <c r="Q158" s="274">
        <v>31600000</v>
      </c>
      <c r="R158" s="274">
        <f t="shared" si="43"/>
        <v>600000000</v>
      </c>
      <c r="S158" s="274">
        <v>600000000</v>
      </c>
      <c r="T158" s="274">
        <v>31.58</v>
      </c>
      <c r="U158" s="355"/>
      <c r="V158" s="321">
        <f t="shared" si="44"/>
        <v>582412000</v>
      </c>
      <c r="W158" s="322">
        <v>582412000</v>
      </c>
      <c r="X158" s="402"/>
      <c r="Y158" s="403"/>
      <c r="Z158" s="403"/>
      <c r="AA158" s="313">
        <v>17588000</v>
      </c>
      <c r="AB158" s="313"/>
      <c r="AC158" s="174">
        <f t="shared" si="35"/>
        <v>0</v>
      </c>
      <c r="AD158" s="313">
        <v>17588000</v>
      </c>
      <c r="AE158" s="131"/>
      <c r="AF158" s="313"/>
      <c r="AG158" s="283"/>
    </row>
    <row r="159" spans="1:33" s="411" customFormat="1" ht="35.25" customHeight="1" hidden="1" outlineLevel="1">
      <c r="A159" s="408" t="s">
        <v>13</v>
      </c>
      <c r="B159" s="269" t="s">
        <v>318</v>
      </c>
      <c r="C159" s="271" t="s">
        <v>20</v>
      </c>
      <c r="D159" s="271" t="s">
        <v>19</v>
      </c>
      <c r="E159" s="271">
        <v>2022</v>
      </c>
      <c r="F159" s="268" t="s">
        <v>613</v>
      </c>
      <c r="G159" s="271" t="s">
        <v>303</v>
      </c>
      <c r="H159" s="271" t="s">
        <v>304</v>
      </c>
      <c r="I159" s="273">
        <v>76</v>
      </c>
      <c r="J159" s="273">
        <v>76</v>
      </c>
      <c r="K159" s="273">
        <v>76</v>
      </c>
      <c r="L159" s="273" t="e">
        <f>#REF!</f>
        <v>#REF!</v>
      </c>
      <c r="M159" s="273" t="s">
        <v>319</v>
      </c>
      <c r="N159" s="274">
        <v>80000000</v>
      </c>
      <c r="O159" s="274">
        <v>76000000</v>
      </c>
      <c r="P159" s="274"/>
      <c r="Q159" s="274">
        <v>4000000</v>
      </c>
      <c r="R159" s="274">
        <f t="shared" si="43"/>
        <v>76000000</v>
      </c>
      <c r="S159" s="274">
        <v>76000000</v>
      </c>
      <c r="T159" s="274">
        <v>4</v>
      </c>
      <c r="U159" s="409"/>
      <c r="V159" s="321">
        <f t="shared" si="44"/>
        <v>70921000</v>
      </c>
      <c r="W159" s="322">
        <v>70921000</v>
      </c>
      <c r="X159" s="313"/>
      <c r="Y159" s="313"/>
      <c r="Z159" s="313"/>
      <c r="AA159" s="313">
        <v>5079000</v>
      </c>
      <c r="AB159" s="313"/>
      <c r="AC159" s="174">
        <f t="shared" si="35"/>
        <v>0</v>
      </c>
      <c r="AD159" s="313">
        <v>5079000</v>
      </c>
      <c r="AE159" s="131"/>
      <c r="AF159" s="313"/>
      <c r="AG159" s="410"/>
    </row>
    <row r="160" spans="1:33" s="282" customFormat="1" ht="35.25" customHeight="1" hidden="1" outlineLevel="1">
      <c r="A160" s="268" t="s">
        <v>13</v>
      </c>
      <c r="B160" s="269" t="s">
        <v>320</v>
      </c>
      <c r="C160" s="271" t="s">
        <v>20</v>
      </c>
      <c r="D160" s="271" t="s">
        <v>19</v>
      </c>
      <c r="E160" s="271">
        <v>2022</v>
      </c>
      <c r="F160" s="268" t="s">
        <v>620</v>
      </c>
      <c r="G160" s="271" t="s">
        <v>321</v>
      </c>
      <c r="H160" s="271" t="s">
        <v>322</v>
      </c>
      <c r="I160" s="272">
        <v>80</v>
      </c>
      <c r="J160" s="272">
        <v>80</v>
      </c>
      <c r="K160" s="272">
        <v>80</v>
      </c>
      <c r="L160" s="272">
        <v>80</v>
      </c>
      <c r="M160" s="273" t="s">
        <v>422</v>
      </c>
      <c r="N160" s="321">
        <v>84200000</v>
      </c>
      <c r="O160" s="321">
        <v>80000000</v>
      </c>
      <c r="P160" s="321"/>
      <c r="Q160" s="321">
        <v>4200000</v>
      </c>
      <c r="R160" s="321">
        <f t="shared" si="43"/>
        <v>80000000</v>
      </c>
      <c r="S160" s="321">
        <v>80000000</v>
      </c>
      <c r="T160" s="321">
        <v>4.211</v>
      </c>
      <c r="U160" s="313"/>
      <c r="V160" s="321">
        <f t="shared" si="44"/>
        <v>0</v>
      </c>
      <c r="W160" s="412"/>
      <c r="X160" s="313"/>
      <c r="Y160" s="313"/>
      <c r="Z160" s="313"/>
      <c r="AA160" s="313">
        <v>80000000</v>
      </c>
      <c r="AB160" s="313">
        <f>AE160</f>
        <v>79999000</v>
      </c>
      <c r="AC160" s="174">
        <f t="shared" si="35"/>
        <v>0.9999875</v>
      </c>
      <c r="AD160" s="313">
        <v>80000000</v>
      </c>
      <c r="AE160" s="121">
        <v>79999000</v>
      </c>
      <c r="AF160" s="313"/>
      <c r="AG160" s="279"/>
    </row>
    <row r="161" spans="1:33" s="285" customFormat="1" ht="35.25" customHeight="1" hidden="1" outlineLevel="1">
      <c r="A161" s="268" t="s">
        <v>13</v>
      </c>
      <c r="B161" s="269" t="s">
        <v>323</v>
      </c>
      <c r="C161" s="271" t="s">
        <v>20</v>
      </c>
      <c r="D161" s="271" t="s">
        <v>19</v>
      </c>
      <c r="E161" s="271">
        <v>2022</v>
      </c>
      <c r="F161" s="271">
        <v>7997856</v>
      </c>
      <c r="G161" s="271" t="s">
        <v>321</v>
      </c>
      <c r="H161" s="271" t="s">
        <v>322</v>
      </c>
      <c r="I161" s="272">
        <v>80</v>
      </c>
      <c r="J161" s="272">
        <v>80</v>
      </c>
      <c r="K161" s="272">
        <v>80</v>
      </c>
      <c r="L161" s="272">
        <v>80</v>
      </c>
      <c r="M161" s="273" t="s">
        <v>420</v>
      </c>
      <c r="N161" s="274">
        <v>804200000</v>
      </c>
      <c r="O161" s="274">
        <v>800000000</v>
      </c>
      <c r="P161" s="274"/>
      <c r="Q161" s="321">
        <v>4200000</v>
      </c>
      <c r="R161" s="274">
        <f t="shared" si="43"/>
        <v>80000000</v>
      </c>
      <c r="S161" s="274">
        <v>80000000</v>
      </c>
      <c r="T161" s="274">
        <v>4.211</v>
      </c>
      <c r="U161" s="355"/>
      <c r="V161" s="321">
        <f t="shared" si="44"/>
        <v>0</v>
      </c>
      <c r="W161" s="402"/>
      <c r="X161" s="402"/>
      <c r="Y161" s="402"/>
      <c r="Z161" s="402"/>
      <c r="AA161" s="313">
        <v>80000000</v>
      </c>
      <c r="AB161" s="313">
        <f>AE161</f>
        <v>79997000</v>
      </c>
      <c r="AC161" s="174">
        <f t="shared" si="35"/>
        <v>0.9999625</v>
      </c>
      <c r="AD161" s="313">
        <v>80000000</v>
      </c>
      <c r="AE161" s="121">
        <v>79997000</v>
      </c>
      <c r="AF161" s="313"/>
      <c r="AG161" s="283"/>
    </row>
    <row r="162" spans="1:33" s="285" customFormat="1" ht="35.25" customHeight="1" hidden="1" outlineLevel="1">
      <c r="A162" s="268" t="s">
        <v>13</v>
      </c>
      <c r="B162" s="269" t="s">
        <v>324</v>
      </c>
      <c r="C162" s="271" t="s">
        <v>20</v>
      </c>
      <c r="D162" s="271" t="s">
        <v>19</v>
      </c>
      <c r="E162" s="271">
        <v>2022</v>
      </c>
      <c r="F162" s="268" t="s">
        <v>621</v>
      </c>
      <c r="G162" s="271" t="s">
        <v>321</v>
      </c>
      <c r="H162" s="271" t="s">
        <v>325</v>
      </c>
      <c r="I162" s="272">
        <v>80</v>
      </c>
      <c r="J162" s="272">
        <v>80</v>
      </c>
      <c r="K162" s="272">
        <v>80</v>
      </c>
      <c r="L162" s="272">
        <v>80</v>
      </c>
      <c r="M162" s="273" t="s">
        <v>421</v>
      </c>
      <c r="N162" s="274">
        <v>84200000</v>
      </c>
      <c r="O162" s="274">
        <v>80000000</v>
      </c>
      <c r="P162" s="274"/>
      <c r="Q162" s="321">
        <v>4200000</v>
      </c>
      <c r="R162" s="274">
        <f t="shared" si="43"/>
        <v>80000000</v>
      </c>
      <c r="S162" s="274">
        <v>80000000</v>
      </c>
      <c r="T162" s="272">
        <v>4.211</v>
      </c>
      <c r="U162" s="283"/>
      <c r="V162" s="321">
        <f t="shared" si="44"/>
        <v>0</v>
      </c>
      <c r="W162" s="402"/>
      <c r="X162" s="402"/>
      <c r="Y162" s="403"/>
      <c r="Z162" s="403"/>
      <c r="AA162" s="313">
        <v>80000000</v>
      </c>
      <c r="AB162" s="313">
        <f>AE162</f>
        <v>79998000</v>
      </c>
      <c r="AC162" s="174">
        <f t="shared" si="35"/>
        <v>0.999975</v>
      </c>
      <c r="AD162" s="313">
        <v>80000000</v>
      </c>
      <c r="AE162" s="121">
        <v>79998000</v>
      </c>
      <c r="AF162" s="313"/>
      <c r="AG162" s="283"/>
    </row>
    <row r="163" spans="1:33" s="342" customFormat="1" ht="35.25" customHeight="1" hidden="1" outlineLevel="1">
      <c r="A163" s="330" t="s">
        <v>13</v>
      </c>
      <c r="B163" s="331" t="s">
        <v>326</v>
      </c>
      <c r="C163" s="333" t="s">
        <v>20</v>
      </c>
      <c r="D163" s="333" t="s">
        <v>19</v>
      </c>
      <c r="E163" s="333">
        <v>2022</v>
      </c>
      <c r="F163" s="333">
        <v>7998158</v>
      </c>
      <c r="G163" s="333" t="s">
        <v>327</v>
      </c>
      <c r="H163" s="333" t="s">
        <v>328</v>
      </c>
      <c r="I163" s="334">
        <v>340</v>
      </c>
      <c r="J163" s="334">
        <v>340</v>
      </c>
      <c r="K163" s="334">
        <v>340</v>
      </c>
      <c r="L163" s="334">
        <v>340</v>
      </c>
      <c r="M163" s="335" t="s">
        <v>329</v>
      </c>
      <c r="N163" s="336">
        <v>357900000</v>
      </c>
      <c r="O163" s="336">
        <v>340000000</v>
      </c>
      <c r="P163" s="336"/>
      <c r="Q163" s="336">
        <v>17900000</v>
      </c>
      <c r="R163" s="334">
        <f t="shared" si="43"/>
        <v>340000000</v>
      </c>
      <c r="S163" s="334">
        <v>340000000</v>
      </c>
      <c r="T163" s="334">
        <v>17.89</v>
      </c>
      <c r="U163" s="339"/>
      <c r="V163" s="321">
        <f t="shared" si="44"/>
        <v>339240000</v>
      </c>
      <c r="W163" s="405">
        <v>339240000</v>
      </c>
      <c r="X163" s="413"/>
      <c r="Y163" s="414"/>
      <c r="Z163" s="414"/>
      <c r="AA163" s="313">
        <v>760000</v>
      </c>
      <c r="AB163" s="313"/>
      <c r="AC163" s="174">
        <f t="shared" si="35"/>
        <v>0</v>
      </c>
      <c r="AD163" s="313">
        <v>760000</v>
      </c>
      <c r="AE163" s="131"/>
      <c r="AF163" s="313"/>
      <c r="AG163" s="339"/>
    </row>
    <row r="164" spans="1:33" s="282" customFormat="1" ht="35.25" customHeight="1" hidden="1" outlineLevel="1">
      <c r="A164" s="268" t="s">
        <v>13</v>
      </c>
      <c r="B164" s="269" t="s">
        <v>330</v>
      </c>
      <c r="C164" s="271" t="s">
        <v>22</v>
      </c>
      <c r="D164" s="271" t="s">
        <v>21</v>
      </c>
      <c r="E164" s="271" t="s">
        <v>57</v>
      </c>
      <c r="F164" s="271">
        <v>7993431</v>
      </c>
      <c r="G164" s="271" t="s">
        <v>303</v>
      </c>
      <c r="H164" s="271" t="s">
        <v>304</v>
      </c>
      <c r="I164" s="272">
        <f>43*3</f>
        <v>129</v>
      </c>
      <c r="J164" s="272">
        <f>43*3</f>
        <v>129</v>
      </c>
      <c r="K164" s="272">
        <f>43*3</f>
        <v>129</v>
      </c>
      <c r="L164" s="272">
        <f>43*3</f>
        <v>129</v>
      </c>
      <c r="M164" s="273" t="s">
        <v>331</v>
      </c>
      <c r="N164" s="274">
        <v>135800000</v>
      </c>
      <c r="O164" s="274">
        <v>129000000</v>
      </c>
      <c r="P164" s="274"/>
      <c r="Q164" s="274">
        <v>6800000</v>
      </c>
      <c r="R164" s="274">
        <f t="shared" si="43"/>
        <v>129000000</v>
      </c>
      <c r="S164" s="274">
        <v>129000000</v>
      </c>
      <c r="T164" s="272">
        <v>6.789</v>
      </c>
      <c r="U164" s="279"/>
      <c r="V164" s="321">
        <f t="shared" si="44"/>
        <v>121048000</v>
      </c>
      <c r="W164" s="407">
        <v>121048000</v>
      </c>
      <c r="X164" s="313"/>
      <c r="Y164" s="279"/>
      <c r="Z164" s="279"/>
      <c r="AA164" s="313">
        <v>7952000</v>
      </c>
      <c r="AB164" s="313"/>
      <c r="AC164" s="174">
        <f t="shared" si="35"/>
        <v>0</v>
      </c>
      <c r="AD164" s="313">
        <v>7952000</v>
      </c>
      <c r="AE164" s="131"/>
      <c r="AF164" s="313"/>
      <c r="AG164" s="281"/>
    </row>
    <row r="165" spans="1:33" s="326" customFormat="1" ht="35.25" customHeight="1" hidden="1" outlineLevel="1">
      <c r="A165" s="330" t="s">
        <v>13</v>
      </c>
      <c r="B165" s="331" t="s">
        <v>332</v>
      </c>
      <c r="C165" s="333" t="s">
        <v>22</v>
      </c>
      <c r="D165" s="333" t="s">
        <v>21</v>
      </c>
      <c r="E165" s="333" t="s">
        <v>57</v>
      </c>
      <c r="F165" s="333">
        <v>7994275</v>
      </c>
      <c r="G165" s="333" t="s">
        <v>321</v>
      </c>
      <c r="H165" s="333" t="s">
        <v>333</v>
      </c>
      <c r="I165" s="334">
        <v>100</v>
      </c>
      <c r="J165" s="334">
        <v>100</v>
      </c>
      <c r="K165" s="334">
        <v>100</v>
      </c>
      <c r="L165" s="334">
        <v>100</v>
      </c>
      <c r="M165" s="335" t="s">
        <v>334</v>
      </c>
      <c r="N165" s="334">
        <v>105300000</v>
      </c>
      <c r="O165" s="336">
        <v>100000000</v>
      </c>
      <c r="P165" s="336"/>
      <c r="Q165" s="336">
        <v>5300000</v>
      </c>
      <c r="R165" s="336">
        <f t="shared" si="43"/>
        <v>100000000</v>
      </c>
      <c r="S165" s="336">
        <v>100000000</v>
      </c>
      <c r="T165" s="334">
        <v>5.263</v>
      </c>
      <c r="U165" s="325"/>
      <c r="V165" s="321">
        <f t="shared" si="44"/>
        <v>100000000</v>
      </c>
      <c r="W165" s="400">
        <v>100000000</v>
      </c>
      <c r="X165" s="400"/>
      <c r="Y165" s="325"/>
      <c r="Z165" s="325"/>
      <c r="AA165" s="313">
        <v>0</v>
      </c>
      <c r="AB165" s="313"/>
      <c r="AC165" s="174" t="e">
        <f t="shared" si="35"/>
        <v>#DIV/0!</v>
      </c>
      <c r="AD165" s="313">
        <v>0</v>
      </c>
      <c r="AE165" s="131"/>
      <c r="AF165" s="313"/>
      <c r="AG165" s="325"/>
    </row>
    <row r="166" spans="1:33" s="282" customFormat="1" ht="35.25" customHeight="1" hidden="1" outlineLevel="1">
      <c r="A166" s="268" t="s">
        <v>13</v>
      </c>
      <c r="B166" s="269" t="s">
        <v>335</v>
      </c>
      <c r="C166" s="271" t="s">
        <v>22</v>
      </c>
      <c r="D166" s="271" t="s">
        <v>21</v>
      </c>
      <c r="E166" s="271">
        <v>2022</v>
      </c>
      <c r="F166" s="271">
        <v>7994273</v>
      </c>
      <c r="G166" s="271" t="s">
        <v>306</v>
      </c>
      <c r="H166" s="271" t="s">
        <v>336</v>
      </c>
      <c r="I166" s="272">
        <v>100</v>
      </c>
      <c r="J166" s="272">
        <v>100</v>
      </c>
      <c r="K166" s="272">
        <v>100</v>
      </c>
      <c r="L166" s="272">
        <v>100</v>
      </c>
      <c r="M166" s="273" t="s">
        <v>337</v>
      </c>
      <c r="N166" s="274">
        <v>105300000</v>
      </c>
      <c r="O166" s="274">
        <v>100000000</v>
      </c>
      <c r="P166" s="274"/>
      <c r="Q166" s="336">
        <v>5300000</v>
      </c>
      <c r="R166" s="274">
        <f t="shared" si="43"/>
        <v>100000000</v>
      </c>
      <c r="S166" s="274">
        <v>100000000</v>
      </c>
      <c r="T166" s="274">
        <v>5.263</v>
      </c>
      <c r="U166" s="313"/>
      <c r="V166" s="321">
        <f t="shared" si="44"/>
        <v>99999000</v>
      </c>
      <c r="W166" s="313">
        <v>99999000</v>
      </c>
      <c r="X166" s="313"/>
      <c r="Y166" s="313"/>
      <c r="Z166" s="313"/>
      <c r="AA166" s="313">
        <v>1000</v>
      </c>
      <c r="AB166" s="313"/>
      <c r="AC166" s="174">
        <f t="shared" si="35"/>
        <v>0</v>
      </c>
      <c r="AD166" s="313">
        <v>1000</v>
      </c>
      <c r="AE166" s="131"/>
      <c r="AF166" s="313"/>
      <c r="AG166" s="279"/>
    </row>
    <row r="167" spans="1:33" s="285" customFormat="1" ht="35.25" customHeight="1" hidden="1" outlineLevel="1">
      <c r="A167" s="268" t="s">
        <v>13</v>
      </c>
      <c r="B167" s="269" t="s">
        <v>338</v>
      </c>
      <c r="C167" s="271" t="s">
        <v>22</v>
      </c>
      <c r="D167" s="271" t="s">
        <v>21</v>
      </c>
      <c r="E167" s="271" t="s">
        <v>292</v>
      </c>
      <c r="F167" s="271">
        <v>8003897</v>
      </c>
      <c r="G167" s="271" t="s">
        <v>339</v>
      </c>
      <c r="H167" s="271" t="s">
        <v>340</v>
      </c>
      <c r="I167" s="272">
        <v>45</v>
      </c>
      <c r="J167" s="272">
        <v>45</v>
      </c>
      <c r="K167" s="272">
        <v>45</v>
      </c>
      <c r="L167" s="272">
        <v>45</v>
      </c>
      <c r="M167" s="273" t="s">
        <v>341</v>
      </c>
      <c r="N167" s="274">
        <v>333300000</v>
      </c>
      <c r="O167" s="274">
        <v>245000000</v>
      </c>
      <c r="P167" s="274">
        <v>57100000</v>
      </c>
      <c r="Q167" s="274">
        <v>31200000</v>
      </c>
      <c r="R167" s="274">
        <f t="shared" si="43"/>
        <v>45000000</v>
      </c>
      <c r="S167" s="274">
        <v>45000000</v>
      </c>
      <c r="T167" s="274">
        <v>31.2</v>
      </c>
      <c r="U167" s="355"/>
      <c r="V167" s="321">
        <f t="shared" si="44"/>
        <v>0</v>
      </c>
      <c r="W167" s="402"/>
      <c r="X167" s="402"/>
      <c r="Y167" s="402"/>
      <c r="Z167" s="402"/>
      <c r="AA167" s="313">
        <v>45000000</v>
      </c>
      <c r="AB167" s="313">
        <f>AE167</f>
        <v>41450000</v>
      </c>
      <c r="AC167" s="174">
        <f t="shared" si="35"/>
        <v>0.9211111111111111</v>
      </c>
      <c r="AD167" s="313">
        <v>45000000</v>
      </c>
      <c r="AE167" s="121">
        <v>41450000</v>
      </c>
      <c r="AF167" s="313"/>
      <c r="AG167" s="283"/>
    </row>
    <row r="168" spans="1:33" s="282" customFormat="1" ht="35.25" customHeight="1" hidden="1" outlineLevel="1">
      <c r="A168" s="268" t="s">
        <v>13</v>
      </c>
      <c r="B168" s="269" t="s">
        <v>342</v>
      </c>
      <c r="C168" s="271" t="s">
        <v>22</v>
      </c>
      <c r="D168" s="271" t="s">
        <v>21</v>
      </c>
      <c r="E168" s="271">
        <v>2022</v>
      </c>
      <c r="F168" s="271">
        <v>7993423</v>
      </c>
      <c r="G168" s="271" t="s">
        <v>63</v>
      </c>
      <c r="H168" s="271" t="s">
        <v>438</v>
      </c>
      <c r="I168" s="272">
        <v>650</v>
      </c>
      <c r="J168" s="272">
        <v>650</v>
      </c>
      <c r="K168" s="272">
        <v>650</v>
      </c>
      <c r="L168" s="272">
        <v>650</v>
      </c>
      <c r="M168" s="273" t="s">
        <v>343</v>
      </c>
      <c r="N168" s="274">
        <v>684200000</v>
      </c>
      <c r="O168" s="274">
        <v>650000000</v>
      </c>
      <c r="P168" s="274"/>
      <c r="Q168" s="274">
        <v>34200000</v>
      </c>
      <c r="R168" s="274">
        <f t="shared" si="43"/>
        <v>650000000</v>
      </c>
      <c r="S168" s="274">
        <v>650000000</v>
      </c>
      <c r="T168" s="274">
        <v>34.21</v>
      </c>
      <c r="U168" s="313"/>
      <c r="V168" s="321">
        <f t="shared" si="44"/>
        <v>649299000</v>
      </c>
      <c r="W168" s="322">
        <v>649299000</v>
      </c>
      <c r="X168" s="313"/>
      <c r="Y168" s="313"/>
      <c r="Z168" s="313"/>
      <c r="AA168" s="313">
        <v>701000</v>
      </c>
      <c r="AB168" s="313"/>
      <c r="AC168" s="174">
        <f t="shared" si="35"/>
        <v>0</v>
      </c>
      <c r="AD168" s="313">
        <v>701000</v>
      </c>
      <c r="AE168" s="131"/>
      <c r="AF168" s="313"/>
      <c r="AG168" s="279"/>
    </row>
    <row r="169" spans="1:33" s="326" customFormat="1" ht="35.25" customHeight="1" hidden="1" outlineLevel="1">
      <c r="A169" s="330" t="s">
        <v>13</v>
      </c>
      <c r="B169" s="331" t="s">
        <v>344</v>
      </c>
      <c r="C169" s="333" t="s">
        <v>22</v>
      </c>
      <c r="D169" s="333" t="s">
        <v>21</v>
      </c>
      <c r="E169" s="333">
        <v>2022</v>
      </c>
      <c r="F169" s="333">
        <v>7991702</v>
      </c>
      <c r="G169" s="333" t="s">
        <v>63</v>
      </c>
      <c r="H169" s="333" t="s">
        <v>439</v>
      </c>
      <c r="I169" s="334">
        <v>681</v>
      </c>
      <c r="J169" s="334">
        <v>681</v>
      </c>
      <c r="K169" s="334">
        <v>681</v>
      </c>
      <c r="L169" s="334" t="e">
        <f>#REF!</f>
        <v>#REF!</v>
      </c>
      <c r="M169" s="335" t="s">
        <v>345</v>
      </c>
      <c r="N169" s="274">
        <v>716800000</v>
      </c>
      <c r="O169" s="274">
        <v>681000000</v>
      </c>
      <c r="P169" s="274"/>
      <c r="Q169" s="274">
        <v>35800000</v>
      </c>
      <c r="R169" s="274">
        <f t="shared" si="43"/>
        <v>681000000</v>
      </c>
      <c r="S169" s="274">
        <v>681000000</v>
      </c>
      <c r="T169" s="274">
        <v>35.84</v>
      </c>
      <c r="U169" s="313"/>
      <c r="V169" s="321">
        <f t="shared" si="44"/>
        <v>680100000</v>
      </c>
      <c r="W169" s="322">
        <v>680100000</v>
      </c>
      <c r="X169" s="313"/>
      <c r="Y169" s="313"/>
      <c r="Z169" s="313"/>
      <c r="AA169" s="313">
        <v>900000</v>
      </c>
      <c r="AB169" s="313"/>
      <c r="AC169" s="174">
        <f t="shared" si="35"/>
        <v>0</v>
      </c>
      <c r="AD169" s="313">
        <v>900000</v>
      </c>
      <c r="AE169" s="131"/>
      <c r="AF169" s="313"/>
      <c r="AG169" s="325"/>
    </row>
    <row r="170" spans="1:33" s="342" customFormat="1" ht="35.25" customHeight="1" hidden="1" outlineLevel="1">
      <c r="A170" s="330" t="s">
        <v>13</v>
      </c>
      <c r="B170" s="331" t="s">
        <v>346</v>
      </c>
      <c r="C170" s="333" t="s">
        <v>28</v>
      </c>
      <c r="D170" s="333" t="s">
        <v>27</v>
      </c>
      <c r="E170" s="333">
        <v>2022</v>
      </c>
      <c r="F170" s="333">
        <v>7997858</v>
      </c>
      <c r="G170" s="333" t="s">
        <v>347</v>
      </c>
      <c r="H170" s="333" t="s">
        <v>450</v>
      </c>
      <c r="I170" s="334">
        <v>427</v>
      </c>
      <c r="J170" s="334">
        <v>427</v>
      </c>
      <c r="K170" s="334">
        <v>427</v>
      </c>
      <c r="L170" s="334">
        <v>427</v>
      </c>
      <c r="M170" s="335" t="s">
        <v>348</v>
      </c>
      <c r="N170" s="336">
        <v>449500000</v>
      </c>
      <c r="O170" s="336">
        <v>427000000</v>
      </c>
      <c r="P170" s="336"/>
      <c r="Q170" s="336">
        <v>22500000</v>
      </c>
      <c r="R170" s="336">
        <f t="shared" si="43"/>
        <v>427000000</v>
      </c>
      <c r="S170" s="336">
        <v>427000000</v>
      </c>
      <c r="T170" s="336">
        <v>22.47</v>
      </c>
      <c r="U170" s="400"/>
      <c r="V170" s="399">
        <f t="shared" si="44"/>
        <v>416336474</v>
      </c>
      <c r="W170" s="400">
        <v>416336474</v>
      </c>
      <c r="X170" s="400"/>
      <c r="Y170" s="400"/>
      <c r="Z170" s="400"/>
      <c r="AA170" s="400">
        <v>10663526</v>
      </c>
      <c r="AB170" s="400"/>
      <c r="AC170" s="174">
        <f t="shared" si="35"/>
        <v>0</v>
      </c>
      <c r="AD170" s="400">
        <v>10663526</v>
      </c>
      <c r="AE170" s="142"/>
      <c r="AF170" s="400"/>
      <c r="AG170" s="339"/>
    </row>
    <row r="171" spans="1:33" s="285" customFormat="1" ht="35.25" customHeight="1" hidden="1" outlineLevel="1">
      <c r="A171" s="268" t="s">
        <v>13</v>
      </c>
      <c r="B171" s="269" t="s">
        <v>349</v>
      </c>
      <c r="C171" s="271" t="s">
        <v>31</v>
      </c>
      <c r="D171" s="271" t="s">
        <v>350</v>
      </c>
      <c r="E171" s="271">
        <v>2022</v>
      </c>
      <c r="F171" s="271">
        <v>8006212</v>
      </c>
      <c r="G171" s="271" t="s">
        <v>63</v>
      </c>
      <c r="H171" s="271" t="s">
        <v>437</v>
      </c>
      <c r="I171" s="272">
        <v>370</v>
      </c>
      <c r="J171" s="272">
        <v>370</v>
      </c>
      <c r="K171" s="272">
        <v>370</v>
      </c>
      <c r="L171" s="272">
        <v>370</v>
      </c>
      <c r="M171" s="273" t="s">
        <v>351</v>
      </c>
      <c r="N171" s="274">
        <f>O171+P171+Q171</f>
        <v>411100000</v>
      </c>
      <c r="O171" s="274">
        <v>370000000</v>
      </c>
      <c r="P171" s="274"/>
      <c r="Q171" s="274">
        <v>41100000</v>
      </c>
      <c r="R171" s="274">
        <f t="shared" si="43"/>
        <v>370000000</v>
      </c>
      <c r="S171" s="274">
        <v>370000000</v>
      </c>
      <c r="T171" s="272">
        <v>41.11</v>
      </c>
      <c r="U171" s="283"/>
      <c r="V171" s="321">
        <f t="shared" si="44"/>
        <v>95241000</v>
      </c>
      <c r="W171" s="277">
        <v>95241000</v>
      </c>
      <c r="X171" s="355"/>
      <c r="Y171" s="283"/>
      <c r="Z171" s="283"/>
      <c r="AA171" s="313">
        <v>274759000</v>
      </c>
      <c r="AB171" s="313">
        <f>AE171+AF171</f>
        <v>272508238</v>
      </c>
      <c r="AC171" s="174">
        <f t="shared" si="35"/>
        <v>0.9918082319414468</v>
      </c>
      <c r="AD171" s="313">
        <v>274759000</v>
      </c>
      <c r="AE171" s="121">
        <v>272508238</v>
      </c>
      <c r="AF171" s="313"/>
      <c r="AG171" s="283"/>
    </row>
    <row r="172" spans="1:33" s="236" customFormat="1" ht="35.25" customHeight="1" hidden="1" outlineLevel="1">
      <c r="A172" s="362" t="s">
        <v>13</v>
      </c>
      <c r="B172" s="363" t="s">
        <v>352</v>
      </c>
      <c r="C172" s="228" t="s">
        <v>31</v>
      </c>
      <c r="D172" s="228" t="s">
        <v>350</v>
      </c>
      <c r="E172" s="228">
        <v>2022</v>
      </c>
      <c r="F172" s="228">
        <v>8007114</v>
      </c>
      <c r="G172" s="228" t="s">
        <v>303</v>
      </c>
      <c r="H172" s="228" t="s">
        <v>353</v>
      </c>
      <c r="I172" s="365">
        <v>57</v>
      </c>
      <c r="J172" s="365">
        <v>57</v>
      </c>
      <c r="K172" s="365">
        <v>57</v>
      </c>
      <c r="L172" s="365">
        <v>57</v>
      </c>
      <c r="M172" s="366" t="s">
        <v>354</v>
      </c>
      <c r="N172" s="233">
        <f>O172+P172+Q172</f>
        <v>63200000</v>
      </c>
      <c r="O172" s="233">
        <v>57000000</v>
      </c>
      <c r="P172" s="233"/>
      <c r="Q172" s="233">
        <v>6200000</v>
      </c>
      <c r="R172" s="233">
        <f t="shared" si="43"/>
        <v>57000000</v>
      </c>
      <c r="S172" s="233">
        <v>57000000</v>
      </c>
      <c r="T172" s="365">
        <v>6.333</v>
      </c>
      <c r="U172" s="230"/>
      <c r="V172" s="321">
        <f t="shared" si="44"/>
        <v>0</v>
      </c>
      <c r="W172" s="125"/>
      <c r="X172" s="235"/>
      <c r="Y172" s="230"/>
      <c r="Z172" s="230"/>
      <c r="AA172" s="313">
        <v>57000000</v>
      </c>
      <c r="AB172" s="313">
        <f>AE172+AF172</f>
        <v>43353314</v>
      </c>
      <c r="AC172" s="174">
        <f t="shared" si="35"/>
        <v>0.7605844561403509</v>
      </c>
      <c r="AD172" s="313">
        <v>57000000</v>
      </c>
      <c r="AE172" s="121">
        <v>43353314</v>
      </c>
      <c r="AF172" s="313"/>
      <c r="AG172" s="230"/>
    </row>
    <row r="173" spans="1:33" s="236" customFormat="1" ht="35.25" customHeight="1" hidden="1" outlineLevel="1">
      <c r="A173" s="255">
        <v>2</v>
      </c>
      <c r="B173" s="398" t="s">
        <v>355</v>
      </c>
      <c r="C173" s="228"/>
      <c r="D173" s="255"/>
      <c r="E173" s="255"/>
      <c r="F173" s="255"/>
      <c r="G173" s="255"/>
      <c r="H173" s="255"/>
      <c r="I173" s="231" t="e">
        <f>SUM(#REF!)</f>
        <v>#REF!</v>
      </c>
      <c r="J173" s="231" t="e">
        <f>SUM(#REF!)</f>
        <v>#REF!</v>
      </c>
      <c r="K173" s="231" t="e">
        <f>SUM(#REF!)</f>
        <v>#REF!</v>
      </c>
      <c r="L173" s="231" t="e">
        <f>SUM(#REF!)</f>
        <v>#REF!</v>
      </c>
      <c r="M173" s="231"/>
      <c r="N173" s="144">
        <f aca="true" t="shared" si="45" ref="N173:AF173">N174+N183+N189+N194+N200+N208</f>
        <v>19123200000</v>
      </c>
      <c r="O173" s="144">
        <f t="shared" si="45"/>
        <v>15040000000</v>
      </c>
      <c r="P173" s="144">
        <f t="shared" si="45"/>
        <v>2579100000</v>
      </c>
      <c r="Q173" s="144">
        <f t="shared" si="45"/>
        <v>1475100000</v>
      </c>
      <c r="R173" s="144">
        <f t="shared" si="45"/>
        <v>10831000000</v>
      </c>
      <c r="S173" s="144">
        <f t="shared" si="45"/>
        <v>10831000000</v>
      </c>
      <c r="T173" s="144">
        <f t="shared" si="45"/>
        <v>1474.942</v>
      </c>
      <c r="U173" s="144">
        <f t="shared" si="45"/>
        <v>0</v>
      </c>
      <c r="V173" s="144">
        <f t="shared" si="45"/>
        <v>9140784000</v>
      </c>
      <c r="W173" s="144">
        <f t="shared" si="45"/>
        <v>9140784000</v>
      </c>
      <c r="X173" s="144">
        <f t="shared" si="45"/>
        <v>0</v>
      </c>
      <c r="Y173" s="144">
        <f t="shared" si="45"/>
        <v>0</v>
      </c>
      <c r="Z173" s="144">
        <f t="shared" si="45"/>
        <v>0</v>
      </c>
      <c r="AA173" s="144">
        <v>1690216000</v>
      </c>
      <c r="AB173" s="144">
        <f t="shared" si="45"/>
        <v>1197232580</v>
      </c>
      <c r="AC173" s="174">
        <f t="shared" si="35"/>
        <v>0.7083311127098548</v>
      </c>
      <c r="AD173" s="144">
        <v>1690216000</v>
      </c>
      <c r="AE173" s="144">
        <f t="shared" si="45"/>
        <v>1197232580</v>
      </c>
      <c r="AF173" s="144">
        <f t="shared" si="45"/>
        <v>0</v>
      </c>
      <c r="AG173" s="230"/>
    </row>
    <row r="174" spans="1:33" s="236" customFormat="1" ht="35.25" customHeight="1" hidden="1" outlineLevel="1">
      <c r="A174" s="415" t="s">
        <v>356</v>
      </c>
      <c r="B174" s="416" t="s">
        <v>357</v>
      </c>
      <c r="C174" s="216"/>
      <c r="D174" s="216"/>
      <c r="E174" s="216"/>
      <c r="F174" s="216"/>
      <c r="G174" s="216"/>
      <c r="H174" s="216"/>
      <c r="I174" s="365">
        <v>300</v>
      </c>
      <c r="J174" s="365">
        <v>300</v>
      </c>
      <c r="K174" s="365">
        <v>300</v>
      </c>
      <c r="L174" s="365">
        <v>300</v>
      </c>
      <c r="M174" s="365"/>
      <c r="N174" s="144">
        <f aca="true" t="shared" si="46" ref="N174:AF174">N175+N178</f>
        <v>2158300000</v>
      </c>
      <c r="O174" s="144">
        <f t="shared" si="46"/>
        <v>1611000000</v>
      </c>
      <c r="P174" s="144">
        <f t="shared" si="46"/>
        <v>331400000</v>
      </c>
      <c r="Q174" s="144">
        <f t="shared" si="46"/>
        <v>215900000</v>
      </c>
      <c r="R174" s="144">
        <f t="shared" si="46"/>
        <v>1611000000</v>
      </c>
      <c r="S174" s="144">
        <f t="shared" si="46"/>
        <v>1611000000</v>
      </c>
      <c r="T174" s="144">
        <f t="shared" si="46"/>
        <v>215.807</v>
      </c>
      <c r="U174" s="144">
        <f t="shared" si="46"/>
        <v>0</v>
      </c>
      <c r="V174" s="144">
        <f t="shared" si="46"/>
        <v>560000000</v>
      </c>
      <c r="W174" s="144">
        <f t="shared" si="46"/>
        <v>560000000</v>
      </c>
      <c r="X174" s="144">
        <f t="shared" si="46"/>
        <v>0</v>
      </c>
      <c r="Y174" s="144">
        <f t="shared" si="46"/>
        <v>0</v>
      </c>
      <c r="Z174" s="144">
        <f t="shared" si="46"/>
        <v>0</v>
      </c>
      <c r="AA174" s="144">
        <v>1051000000</v>
      </c>
      <c r="AB174" s="144">
        <f t="shared" si="46"/>
        <v>1048409580</v>
      </c>
      <c r="AC174" s="174">
        <f t="shared" si="35"/>
        <v>0.9975352806850618</v>
      </c>
      <c r="AD174" s="144">
        <v>1051000000</v>
      </c>
      <c r="AE174" s="144">
        <f t="shared" si="46"/>
        <v>1048409580</v>
      </c>
      <c r="AF174" s="144">
        <f t="shared" si="46"/>
        <v>0</v>
      </c>
      <c r="AG174" s="230"/>
    </row>
    <row r="175" spans="1:33" s="236" customFormat="1" ht="35.25" customHeight="1" hidden="1" outlineLevel="1">
      <c r="A175" s="415"/>
      <c r="B175" s="416" t="s">
        <v>358</v>
      </c>
      <c r="C175" s="216"/>
      <c r="D175" s="216"/>
      <c r="E175" s="216"/>
      <c r="F175" s="216"/>
      <c r="G175" s="216"/>
      <c r="H175" s="216"/>
      <c r="I175" s="365">
        <v>150</v>
      </c>
      <c r="J175" s="365">
        <v>150</v>
      </c>
      <c r="K175" s="365">
        <v>150</v>
      </c>
      <c r="L175" s="365">
        <v>150</v>
      </c>
      <c r="M175" s="365"/>
      <c r="N175" s="144">
        <f aca="true" t="shared" si="47" ref="N175:AF175">N176+N177</f>
        <v>501100000</v>
      </c>
      <c r="O175" s="144">
        <f t="shared" si="47"/>
        <v>451000000</v>
      </c>
      <c r="P175" s="144">
        <f t="shared" si="47"/>
        <v>0</v>
      </c>
      <c r="Q175" s="144">
        <f t="shared" si="47"/>
        <v>50100000</v>
      </c>
      <c r="R175" s="144">
        <f t="shared" si="47"/>
        <v>451000000</v>
      </c>
      <c r="S175" s="144">
        <f t="shared" si="47"/>
        <v>451000000</v>
      </c>
      <c r="T175" s="144">
        <f t="shared" si="47"/>
        <v>50.107</v>
      </c>
      <c r="U175" s="144">
        <f t="shared" si="47"/>
        <v>0</v>
      </c>
      <c r="V175" s="144">
        <f t="shared" si="47"/>
        <v>0</v>
      </c>
      <c r="W175" s="144">
        <f t="shared" si="47"/>
        <v>0</v>
      </c>
      <c r="X175" s="144">
        <f t="shared" si="47"/>
        <v>0</v>
      </c>
      <c r="Y175" s="144">
        <f t="shared" si="47"/>
        <v>0</v>
      </c>
      <c r="Z175" s="144">
        <f t="shared" si="47"/>
        <v>0</v>
      </c>
      <c r="AA175" s="144">
        <v>451000000</v>
      </c>
      <c r="AB175" s="144">
        <f t="shared" si="47"/>
        <v>448409580</v>
      </c>
      <c r="AC175" s="174">
        <f t="shared" si="35"/>
        <v>0.9942562749445676</v>
      </c>
      <c r="AD175" s="144">
        <v>451000000</v>
      </c>
      <c r="AE175" s="144">
        <f t="shared" si="47"/>
        <v>448409580</v>
      </c>
      <c r="AF175" s="144">
        <f t="shared" si="47"/>
        <v>0</v>
      </c>
      <c r="AG175" s="230"/>
    </row>
    <row r="176" spans="1:33" s="282" customFormat="1" ht="35.25" customHeight="1" hidden="1" outlineLevel="1">
      <c r="A176" s="417" t="s">
        <v>13</v>
      </c>
      <c r="B176" s="418" t="s">
        <v>359</v>
      </c>
      <c r="C176" s="419" t="s">
        <v>31</v>
      </c>
      <c r="D176" s="419" t="s">
        <v>30</v>
      </c>
      <c r="E176" s="419">
        <v>2022</v>
      </c>
      <c r="F176" s="419">
        <v>8005317</v>
      </c>
      <c r="G176" s="419" t="s">
        <v>63</v>
      </c>
      <c r="H176" s="419" t="s">
        <v>440</v>
      </c>
      <c r="I176" s="272">
        <v>280</v>
      </c>
      <c r="J176" s="272">
        <v>280</v>
      </c>
      <c r="K176" s="272">
        <v>280</v>
      </c>
      <c r="L176" s="272">
        <v>280</v>
      </c>
      <c r="M176" s="273" t="s">
        <v>360</v>
      </c>
      <c r="N176" s="274">
        <f>O176+P176+Q176</f>
        <v>444400000</v>
      </c>
      <c r="O176" s="371">
        <v>400000000</v>
      </c>
      <c r="P176" s="274"/>
      <c r="Q176" s="371">
        <v>44400000</v>
      </c>
      <c r="R176" s="274">
        <f>S176</f>
        <v>400000000</v>
      </c>
      <c r="S176" s="371">
        <v>400000000</v>
      </c>
      <c r="T176" s="371">
        <v>44.44</v>
      </c>
      <c r="U176" s="313"/>
      <c r="V176" s="274">
        <f>W176+X176</f>
        <v>0</v>
      </c>
      <c r="W176" s="409"/>
      <c r="X176" s="409"/>
      <c r="Y176" s="410"/>
      <c r="Z176" s="410"/>
      <c r="AA176" s="420">
        <v>400000000</v>
      </c>
      <c r="AB176" s="420">
        <f>AE176+AF176</f>
        <v>399335092</v>
      </c>
      <c r="AC176" s="174">
        <f t="shared" si="35"/>
        <v>0.99833773</v>
      </c>
      <c r="AD176" s="420">
        <v>400000000</v>
      </c>
      <c r="AE176" s="121">
        <v>399335092</v>
      </c>
      <c r="AF176" s="420"/>
      <c r="AG176" s="279"/>
    </row>
    <row r="177" spans="1:33" s="122" customFormat="1" ht="35.25" customHeight="1" hidden="1" outlineLevel="1">
      <c r="A177" s="249" t="s">
        <v>13</v>
      </c>
      <c r="B177" s="250" t="s">
        <v>352</v>
      </c>
      <c r="C177" s="217" t="s">
        <v>31</v>
      </c>
      <c r="D177" s="217" t="s">
        <v>30</v>
      </c>
      <c r="E177" s="217">
        <v>2022</v>
      </c>
      <c r="F177" s="217">
        <v>8007115</v>
      </c>
      <c r="G177" s="217" t="s">
        <v>303</v>
      </c>
      <c r="H177" s="217" t="s">
        <v>441</v>
      </c>
      <c r="I177" s="289">
        <v>280</v>
      </c>
      <c r="J177" s="289">
        <v>280</v>
      </c>
      <c r="K177" s="289">
        <v>280</v>
      </c>
      <c r="L177" s="289">
        <v>280</v>
      </c>
      <c r="M177" s="389" t="s">
        <v>361</v>
      </c>
      <c r="N177" s="391">
        <f>O177+P177+Q177</f>
        <v>56700000</v>
      </c>
      <c r="O177" s="251">
        <v>51000000</v>
      </c>
      <c r="P177" s="391"/>
      <c r="Q177" s="251">
        <v>5700000</v>
      </c>
      <c r="R177" s="391">
        <f>S177</f>
        <v>51000000</v>
      </c>
      <c r="S177" s="251">
        <v>51000000</v>
      </c>
      <c r="T177" s="251">
        <v>5.667</v>
      </c>
      <c r="U177" s="138"/>
      <c r="V177" s="233">
        <f>W177+X177</f>
        <v>0</v>
      </c>
      <c r="W177" s="421"/>
      <c r="X177" s="392"/>
      <c r="Y177" s="392"/>
      <c r="Z177" s="392"/>
      <c r="AA177" s="146">
        <v>51000000</v>
      </c>
      <c r="AB177" s="420">
        <f>AE177+AF177</f>
        <v>49074488</v>
      </c>
      <c r="AC177" s="174">
        <f t="shared" si="35"/>
        <v>0.962244862745098</v>
      </c>
      <c r="AD177" s="146">
        <v>51000000</v>
      </c>
      <c r="AE177" s="121">
        <v>49074488</v>
      </c>
      <c r="AF177" s="146"/>
      <c r="AG177" s="130"/>
    </row>
    <row r="178" spans="1:33" s="108" customFormat="1" ht="35.25" customHeight="1" hidden="1" outlineLevel="1">
      <c r="A178" s="415"/>
      <c r="B178" s="416" t="s">
        <v>362</v>
      </c>
      <c r="C178" s="216"/>
      <c r="D178" s="216"/>
      <c r="E178" s="216"/>
      <c r="F178" s="216"/>
      <c r="G178" s="216"/>
      <c r="H178" s="216"/>
      <c r="I178" s="289">
        <v>280</v>
      </c>
      <c r="J178" s="289">
        <v>280</v>
      </c>
      <c r="K178" s="289">
        <v>280</v>
      </c>
      <c r="L178" s="289">
        <v>280</v>
      </c>
      <c r="M178" s="289"/>
      <c r="N178" s="185">
        <f aca="true" t="shared" si="48" ref="N178:AF178">N179+N180+N181+N182</f>
        <v>1657200000</v>
      </c>
      <c r="O178" s="185">
        <f t="shared" si="48"/>
        <v>1160000000</v>
      </c>
      <c r="P178" s="185">
        <f t="shared" si="48"/>
        <v>331400000</v>
      </c>
      <c r="Q178" s="185">
        <f t="shared" si="48"/>
        <v>165800000</v>
      </c>
      <c r="R178" s="185">
        <f t="shared" si="48"/>
        <v>1160000000</v>
      </c>
      <c r="S178" s="185">
        <f t="shared" si="48"/>
        <v>1160000000</v>
      </c>
      <c r="T178" s="185">
        <f t="shared" si="48"/>
        <v>165.7</v>
      </c>
      <c r="U178" s="185">
        <f t="shared" si="48"/>
        <v>0</v>
      </c>
      <c r="V178" s="144">
        <f t="shared" si="48"/>
        <v>560000000</v>
      </c>
      <c r="W178" s="144">
        <f t="shared" si="48"/>
        <v>560000000</v>
      </c>
      <c r="X178" s="144">
        <f t="shared" si="48"/>
        <v>0</v>
      </c>
      <c r="Y178" s="144">
        <f t="shared" si="48"/>
        <v>0</v>
      </c>
      <c r="Z178" s="144">
        <f t="shared" si="48"/>
        <v>0</v>
      </c>
      <c r="AA178" s="144">
        <v>600000000</v>
      </c>
      <c r="AB178" s="144">
        <f t="shared" si="48"/>
        <v>600000000</v>
      </c>
      <c r="AC178" s="174">
        <f t="shared" si="35"/>
        <v>1</v>
      </c>
      <c r="AD178" s="144">
        <v>600000000</v>
      </c>
      <c r="AE178" s="144">
        <f t="shared" si="48"/>
        <v>600000000</v>
      </c>
      <c r="AF178" s="144">
        <f t="shared" si="48"/>
        <v>0</v>
      </c>
      <c r="AG178" s="290"/>
    </row>
    <row r="179" spans="1:33" s="326" customFormat="1" ht="35.25" customHeight="1" hidden="1" outlineLevel="1">
      <c r="A179" s="417" t="s">
        <v>13</v>
      </c>
      <c r="B179" s="418" t="s">
        <v>363</v>
      </c>
      <c r="C179" s="419" t="s">
        <v>31</v>
      </c>
      <c r="D179" s="419" t="s">
        <v>30</v>
      </c>
      <c r="E179" s="419">
        <v>2022</v>
      </c>
      <c r="F179" s="419">
        <v>7999749</v>
      </c>
      <c r="G179" s="419" t="s">
        <v>347</v>
      </c>
      <c r="H179" s="419" t="s">
        <v>364</v>
      </c>
      <c r="I179" s="334">
        <v>280</v>
      </c>
      <c r="J179" s="334">
        <v>280</v>
      </c>
      <c r="K179" s="334">
        <v>280</v>
      </c>
      <c r="L179" s="334">
        <v>280</v>
      </c>
      <c r="M179" s="335" t="s">
        <v>365</v>
      </c>
      <c r="N179" s="336">
        <f>O179+P179+Q179</f>
        <v>400000000</v>
      </c>
      <c r="O179" s="371">
        <v>280000000</v>
      </c>
      <c r="P179" s="336">
        <v>80000000</v>
      </c>
      <c r="Q179" s="371">
        <v>40000000</v>
      </c>
      <c r="R179" s="336">
        <f>S179</f>
        <v>280000000</v>
      </c>
      <c r="S179" s="371">
        <v>280000000</v>
      </c>
      <c r="T179" s="375">
        <v>40</v>
      </c>
      <c r="U179" s="422"/>
      <c r="V179" s="336">
        <f>W179+X179</f>
        <v>280000000</v>
      </c>
      <c r="W179" s="423">
        <v>280000000</v>
      </c>
      <c r="X179" s="424"/>
      <c r="Y179" s="422"/>
      <c r="Z179" s="422"/>
      <c r="AA179" s="424">
        <v>0</v>
      </c>
      <c r="AB179" s="424"/>
      <c r="AC179" s="174" t="e">
        <f t="shared" si="35"/>
        <v>#DIV/0!</v>
      </c>
      <c r="AD179" s="424">
        <v>0</v>
      </c>
      <c r="AE179" s="145"/>
      <c r="AF179" s="424"/>
      <c r="AG179" s="325"/>
    </row>
    <row r="180" spans="1:33" s="285" customFormat="1" ht="35.25" customHeight="1" hidden="1" outlineLevel="1">
      <c r="A180" s="417" t="s">
        <v>13</v>
      </c>
      <c r="B180" s="418" t="s">
        <v>366</v>
      </c>
      <c r="C180" s="419" t="s">
        <v>31</v>
      </c>
      <c r="D180" s="419" t="s">
        <v>30</v>
      </c>
      <c r="E180" s="419">
        <v>2022</v>
      </c>
      <c r="F180" s="419">
        <v>7999750</v>
      </c>
      <c r="G180" s="419" t="s">
        <v>347</v>
      </c>
      <c r="H180" s="419" t="s">
        <v>364</v>
      </c>
      <c r="I180" s="272">
        <v>280</v>
      </c>
      <c r="J180" s="272">
        <v>280</v>
      </c>
      <c r="K180" s="272">
        <v>280</v>
      </c>
      <c r="L180" s="272">
        <v>280</v>
      </c>
      <c r="M180" s="273" t="s">
        <v>367</v>
      </c>
      <c r="N180" s="274">
        <f>O180+P180+Q180</f>
        <v>400000000</v>
      </c>
      <c r="O180" s="371">
        <v>280000000</v>
      </c>
      <c r="P180" s="274">
        <v>80000000</v>
      </c>
      <c r="Q180" s="371">
        <v>40000000</v>
      </c>
      <c r="R180" s="274">
        <f>S180</f>
        <v>280000000</v>
      </c>
      <c r="S180" s="371">
        <v>280000000</v>
      </c>
      <c r="T180" s="371">
        <v>40</v>
      </c>
      <c r="U180" s="355"/>
      <c r="V180" s="274">
        <f>W180+X180</f>
        <v>280000000</v>
      </c>
      <c r="W180" s="371">
        <v>280000000</v>
      </c>
      <c r="X180" s="355"/>
      <c r="Y180" s="355"/>
      <c r="Z180" s="355"/>
      <c r="AA180" s="409">
        <v>0</v>
      </c>
      <c r="AB180" s="409"/>
      <c r="AC180" s="174" t="e">
        <f t="shared" si="35"/>
        <v>#DIV/0!</v>
      </c>
      <c r="AD180" s="409">
        <v>0</v>
      </c>
      <c r="AE180" s="146"/>
      <c r="AF180" s="409"/>
      <c r="AG180" s="283"/>
    </row>
    <row r="181" spans="1:33" s="342" customFormat="1" ht="35.25" customHeight="1" hidden="1" outlineLevel="1">
      <c r="A181" s="417" t="s">
        <v>13</v>
      </c>
      <c r="B181" s="418" t="s">
        <v>368</v>
      </c>
      <c r="C181" s="419" t="s">
        <v>31</v>
      </c>
      <c r="D181" s="419" t="s">
        <v>30</v>
      </c>
      <c r="E181" s="419">
        <v>2022</v>
      </c>
      <c r="F181" s="419">
        <v>8005321</v>
      </c>
      <c r="G181" s="419" t="s">
        <v>369</v>
      </c>
      <c r="H181" s="419" t="s">
        <v>370</v>
      </c>
      <c r="I181" s="334">
        <v>280</v>
      </c>
      <c r="J181" s="334">
        <v>280</v>
      </c>
      <c r="K181" s="334">
        <v>280</v>
      </c>
      <c r="L181" s="334">
        <v>280</v>
      </c>
      <c r="M181" s="335" t="s">
        <v>371</v>
      </c>
      <c r="N181" s="336">
        <f>O181+P181+Q181</f>
        <v>428600000</v>
      </c>
      <c r="O181" s="371">
        <v>300000000</v>
      </c>
      <c r="P181" s="321">
        <v>85700000</v>
      </c>
      <c r="Q181" s="412">
        <v>42900000</v>
      </c>
      <c r="R181" s="336">
        <f>S181</f>
        <v>300000000</v>
      </c>
      <c r="S181" s="371">
        <v>300000000</v>
      </c>
      <c r="T181" s="371">
        <v>42.85</v>
      </c>
      <c r="U181" s="425"/>
      <c r="V181" s="321">
        <f>W181+X181</f>
        <v>0</v>
      </c>
      <c r="W181" s="313"/>
      <c r="X181" s="313"/>
      <c r="Y181" s="313"/>
      <c r="Z181" s="313"/>
      <c r="AA181" s="313">
        <v>300000000</v>
      </c>
      <c r="AB181" s="313">
        <f>AE181</f>
        <v>300000000</v>
      </c>
      <c r="AC181" s="174">
        <f t="shared" si="35"/>
        <v>1</v>
      </c>
      <c r="AD181" s="313">
        <v>300000000</v>
      </c>
      <c r="AE181" s="121">
        <v>300000000</v>
      </c>
      <c r="AF181" s="313"/>
      <c r="AG181" s="339"/>
    </row>
    <row r="182" spans="1:33" s="282" customFormat="1" ht="35.25" customHeight="1" hidden="1" outlineLevel="1">
      <c r="A182" s="417" t="s">
        <v>13</v>
      </c>
      <c r="B182" s="418" t="s">
        <v>372</v>
      </c>
      <c r="C182" s="419" t="s">
        <v>31</v>
      </c>
      <c r="D182" s="419" t="s">
        <v>30</v>
      </c>
      <c r="E182" s="419">
        <v>2022</v>
      </c>
      <c r="F182" s="419">
        <v>800532</v>
      </c>
      <c r="G182" s="419" t="s">
        <v>369</v>
      </c>
      <c r="H182" s="419" t="s">
        <v>370</v>
      </c>
      <c r="I182" s="272">
        <v>280</v>
      </c>
      <c r="J182" s="272">
        <v>280</v>
      </c>
      <c r="K182" s="272">
        <v>280</v>
      </c>
      <c r="L182" s="272">
        <v>280</v>
      </c>
      <c r="M182" s="273" t="s">
        <v>367</v>
      </c>
      <c r="N182" s="321">
        <f>O182+P182+Q182</f>
        <v>428600000</v>
      </c>
      <c r="O182" s="412">
        <v>300000000</v>
      </c>
      <c r="P182" s="321">
        <v>85700000</v>
      </c>
      <c r="Q182" s="412">
        <v>42900000</v>
      </c>
      <c r="R182" s="321">
        <f>S182</f>
        <v>300000000</v>
      </c>
      <c r="S182" s="412">
        <v>300000000</v>
      </c>
      <c r="T182" s="412">
        <v>42.85</v>
      </c>
      <c r="U182" s="313"/>
      <c r="V182" s="321">
        <f>W182+X182</f>
        <v>0</v>
      </c>
      <c r="W182" s="313"/>
      <c r="X182" s="313"/>
      <c r="Y182" s="313"/>
      <c r="Z182" s="313"/>
      <c r="AA182" s="313">
        <v>300000000</v>
      </c>
      <c r="AB182" s="313">
        <f>AE182</f>
        <v>300000000</v>
      </c>
      <c r="AC182" s="174">
        <f t="shared" si="35"/>
        <v>1</v>
      </c>
      <c r="AD182" s="313">
        <v>300000000</v>
      </c>
      <c r="AE182" s="121">
        <v>300000000</v>
      </c>
      <c r="AF182" s="313"/>
      <c r="AG182" s="279"/>
    </row>
    <row r="183" spans="1:33" s="108" customFormat="1" ht="35.25" customHeight="1" hidden="1" outlineLevel="1">
      <c r="A183" s="415" t="s">
        <v>87</v>
      </c>
      <c r="B183" s="416" t="s">
        <v>373</v>
      </c>
      <c r="C183" s="216"/>
      <c r="D183" s="216"/>
      <c r="E183" s="216"/>
      <c r="F183" s="216"/>
      <c r="G183" s="216"/>
      <c r="H183" s="216"/>
      <c r="I183" s="289">
        <v>280</v>
      </c>
      <c r="J183" s="289">
        <v>280</v>
      </c>
      <c r="K183" s="289">
        <v>280</v>
      </c>
      <c r="L183" s="289">
        <v>280</v>
      </c>
      <c r="M183" s="289"/>
      <c r="N183" s="185">
        <f aca="true" t="shared" si="49" ref="N183:AF183">N184+N185</f>
        <v>1048500000</v>
      </c>
      <c r="O183" s="185">
        <f t="shared" si="49"/>
        <v>734000000</v>
      </c>
      <c r="P183" s="185">
        <f t="shared" si="49"/>
        <v>209700000</v>
      </c>
      <c r="Q183" s="185">
        <f t="shared" si="49"/>
        <v>104800000</v>
      </c>
      <c r="R183" s="185">
        <f t="shared" si="49"/>
        <v>734000000</v>
      </c>
      <c r="S183" s="185">
        <f t="shared" si="49"/>
        <v>734000000</v>
      </c>
      <c r="T183" s="185">
        <f t="shared" si="49"/>
        <v>104.84</v>
      </c>
      <c r="U183" s="185">
        <f t="shared" si="49"/>
        <v>0</v>
      </c>
      <c r="V183" s="144">
        <f t="shared" si="49"/>
        <v>700865000</v>
      </c>
      <c r="W183" s="144">
        <f t="shared" si="49"/>
        <v>700865000</v>
      </c>
      <c r="X183" s="144">
        <f t="shared" si="49"/>
        <v>0</v>
      </c>
      <c r="Y183" s="144">
        <f t="shared" si="49"/>
        <v>0</v>
      </c>
      <c r="Z183" s="144">
        <f t="shared" si="49"/>
        <v>0</v>
      </c>
      <c r="AA183" s="144">
        <v>33135000</v>
      </c>
      <c r="AB183" s="144">
        <f t="shared" si="49"/>
        <v>0</v>
      </c>
      <c r="AC183" s="174">
        <f t="shared" si="35"/>
        <v>0</v>
      </c>
      <c r="AD183" s="144">
        <v>33135000</v>
      </c>
      <c r="AE183" s="144">
        <f t="shared" si="49"/>
        <v>0</v>
      </c>
      <c r="AF183" s="144">
        <f t="shared" si="49"/>
        <v>0</v>
      </c>
      <c r="AG183" s="290"/>
    </row>
    <row r="184" spans="1:33" s="108" customFormat="1" ht="35.25" customHeight="1" hidden="1" outlineLevel="1">
      <c r="A184" s="415"/>
      <c r="B184" s="416" t="s">
        <v>358</v>
      </c>
      <c r="C184" s="216"/>
      <c r="D184" s="216"/>
      <c r="E184" s="216"/>
      <c r="F184" s="216"/>
      <c r="G184" s="216"/>
      <c r="H184" s="216"/>
      <c r="I184" s="289">
        <v>280</v>
      </c>
      <c r="J184" s="289">
        <v>280</v>
      </c>
      <c r="K184" s="289">
        <v>280</v>
      </c>
      <c r="L184" s="289">
        <v>280</v>
      </c>
      <c r="M184" s="289"/>
      <c r="N184" s="185">
        <v>0</v>
      </c>
      <c r="O184" s="185">
        <v>0</v>
      </c>
      <c r="P184" s="185">
        <v>0</v>
      </c>
      <c r="Q184" s="185">
        <v>0</v>
      </c>
      <c r="R184" s="185">
        <v>0</v>
      </c>
      <c r="S184" s="185">
        <v>0</v>
      </c>
      <c r="T184" s="185">
        <v>0</v>
      </c>
      <c r="U184" s="185">
        <v>0</v>
      </c>
      <c r="V184" s="144">
        <v>0</v>
      </c>
      <c r="W184" s="144">
        <v>0</v>
      </c>
      <c r="X184" s="144">
        <v>0</v>
      </c>
      <c r="Y184" s="144">
        <v>0</v>
      </c>
      <c r="Z184" s="144">
        <v>0</v>
      </c>
      <c r="AA184" s="144">
        <v>0</v>
      </c>
      <c r="AB184" s="144">
        <v>0</v>
      </c>
      <c r="AC184" s="174" t="e">
        <f t="shared" si="35"/>
        <v>#DIV/0!</v>
      </c>
      <c r="AD184" s="144">
        <v>0</v>
      </c>
      <c r="AE184" s="144">
        <v>0</v>
      </c>
      <c r="AF184" s="144">
        <v>0</v>
      </c>
      <c r="AG184" s="290"/>
    </row>
    <row r="185" spans="1:33" s="108" customFormat="1" ht="35.25" customHeight="1" hidden="1" outlineLevel="1">
      <c r="A185" s="415"/>
      <c r="B185" s="416" t="s">
        <v>362</v>
      </c>
      <c r="C185" s="216"/>
      <c r="D185" s="216"/>
      <c r="E185" s="216"/>
      <c r="F185" s="216"/>
      <c r="G185" s="216"/>
      <c r="H185" s="216"/>
      <c r="I185" s="289">
        <v>280</v>
      </c>
      <c r="J185" s="289">
        <v>280</v>
      </c>
      <c r="K185" s="289">
        <v>280</v>
      </c>
      <c r="L185" s="289">
        <v>280</v>
      </c>
      <c r="M185" s="289"/>
      <c r="N185" s="185">
        <f aca="true" t="shared" si="50" ref="N185:AF185">N186+N187+N188</f>
        <v>1048500000</v>
      </c>
      <c r="O185" s="185">
        <f t="shared" si="50"/>
        <v>734000000</v>
      </c>
      <c r="P185" s="185">
        <f t="shared" si="50"/>
        <v>209700000</v>
      </c>
      <c r="Q185" s="185">
        <f t="shared" si="50"/>
        <v>104800000</v>
      </c>
      <c r="R185" s="185">
        <f t="shared" si="50"/>
        <v>734000000</v>
      </c>
      <c r="S185" s="185">
        <f t="shared" si="50"/>
        <v>734000000</v>
      </c>
      <c r="T185" s="185">
        <f t="shared" si="50"/>
        <v>104.84</v>
      </c>
      <c r="U185" s="185">
        <f t="shared" si="50"/>
        <v>0</v>
      </c>
      <c r="V185" s="144">
        <f t="shared" si="50"/>
        <v>700865000</v>
      </c>
      <c r="W185" s="144">
        <f t="shared" si="50"/>
        <v>700865000</v>
      </c>
      <c r="X185" s="144">
        <f t="shared" si="50"/>
        <v>0</v>
      </c>
      <c r="Y185" s="144">
        <f t="shared" si="50"/>
        <v>0</v>
      </c>
      <c r="Z185" s="144">
        <f t="shared" si="50"/>
        <v>0</v>
      </c>
      <c r="AA185" s="144">
        <v>33135000</v>
      </c>
      <c r="AB185" s="144">
        <f t="shared" si="50"/>
        <v>0</v>
      </c>
      <c r="AC185" s="174">
        <f t="shared" si="35"/>
        <v>0</v>
      </c>
      <c r="AD185" s="144">
        <v>33135000</v>
      </c>
      <c r="AE185" s="144">
        <f t="shared" si="50"/>
        <v>0</v>
      </c>
      <c r="AF185" s="144">
        <f t="shared" si="50"/>
        <v>0</v>
      </c>
      <c r="AG185" s="290"/>
    </row>
    <row r="186" spans="1:33" s="404" customFormat="1" ht="35.25" customHeight="1" hidden="1" outlineLevel="1">
      <c r="A186" s="417" t="s">
        <v>13</v>
      </c>
      <c r="B186" s="418" t="s">
        <v>374</v>
      </c>
      <c r="C186" s="419" t="s">
        <v>22</v>
      </c>
      <c r="D186" s="419" t="s">
        <v>21</v>
      </c>
      <c r="E186" s="419">
        <v>2022</v>
      </c>
      <c r="F186" s="419">
        <v>7995473</v>
      </c>
      <c r="G186" s="419" t="s">
        <v>369</v>
      </c>
      <c r="H186" s="419" t="s">
        <v>370</v>
      </c>
      <c r="I186" s="272">
        <v>400</v>
      </c>
      <c r="J186" s="272">
        <v>400</v>
      </c>
      <c r="K186" s="272">
        <v>400</v>
      </c>
      <c r="L186" s="272">
        <v>400</v>
      </c>
      <c r="M186" s="273" t="s">
        <v>375</v>
      </c>
      <c r="N186" s="274">
        <f>O186+P186+Q186</f>
        <v>214200000</v>
      </c>
      <c r="O186" s="371">
        <v>150000000</v>
      </c>
      <c r="P186" s="274">
        <v>42800000</v>
      </c>
      <c r="Q186" s="371">
        <f>21400000</f>
        <v>21400000</v>
      </c>
      <c r="R186" s="274">
        <f>S186+U186</f>
        <v>150000000</v>
      </c>
      <c r="S186" s="371">
        <v>150000000</v>
      </c>
      <c r="T186" s="371">
        <f>21.42</f>
        <v>21.42</v>
      </c>
      <c r="U186" s="313"/>
      <c r="V186" s="275">
        <f>W186+X186</f>
        <v>150000000</v>
      </c>
      <c r="W186" s="313">
        <v>150000000</v>
      </c>
      <c r="X186" s="313"/>
      <c r="Y186" s="279"/>
      <c r="Z186" s="279"/>
      <c r="AA186" s="313">
        <v>0</v>
      </c>
      <c r="AB186" s="313"/>
      <c r="AC186" s="174" t="e">
        <f t="shared" si="35"/>
        <v>#DIV/0!</v>
      </c>
      <c r="AD186" s="313">
        <v>0</v>
      </c>
      <c r="AE186" s="131"/>
      <c r="AF186" s="313"/>
      <c r="AG186" s="426"/>
    </row>
    <row r="187" spans="1:33" s="282" customFormat="1" ht="35.25" customHeight="1" hidden="1" outlineLevel="1">
      <c r="A187" s="417" t="s">
        <v>13</v>
      </c>
      <c r="B187" s="418" t="s">
        <v>376</v>
      </c>
      <c r="C187" s="419" t="s">
        <v>22</v>
      </c>
      <c r="D187" s="419" t="s">
        <v>21</v>
      </c>
      <c r="E187" s="419">
        <v>2022</v>
      </c>
      <c r="F187" s="419" t="s">
        <v>616</v>
      </c>
      <c r="G187" s="419" t="s">
        <v>347</v>
      </c>
      <c r="H187" s="419" t="s">
        <v>304</v>
      </c>
      <c r="I187" s="272">
        <v>51</v>
      </c>
      <c r="J187" s="272">
        <v>51</v>
      </c>
      <c r="K187" s="272">
        <v>51</v>
      </c>
      <c r="L187" s="272">
        <v>51</v>
      </c>
      <c r="M187" s="273" t="s">
        <v>377</v>
      </c>
      <c r="N187" s="274">
        <f>O187+P187+Q187</f>
        <v>400000000</v>
      </c>
      <c r="O187" s="371">
        <v>280000000</v>
      </c>
      <c r="P187" s="274">
        <v>80000000</v>
      </c>
      <c r="Q187" s="371">
        <v>40000000</v>
      </c>
      <c r="R187" s="274">
        <f>S187+U187</f>
        <v>280000000</v>
      </c>
      <c r="S187" s="371">
        <v>280000000</v>
      </c>
      <c r="T187" s="371">
        <v>40</v>
      </c>
      <c r="U187" s="313"/>
      <c r="V187" s="275">
        <f>W187+X187</f>
        <v>280000000</v>
      </c>
      <c r="W187" s="313">
        <v>280000000</v>
      </c>
      <c r="X187" s="313"/>
      <c r="Y187" s="313"/>
      <c r="Z187" s="313"/>
      <c r="AA187" s="313">
        <v>0</v>
      </c>
      <c r="AB187" s="313"/>
      <c r="AC187" s="174" t="e">
        <f t="shared" si="35"/>
        <v>#DIV/0!</v>
      </c>
      <c r="AD187" s="313">
        <v>0</v>
      </c>
      <c r="AE187" s="131"/>
      <c r="AF187" s="313"/>
      <c r="AG187" s="279"/>
    </row>
    <row r="188" spans="1:33" s="282" customFormat="1" ht="35.25" customHeight="1" hidden="1" outlineLevel="1">
      <c r="A188" s="417" t="s">
        <v>13</v>
      </c>
      <c r="B188" s="418" t="s">
        <v>378</v>
      </c>
      <c r="C188" s="419" t="s">
        <v>22</v>
      </c>
      <c r="D188" s="419" t="s">
        <v>21</v>
      </c>
      <c r="E188" s="419">
        <v>2022</v>
      </c>
      <c r="F188" s="419">
        <v>7995472</v>
      </c>
      <c r="G188" s="419" t="s">
        <v>369</v>
      </c>
      <c r="H188" s="419" t="s">
        <v>370</v>
      </c>
      <c r="I188" s="272">
        <v>150</v>
      </c>
      <c r="J188" s="272">
        <v>150</v>
      </c>
      <c r="K188" s="272">
        <v>150</v>
      </c>
      <c r="L188" s="272">
        <v>150</v>
      </c>
      <c r="M188" s="273" t="s">
        <v>379</v>
      </c>
      <c r="N188" s="274">
        <f>O188+P188+Q188</f>
        <v>434300000</v>
      </c>
      <c r="O188" s="371">
        <v>304000000</v>
      </c>
      <c r="P188" s="274">
        <v>86900000</v>
      </c>
      <c r="Q188" s="371">
        <v>43400000</v>
      </c>
      <c r="R188" s="274">
        <f>S188+U188</f>
        <v>304000000</v>
      </c>
      <c r="S188" s="371">
        <v>304000000</v>
      </c>
      <c r="T188" s="371">
        <v>43.42</v>
      </c>
      <c r="U188" s="313"/>
      <c r="V188" s="275">
        <f>W188+X188</f>
        <v>270865000</v>
      </c>
      <c r="W188" s="311">
        <v>270865000</v>
      </c>
      <c r="X188" s="313"/>
      <c r="Y188" s="313"/>
      <c r="Z188" s="313"/>
      <c r="AA188" s="313">
        <v>33135000</v>
      </c>
      <c r="AB188" s="313"/>
      <c r="AC188" s="174">
        <f t="shared" si="35"/>
        <v>0</v>
      </c>
      <c r="AD188" s="313">
        <v>33135000</v>
      </c>
      <c r="AE188" s="131"/>
      <c r="AF188" s="313"/>
      <c r="AG188" s="279"/>
    </row>
    <row r="189" spans="1:33" s="108" customFormat="1" ht="35.25" customHeight="1" hidden="1" outlineLevel="1">
      <c r="A189" s="415" t="s">
        <v>92</v>
      </c>
      <c r="B189" s="416" t="s">
        <v>19</v>
      </c>
      <c r="C189" s="216"/>
      <c r="D189" s="216"/>
      <c r="E189" s="216"/>
      <c r="F189" s="216"/>
      <c r="G189" s="216"/>
      <c r="H189" s="216"/>
      <c r="I189" s="289">
        <f>451-150</f>
        <v>301</v>
      </c>
      <c r="J189" s="289">
        <f>451-150</f>
        <v>301</v>
      </c>
      <c r="K189" s="289">
        <f>451-150</f>
        <v>301</v>
      </c>
      <c r="L189" s="289">
        <f>451-150</f>
        <v>301</v>
      </c>
      <c r="M189" s="289"/>
      <c r="N189" s="185">
        <f aca="true" t="shared" si="51" ref="N189:AF189">N190+N191</f>
        <v>800000000</v>
      </c>
      <c r="O189" s="185">
        <f t="shared" si="51"/>
        <v>560000000</v>
      </c>
      <c r="P189" s="185">
        <f t="shared" si="51"/>
        <v>160000000</v>
      </c>
      <c r="Q189" s="185">
        <f t="shared" si="51"/>
        <v>80000000</v>
      </c>
      <c r="R189" s="185">
        <f t="shared" si="51"/>
        <v>560000000</v>
      </c>
      <c r="S189" s="185">
        <f t="shared" si="51"/>
        <v>560000000</v>
      </c>
      <c r="T189" s="185">
        <f t="shared" si="51"/>
        <v>80</v>
      </c>
      <c r="U189" s="185">
        <f t="shared" si="51"/>
        <v>0</v>
      </c>
      <c r="V189" s="144">
        <f t="shared" si="51"/>
        <v>560000000</v>
      </c>
      <c r="W189" s="144">
        <f t="shared" si="51"/>
        <v>560000000</v>
      </c>
      <c r="X189" s="144">
        <f t="shared" si="51"/>
        <v>0</v>
      </c>
      <c r="Y189" s="144">
        <f t="shared" si="51"/>
        <v>0</v>
      </c>
      <c r="Z189" s="144">
        <f t="shared" si="51"/>
        <v>0</v>
      </c>
      <c r="AA189" s="144">
        <v>0</v>
      </c>
      <c r="AB189" s="144">
        <f t="shared" si="51"/>
        <v>0</v>
      </c>
      <c r="AC189" s="174" t="e">
        <f t="shared" si="35"/>
        <v>#DIV/0!</v>
      </c>
      <c r="AD189" s="144">
        <v>0</v>
      </c>
      <c r="AE189" s="144">
        <f t="shared" si="51"/>
        <v>0</v>
      </c>
      <c r="AF189" s="144">
        <f t="shared" si="51"/>
        <v>0</v>
      </c>
      <c r="AG189" s="290"/>
    </row>
    <row r="190" spans="1:33" s="108" customFormat="1" ht="35.25" customHeight="1" hidden="1" outlineLevel="1">
      <c r="A190" s="415"/>
      <c r="B190" s="416" t="s">
        <v>358</v>
      </c>
      <c r="C190" s="216"/>
      <c r="D190" s="216"/>
      <c r="E190" s="216"/>
      <c r="F190" s="216"/>
      <c r="G190" s="216"/>
      <c r="H190" s="216"/>
      <c r="I190" s="289">
        <v>451</v>
      </c>
      <c r="J190" s="289">
        <v>451</v>
      </c>
      <c r="K190" s="289">
        <v>451</v>
      </c>
      <c r="L190" s="289">
        <v>451</v>
      </c>
      <c r="M190" s="289"/>
      <c r="N190" s="185">
        <v>0</v>
      </c>
      <c r="O190" s="185">
        <v>0</v>
      </c>
      <c r="P190" s="185">
        <v>0</v>
      </c>
      <c r="Q190" s="185">
        <v>0</v>
      </c>
      <c r="R190" s="185">
        <v>0</v>
      </c>
      <c r="S190" s="185">
        <v>0</v>
      </c>
      <c r="T190" s="185">
        <v>0</v>
      </c>
      <c r="U190" s="185">
        <v>0</v>
      </c>
      <c r="V190" s="144">
        <v>0</v>
      </c>
      <c r="W190" s="144">
        <v>0</v>
      </c>
      <c r="X190" s="144">
        <v>0</v>
      </c>
      <c r="Y190" s="144">
        <v>0</v>
      </c>
      <c r="Z190" s="144">
        <v>0</v>
      </c>
      <c r="AA190" s="144">
        <v>0</v>
      </c>
      <c r="AB190" s="144">
        <v>0</v>
      </c>
      <c r="AC190" s="174" t="e">
        <f t="shared" si="35"/>
        <v>#DIV/0!</v>
      </c>
      <c r="AD190" s="144">
        <v>0</v>
      </c>
      <c r="AE190" s="144">
        <v>0</v>
      </c>
      <c r="AF190" s="144">
        <v>0</v>
      </c>
      <c r="AG190" s="290"/>
    </row>
    <row r="191" spans="1:33" s="236" customFormat="1" ht="35.25" customHeight="1" hidden="1" outlineLevel="1">
      <c r="A191" s="415"/>
      <c r="B191" s="416" t="s">
        <v>362</v>
      </c>
      <c r="C191" s="216"/>
      <c r="D191" s="216"/>
      <c r="E191" s="216"/>
      <c r="F191" s="216"/>
      <c r="G191" s="216"/>
      <c r="H191" s="216"/>
      <c r="I191" s="365">
        <v>196</v>
      </c>
      <c r="J191" s="365">
        <v>196</v>
      </c>
      <c r="K191" s="365">
        <v>196</v>
      </c>
      <c r="L191" s="365">
        <v>196</v>
      </c>
      <c r="M191" s="365"/>
      <c r="N191" s="144">
        <f aca="true" t="shared" si="52" ref="N191:AF191">N192+N193</f>
        <v>800000000</v>
      </c>
      <c r="O191" s="144">
        <f t="shared" si="52"/>
        <v>560000000</v>
      </c>
      <c r="P191" s="144">
        <f t="shared" si="52"/>
        <v>160000000</v>
      </c>
      <c r="Q191" s="144">
        <f t="shared" si="52"/>
        <v>80000000</v>
      </c>
      <c r="R191" s="144">
        <f t="shared" si="52"/>
        <v>560000000</v>
      </c>
      <c r="S191" s="144">
        <f t="shared" si="52"/>
        <v>560000000</v>
      </c>
      <c r="T191" s="144">
        <f t="shared" si="52"/>
        <v>80</v>
      </c>
      <c r="U191" s="144">
        <f t="shared" si="52"/>
        <v>0</v>
      </c>
      <c r="V191" s="144">
        <f t="shared" si="52"/>
        <v>560000000</v>
      </c>
      <c r="W191" s="144">
        <f t="shared" si="52"/>
        <v>560000000</v>
      </c>
      <c r="X191" s="144">
        <f t="shared" si="52"/>
        <v>0</v>
      </c>
      <c r="Y191" s="144">
        <f t="shared" si="52"/>
        <v>0</v>
      </c>
      <c r="Z191" s="144">
        <f t="shared" si="52"/>
        <v>0</v>
      </c>
      <c r="AA191" s="144">
        <v>0</v>
      </c>
      <c r="AB191" s="144">
        <f t="shared" si="52"/>
        <v>0</v>
      </c>
      <c r="AC191" s="174" t="e">
        <f t="shared" si="35"/>
        <v>#DIV/0!</v>
      </c>
      <c r="AD191" s="144">
        <v>0</v>
      </c>
      <c r="AE191" s="144">
        <f t="shared" si="52"/>
        <v>0</v>
      </c>
      <c r="AF191" s="144">
        <f t="shared" si="52"/>
        <v>0</v>
      </c>
      <c r="AG191" s="230"/>
    </row>
    <row r="192" spans="1:33" s="285" customFormat="1" ht="35.25" customHeight="1" hidden="1" outlineLevel="1">
      <c r="A192" s="417" t="s">
        <v>13</v>
      </c>
      <c r="B192" s="418" t="s">
        <v>380</v>
      </c>
      <c r="C192" s="419" t="s">
        <v>20</v>
      </c>
      <c r="D192" s="419" t="s">
        <v>19</v>
      </c>
      <c r="E192" s="419">
        <v>2022</v>
      </c>
      <c r="F192" s="417" t="s">
        <v>614</v>
      </c>
      <c r="G192" s="419" t="s">
        <v>347</v>
      </c>
      <c r="H192" s="419" t="s">
        <v>304</v>
      </c>
      <c r="I192" s="272">
        <v>50</v>
      </c>
      <c r="J192" s="272">
        <v>50</v>
      </c>
      <c r="K192" s="272">
        <v>50</v>
      </c>
      <c r="L192" s="272">
        <v>50</v>
      </c>
      <c r="M192" s="273" t="s">
        <v>381</v>
      </c>
      <c r="N192" s="274">
        <f>O192+P192+Q192</f>
        <v>400000000</v>
      </c>
      <c r="O192" s="371">
        <v>280000000</v>
      </c>
      <c r="P192" s="274">
        <v>80000000</v>
      </c>
      <c r="Q192" s="371">
        <v>40000000</v>
      </c>
      <c r="R192" s="274">
        <f>S192+U192</f>
        <v>280000000</v>
      </c>
      <c r="S192" s="371">
        <v>280000000</v>
      </c>
      <c r="T192" s="371">
        <v>40</v>
      </c>
      <c r="U192" s="313"/>
      <c r="V192" s="274">
        <f>W192+X192</f>
        <v>280000000</v>
      </c>
      <c r="W192" s="313">
        <v>280000000</v>
      </c>
      <c r="X192" s="313"/>
      <c r="Y192" s="313"/>
      <c r="Z192" s="313"/>
      <c r="AA192" s="313">
        <v>0</v>
      </c>
      <c r="AB192" s="313"/>
      <c r="AC192" s="174" t="e">
        <f t="shared" si="35"/>
        <v>#DIV/0!</v>
      </c>
      <c r="AD192" s="313">
        <v>0</v>
      </c>
      <c r="AE192" s="131"/>
      <c r="AF192" s="313"/>
      <c r="AG192" s="283"/>
    </row>
    <row r="193" spans="1:33" s="282" customFormat="1" ht="35.25" customHeight="1" hidden="1" outlineLevel="1">
      <c r="A193" s="417" t="s">
        <v>13</v>
      </c>
      <c r="B193" s="418" t="s">
        <v>382</v>
      </c>
      <c r="C193" s="419" t="s">
        <v>20</v>
      </c>
      <c r="D193" s="419" t="s">
        <v>19</v>
      </c>
      <c r="E193" s="419">
        <v>2022</v>
      </c>
      <c r="F193" s="406" t="s">
        <v>478</v>
      </c>
      <c r="G193" s="419" t="s">
        <v>347</v>
      </c>
      <c r="H193" s="419" t="s">
        <v>364</v>
      </c>
      <c r="I193" s="272">
        <v>15</v>
      </c>
      <c r="J193" s="272">
        <v>15</v>
      </c>
      <c r="K193" s="272">
        <v>15</v>
      </c>
      <c r="L193" s="272">
        <v>15</v>
      </c>
      <c r="M193" s="273" t="s">
        <v>383</v>
      </c>
      <c r="N193" s="274">
        <f>O193+P193+Q193</f>
        <v>400000000</v>
      </c>
      <c r="O193" s="371">
        <v>280000000</v>
      </c>
      <c r="P193" s="274">
        <v>80000000</v>
      </c>
      <c r="Q193" s="371">
        <v>40000000</v>
      </c>
      <c r="R193" s="274">
        <f>S193+U193</f>
        <v>280000000</v>
      </c>
      <c r="S193" s="371">
        <v>280000000</v>
      </c>
      <c r="T193" s="371">
        <v>40</v>
      </c>
      <c r="U193" s="313"/>
      <c r="V193" s="274">
        <f>W193+X193</f>
        <v>280000000</v>
      </c>
      <c r="W193" s="313">
        <v>280000000</v>
      </c>
      <c r="X193" s="313"/>
      <c r="Y193" s="313"/>
      <c r="Z193" s="313"/>
      <c r="AA193" s="313">
        <v>0</v>
      </c>
      <c r="AB193" s="313"/>
      <c r="AC193" s="174" t="e">
        <f t="shared" si="35"/>
        <v>#DIV/0!</v>
      </c>
      <c r="AD193" s="313">
        <v>0</v>
      </c>
      <c r="AE193" s="131"/>
      <c r="AF193" s="313"/>
      <c r="AG193" s="279"/>
    </row>
    <row r="194" spans="1:33" s="108" customFormat="1" ht="35.25" customHeight="1" hidden="1" outlineLevel="1">
      <c r="A194" s="415" t="s">
        <v>95</v>
      </c>
      <c r="B194" s="416" t="s">
        <v>23</v>
      </c>
      <c r="C194" s="216"/>
      <c r="D194" s="216"/>
      <c r="E194" s="216"/>
      <c r="F194" s="216"/>
      <c r="G194" s="216"/>
      <c r="H194" s="216"/>
      <c r="I194" s="289">
        <f>15*4</f>
        <v>60</v>
      </c>
      <c r="J194" s="289">
        <f>15*4</f>
        <v>60</v>
      </c>
      <c r="K194" s="289">
        <f>15*4</f>
        <v>60</v>
      </c>
      <c r="L194" s="289">
        <f>15*4</f>
        <v>60</v>
      </c>
      <c r="M194" s="289"/>
      <c r="N194" s="144">
        <f aca="true" t="shared" si="53" ref="N194:Z194">N195+N197</f>
        <v>5360100000</v>
      </c>
      <c r="O194" s="144">
        <f t="shared" si="53"/>
        <v>5070000000</v>
      </c>
      <c r="P194" s="144">
        <f t="shared" si="53"/>
        <v>160000000</v>
      </c>
      <c r="Q194" s="144">
        <f t="shared" si="53"/>
        <v>130100000</v>
      </c>
      <c r="R194" s="144">
        <f t="shared" si="53"/>
        <v>1011000000</v>
      </c>
      <c r="S194" s="144">
        <f t="shared" si="53"/>
        <v>1011000000</v>
      </c>
      <c r="T194" s="144">
        <f t="shared" si="53"/>
        <v>130.11</v>
      </c>
      <c r="U194" s="144">
        <f t="shared" si="53"/>
        <v>0</v>
      </c>
      <c r="V194" s="144">
        <f t="shared" si="53"/>
        <v>862176000</v>
      </c>
      <c r="W194" s="144">
        <f t="shared" si="53"/>
        <v>862176000</v>
      </c>
      <c r="X194" s="144">
        <f t="shared" si="53"/>
        <v>0</v>
      </c>
      <c r="Y194" s="144">
        <f t="shared" si="53"/>
        <v>0</v>
      </c>
      <c r="Z194" s="144">
        <f t="shared" si="53"/>
        <v>0</v>
      </c>
      <c r="AA194" s="144">
        <v>148824000</v>
      </c>
      <c r="AB194" s="144">
        <f aca="true" t="shared" si="54" ref="AB194:AF195">AB195</f>
        <v>148823000</v>
      </c>
      <c r="AC194" s="174">
        <f t="shared" si="35"/>
        <v>0.999993280653658</v>
      </c>
      <c r="AD194" s="144">
        <v>148824000</v>
      </c>
      <c r="AE194" s="144">
        <f t="shared" si="54"/>
        <v>148823000</v>
      </c>
      <c r="AF194" s="144">
        <f t="shared" si="54"/>
        <v>0</v>
      </c>
      <c r="AG194" s="290"/>
    </row>
    <row r="195" spans="1:33" s="108" customFormat="1" ht="35.25" customHeight="1" hidden="1" outlineLevel="1">
      <c r="A195" s="415"/>
      <c r="B195" s="416" t="s">
        <v>358</v>
      </c>
      <c r="C195" s="216"/>
      <c r="D195" s="216"/>
      <c r="E195" s="216"/>
      <c r="F195" s="216"/>
      <c r="G195" s="216"/>
      <c r="H195" s="216"/>
      <c r="I195" s="289">
        <v>100</v>
      </c>
      <c r="J195" s="289">
        <v>100</v>
      </c>
      <c r="K195" s="289">
        <v>100</v>
      </c>
      <c r="L195" s="289">
        <v>100</v>
      </c>
      <c r="M195" s="289"/>
      <c r="N195" s="144">
        <f aca="true" t="shared" si="55" ref="N195:Z195">N196</f>
        <v>4560100000</v>
      </c>
      <c r="O195" s="144">
        <f t="shared" si="55"/>
        <v>4510000000</v>
      </c>
      <c r="P195" s="144">
        <f t="shared" si="55"/>
        <v>0</v>
      </c>
      <c r="Q195" s="144">
        <f t="shared" si="55"/>
        <v>50100000</v>
      </c>
      <c r="R195" s="144">
        <f t="shared" si="55"/>
        <v>451000000</v>
      </c>
      <c r="S195" s="144">
        <f t="shared" si="55"/>
        <v>451000000</v>
      </c>
      <c r="T195" s="144">
        <f t="shared" si="55"/>
        <v>50.11</v>
      </c>
      <c r="U195" s="144">
        <f t="shared" si="55"/>
        <v>0</v>
      </c>
      <c r="V195" s="144">
        <f t="shared" si="55"/>
        <v>302176000</v>
      </c>
      <c r="W195" s="144">
        <f t="shared" si="55"/>
        <v>302176000</v>
      </c>
      <c r="X195" s="144">
        <f t="shared" si="55"/>
        <v>0</v>
      </c>
      <c r="Y195" s="144">
        <f t="shared" si="55"/>
        <v>0</v>
      </c>
      <c r="Z195" s="144">
        <f t="shared" si="55"/>
        <v>0</v>
      </c>
      <c r="AA195" s="144">
        <v>148824000</v>
      </c>
      <c r="AB195" s="144">
        <f t="shared" si="54"/>
        <v>148823000</v>
      </c>
      <c r="AC195" s="174">
        <f t="shared" si="35"/>
        <v>0.999993280653658</v>
      </c>
      <c r="AD195" s="144">
        <v>148824000</v>
      </c>
      <c r="AE195" s="144">
        <f t="shared" si="54"/>
        <v>148823000</v>
      </c>
      <c r="AF195" s="144">
        <f t="shared" si="54"/>
        <v>0</v>
      </c>
      <c r="AG195" s="290"/>
    </row>
    <row r="196" spans="1:33" s="282" customFormat="1" ht="35.25" customHeight="1" hidden="1" outlineLevel="1">
      <c r="A196" s="417" t="s">
        <v>13</v>
      </c>
      <c r="B196" s="418" t="s">
        <v>384</v>
      </c>
      <c r="C196" s="419" t="s">
        <v>24</v>
      </c>
      <c r="D196" s="419" t="s">
        <v>23</v>
      </c>
      <c r="E196" s="419">
        <v>2022</v>
      </c>
      <c r="F196" s="419">
        <v>8000925</v>
      </c>
      <c r="G196" s="419" t="s">
        <v>63</v>
      </c>
      <c r="H196" s="419" t="s">
        <v>432</v>
      </c>
      <c r="I196" s="272">
        <v>30</v>
      </c>
      <c r="J196" s="272">
        <v>30</v>
      </c>
      <c r="K196" s="272">
        <v>30</v>
      </c>
      <c r="L196" s="272">
        <v>30</v>
      </c>
      <c r="M196" s="273" t="s">
        <v>385</v>
      </c>
      <c r="N196" s="274">
        <f>O196+P196+Q196</f>
        <v>4560100000</v>
      </c>
      <c r="O196" s="371">
        <v>4510000000</v>
      </c>
      <c r="P196" s="274"/>
      <c r="Q196" s="371">
        <v>50100000</v>
      </c>
      <c r="R196" s="274">
        <f>S196+U196</f>
        <v>451000000</v>
      </c>
      <c r="S196" s="371">
        <v>451000000</v>
      </c>
      <c r="T196" s="371">
        <v>50.11</v>
      </c>
      <c r="U196" s="313"/>
      <c r="V196" s="275">
        <f>W196+X196</f>
        <v>302176000</v>
      </c>
      <c r="W196" s="311">
        <v>302176000</v>
      </c>
      <c r="X196" s="313"/>
      <c r="Y196" s="313"/>
      <c r="Z196" s="313"/>
      <c r="AA196" s="313">
        <v>148824000</v>
      </c>
      <c r="AB196" s="313">
        <f>AE196+AF196</f>
        <v>148823000</v>
      </c>
      <c r="AC196" s="174">
        <f t="shared" si="35"/>
        <v>0.999993280653658</v>
      </c>
      <c r="AD196" s="313">
        <v>148824000</v>
      </c>
      <c r="AE196" s="121">
        <v>148823000</v>
      </c>
      <c r="AF196" s="313"/>
      <c r="AG196" s="279"/>
    </row>
    <row r="197" spans="1:33" s="108" customFormat="1" ht="35.25" customHeight="1" hidden="1" outlineLevel="1">
      <c r="A197" s="415"/>
      <c r="B197" s="416" t="s">
        <v>362</v>
      </c>
      <c r="C197" s="216"/>
      <c r="D197" s="216"/>
      <c r="E197" s="216"/>
      <c r="F197" s="216"/>
      <c r="G197" s="216"/>
      <c r="H197" s="216"/>
      <c r="I197" s="289">
        <v>300</v>
      </c>
      <c r="J197" s="289">
        <v>300</v>
      </c>
      <c r="K197" s="289">
        <v>300</v>
      </c>
      <c r="L197" s="289">
        <v>300</v>
      </c>
      <c r="M197" s="289"/>
      <c r="N197" s="144">
        <f aca="true" t="shared" si="56" ref="N197:Z197">N198+N199</f>
        <v>800000000</v>
      </c>
      <c r="O197" s="144">
        <f t="shared" si="56"/>
        <v>560000000</v>
      </c>
      <c r="P197" s="144">
        <f t="shared" si="56"/>
        <v>160000000</v>
      </c>
      <c r="Q197" s="144">
        <f t="shared" si="56"/>
        <v>80000000</v>
      </c>
      <c r="R197" s="144">
        <f t="shared" si="56"/>
        <v>560000000</v>
      </c>
      <c r="S197" s="144">
        <f t="shared" si="56"/>
        <v>560000000</v>
      </c>
      <c r="T197" s="144">
        <f t="shared" si="56"/>
        <v>80</v>
      </c>
      <c r="U197" s="144">
        <f t="shared" si="56"/>
        <v>0</v>
      </c>
      <c r="V197" s="144">
        <f t="shared" si="56"/>
        <v>560000000</v>
      </c>
      <c r="W197" s="144">
        <f t="shared" si="56"/>
        <v>560000000</v>
      </c>
      <c r="X197" s="144">
        <f t="shared" si="56"/>
        <v>0</v>
      </c>
      <c r="Y197" s="144">
        <f t="shared" si="56"/>
        <v>0</v>
      </c>
      <c r="Z197" s="144">
        <f t="shared" si="56"/>
        <v>0</v>
      </c>
      <c r="AA197" s="144">
        <v>0</v>
      </c>
      <c r="AB197" s="144"/>
      <c r="AC197" s="174" t="e">
        <f t="shared" si="35"/>
        <v>#DIV/0!</v>
      </c>
      <c r="AD197" s="144">
        <v>0</v>
      </c>
      <c r="AE197" s="144"/>
      <c r="AF197" s="144"/>
      <c r="AG197" s="290"/>
    </row>
    <row r="198" spans="1:33" s="285" customFormat="1" ht="35.25" customHeight="1" hidden="1" outlineLevel="1">
      <c r="A198" s="417" t="s">
        <v>13</v>
      </c>
      <c r="B198" s="418" t="s">
        <v>386</v>
      </c>
      <c r="C198" s="419" t="s">
        <v>24</v>
      </c>
      <c r="D198" s="419" t="s">
        <v>23</v>
      </c>
      <c r="E198" s="419">
        <v>2022</v>
      </c>
      <c r="F198" s="419">
        <v>7997862</v>
      </c>
      <c r="G198" s="419" t="s">
        <v>347</v>
      </c>
      <c r="H198" s="419" t="s">
        <v>304</v>
      </c>
      <c r="I198" s="272">
        <v>304</v>
      </c>
      <c r="J198" s="272">
        <v>304</v>
      </c>
      <c r="K198" s="272">
        <v>304</v>
      </c>
      <c r="L198" s="272">
        <v>304</v>
      </c>
      <c r="M198" s="273" t="s">
        <v>455</v>
      </c>
      <c r="N198" s="274">
        <f>O198+P198+Q198</f>
        <v>400000000</v>
      </c>
      <c r="O198" s="371">
        <v>280000000</v>
      </c>
      <c r="P198" s="274">
        <v>80000000</v>
      </c>
      <c r="Q198" s="371">
        <v>40000000</v>
      </c>
      <c r="R198" s="274">
        <f>S198+U198</f>
        <v>280000000</v>
      </c>
      <c r="S198" s="371">
        <v>280000000</v>
      </c>
      <c r="T198" s="371">
        <v>40</v>
      </c>
      <c r="U198" s="355"/>
      <c r="V198" s="336">
        <f>W198+X198</f>
        <v>280000000</v>
      </c>
      <c r="W198" s="400">
        <v>280000000</v>
      </c>
      <c r="X198" s="355"/>
      <c r="Y198" s="355"/>
      <c r="Z198" s="355"/>
      <c r="AA198" s="400">
        <v>0</v>
      </c>
      <c r="AB198" s="400">
        <f>AE198</f>
        <v>0</v>
      </c>
      <c r="AC198" s="174" t="e">
        <f t="shared" si="35"/>
        <v>#DIV/0!</v>
      </c>
      <c r="AD198" s="400">
        <v>0</v>
      </c>
      <c r="AE198" s="147"/>
      <c r="AF198" s="400"/>
      <c r="AG198" s="283"/>
    </row>
    <row r="199" spans="1:33" s="326" customFormat="1" ht="35.25" customHeight="1" hidden="1" outlineLevel="1">
      <c r="A199" s="417" t="s">
        <v>13</v>
      </c>
      <c r="B199" s="418" t="s">
        <v>387</v>
      </c>
      <c r="C199" s="419" t="s">
        <v>24</v>
      </c>
      <c r="D199" s="419" t="s">
        <v>23</v>
      </c>
      <c r="E199" s="419">
        <v>2022</v>
      </c>
      <c r="F199" s="417" t="s">
        <v>619</v>
      </c>
      <c r="G199" s="419" t="s">
        <v>347</v>
      </c>
      <c r="H199" s="419" t="s">
        <v>304</v>
      </c>
      <c r="I199" s="334">
        <v>1400</v>
      </c>
      <c r="J199" s="334">
        <v>1400</v>
      </c>
      <c r="K199" s="334">
        <v>1400</v>
      </c>
      <c r="L199" s="334">
        <v>1400</v>
      </c>
      <c r="M199" s="335" t="s">
        <v>456</v>
      </c>
      <c r="N199" s="336">
        <f>O199+P199+Q199</f>
        <v>400000000</v>
      </c>
      <c r="O199" s="371">
        <v>280000000</v>
      </c>
      <c r="P199" s="336">
        <v>80000000</v>
      </c>
      <c r="Q199" s="371">
        <v>40000000</v>
      </c>
      <c r="R199" s="336">
        <f>S199+U199</f>
        <v>280000000</v>
      </c>
      <c r="S199" s="371">
        <v>280000000</v>
      </c>
      <c r="T199" s="371">
        <v>40</v>
      </c>
      <c r="U199" s="400"/>
      <c r="V199" s="336">
        <f>W199+X199</f>
        <v>280000000</v>
      </c>
      <c r="W199" s="400">
        <v>280000000</v>
      </c>
      <c r="X199" s="400"/>
      <c r="Y199" s="400"/>
      <c r="Z199" s="400"/>
      <c r="AA199" s="400">
        <v>0</v>
      </c>
      <c r="AB199" s="400">
        <f>AE199</f>
        <v>0</v>
      </c>
      <c r="AC199" s="174" t="e">
        <f t="shared" si="35"/>
        <v>#DIV/0!</v>
      </c>
      <c r="AD199" s="400">
        <v>0</v>
      </c>
      <c r="AE199" s="147"/>
      <c r="AF199" s="400"/>
      <c r="AG199" s="325"/>
    </row>
    <row r="200" spans="1:33" s="108" customFormat="1" ht="35.25" customHeight="1" hidden="1" outlineLevel="1">
      <c r="A200" s="415" t="s">
        <v>98</v>
      </c>
      <c r="B200" s="416" t="s">
        <v>16</v>
      </c>
      <c r="C200" s="216"/>
      <c r="D200" s="216"/>
      <c r="E200" s="216"/>
      <c r="F200" s="216"/>
      <c r="G200" s="216"/>
      <c r="H200" s="216"/>
      <c r="I200" s="289">
        <f>1200-427</f>
        <v>773</v>
      </c>
      <c r="J200" s="289">
        <f>1200-427</f>
        <v>773</v>
      </c>
      <c r="K200" s="289">
        <f>1200-427</f>
        <v>773</v>
      </c>
      <c r="L200" s="289">
        <f>1200-427</f>
        <v>773</v>
      </c>
      <c r="M200" s="289"/>
      <c r="N200" s="144">
        <f aca="true" t="shared" si="57" ref="N200:AF200">N201+N204</f>
        <v>1674700000</v>
      </c>
      <c r="O200" s="144">
        <f t="shared" si="57"/>
        <v>1291000000</v>
      </c>
      <c r="P200" s="144">
        <f t="shared" si="57"/>
        <v>240000000</v>
      </c>
      <c r="Q200" s="144">
        <f t="shared" si="57"/>
        <v>143700000</v>
      </c>
      <c r="R200" s="144">
        <f t="shared" si="57"/>
        <v>1291000000</v>
      </c>
      <c r="S200" s="144">
        <f t="shared" si="57"/>
        <v>1291000000</v>
      </c>
      <c r="T200" s="144">
        <f t="shared" si="57"/>
        <v>143.735</v>
      </c>
      <c r="U200" s="144">
        <f t="shared" si="57"/>
        <v>0</v>
      </c>
      <c r="V200" s="144">
        <f t="shared" si="57"/>
        <v>1284743000</v>
      </c>
      <c r="W200" s="144">
        <f t="shared" si="57"/>
        <v>1284743000</v>
      </c>
      <c r="X200" s="144">
        <f t="shared" si="57"/>
        <v>0</v>
      </c>
      <c r="Y200" s="144">
        <f t="shared" si="57"/>
        <v>0</v>
      </c>
      <c r="Z200" s="144">
        <f t="shared" si="57"/>
        <v>0</v>
      </c>
      <c r="AA200" s="144">
        <v>6257000</v>
      </c>
      <c r="AB200" s="144">
        <f t="shared" si="57"/>
        <v>0</v>
      </c>
      <c r="AC200" s="174">
        <f t="shared" si="35"/>
        <v>0</v>
      </c>
      <c r="AD200" s="144">
        <v>6257000</v>
      </c>
      <c r="AE200" s="144">
        <f t="shared" si="57"/>
        <v>0</v>
      </c>
      <c r="AF200" s="144">
        <f t="shared" si="57"/>
        <v>0</v>
      </c>
      <c r="AG200" s="290"/>
    </row>
    <row r="201" spans="1:33" s="108" customFormat="1" ht="35.25" customHeight="1" hidden="1" outlineLevel="1">
      <c r="A201" s="415"/>
      <c r="B201" s="416" t="s">
        <v>358</v>
      </c>
      <c r="C201" s="216"/>
      <c r="D201" s="216"/>
      <c r="E201" s="216"/>
      <c r="F201" s="216"/>
      <c r="G201" s="216"/>
      <c r="H201" s="216"/>
      <c r="I201" s="289">
        <v>3000</v>
      </c>
      <c r="J201" s="289">
        <v>3000</v>
      </c>
      <c r="K201" s="289">
        <v>3000</v>
      </c>
      <c r="L201" s="289">
        <v>3000</v>
      </c>
      <c r="M201" s="289"/>
      <c r="N201" s="144">
        <f aca="true" t="shared" si="58" ref="N201:AF201">N202+N203</f>
        <v>474700000</v>
      </c>
      <c r="O201" s="144">
        <f t="shared" si="58"/>
        <v>451000000</v>
      </c>
      <c r="P201" s="144">
        <f t="shared" si="58"/>
        <v>0</v>
      </c>
      <c r="Q201" s="144">
        <f t="shared" si="58"/>
        <v>23700000</v>
      </c>
      <c r="R201" s="144">
        <f t="shared" si="58"/>
        <v>451000000</v>
      </c>
      <c r="S201" s="144">
        <f t="shared" si="58"/>
        <v>451000000</v>
      </c>
      <c r="T201" s="144">
        <f t="shared" si="58"/>
        <v>23.735</v>
      </c>
      <c r="U201" s="144">
        <f t="shared" si="58"/>
        <v>0</v>
      </c>
      <c r="V201" s="144">
        <f t="shared" si="58"/>
        <v>444743000</v>
      </c>
      <c r="W201" s="144">
        <f t="shared" si="58"/>
        <v>444743000</v>
      </c>
      <c r="X201" s="144">
        <f t="shared" si="58"/>
        <v>0</v>
      </c>
      <c r="Y201" s="144">
        <f t="shared" si="58"/>
        <v>0</v>
      </c>
      <c r="Z201" s="144">
        <f t="shared" si="58"/>
        <v>0</v>
      </c>
      <c r="AA201" s="144">
        <v>6257000</v>
      </c>
      <c r="AB201" s="144">
        <f t="shared" si="58"/>
        <v>0</v>
      </c>
      <c r="AC201" s="174">
        <f aca="true" t="shared" si="59" ref="AC201:AC219">AB201/AA201</f>
        <v>0</v>
      </c>
      <c r="AD201" s="144">
        <v>6257000</v>
      </c>
      <c r="AE201" s="144">
        <f t="shared" si="58"/>
        <v>0</v>
      </c>
      <c r="AF201" s="144">
        <f t="shared" si="58"/>
        <v>0</v>
      </c>
      <c r="AG201" s="290"/>
    </row>
    <row r="202" spans="1:33" s="428" customFormat="1" ht="35.25" customHeight="1" hidden="1" outlineLevel="1">
      <c r="A202" s="249" t="s">
        <v>13</v>
      </c>
      <c r="B202" s="250" t="s">
        <v>388</v>
      </c>
      <c r="C202" s="217" t="s">
        <v>17</v>
      </c>
      <c r="D202" s="217" t="s">
        <v>16</v>
      </c>
      <c r="E202" s="217">
        <v>2022</v>
      </c>
      <c r="F202" s="217">
        <v>7997883</v>
      </c>
      <c r="G202" s="217" t="s">
        <v>389</v>
      </c>
      <c r="H202" s="217" t="s">
        <v>443</v>
      </c>
      <c r="I202" s="427"/>
      <c r="J202" s="427"/>
      <c r="K202" s="427"/>
      <c r="L202" s="427"/>
      <c r="M202" s="389" t="s">
        <v>390</v>
      </c>
      <c r="N202" s="251">
        <f>O202+P202+Q202</f>
        <v>157900000</v>
      </c>
      <c r="O202" s="251">
        <v>150000000</v>
      </c>
      <c r="P202" s="251"/>
      <c r="Q202" s="251">
        <v>7900000</v>
      </c>
      <c r="R202" s="251">
        <f>S202+U202</f>
        <v>150000000</v>
      </c>
      <c r="S202" s="251">
        <v>150000000</v>
      </c>
      <c r="T202" s="251">
        <v>7.895</v>
      </c>
      <c r="U202" s="131"/>
      <c r="V202" s="372">
        <f>W202+X202</f>
        <v>150000000</v>
      </c>
      <c r="W202" s="131">
        <v>150000000</v>
      </c>
      <c r="X202" s="131"/>
      <c r="Y202" s="131"/>
      <c r="Z202" s="131"/>
      <c r="AA202" s="131"/>
      <c r="AB202" s="131"/>
      <c r="AC202" s="174" t="e">
        <f t="shared" si="59"/>
        <v>#DIV/0!</v>
      </c>
      <c r="AD202" s="131"/>
      <c r="AE202" s="131"/>
      <c r="AF202" s="131"/>
      <c r="AG202" s="427"/>
    </row>
    <row r="203" spans="1:33" s="326" customFormat="1" ht="35.25" customHeight="1" hidden="1" outlineLevel="1">
      <c r="A203" s="417" t="s">
        <v>13</v>
      </c>
      <c r="B203" s="418" t="s">
        <v>391</v>
      </c>
      <c r="C203" s="419" t="s">
        <v>17</v>
      </c>
      <c r="D203" s="419" t="s">
        <v>16</v>
      </c>
      <c r="E203" s="419">
        <v>2022</v>
      </c>
      <c r="F203" s="417" t="s">
        <v>622</v>
      </c>
      <c r="G203" s="419" t="s">
        <v>63</v>
      </c>
      <c r="H203" s="419" t="s">
        <v>444</v>
      </c>
      <c r="I203" s="325"/>
      <c r="J203" s="325"/>
      <c r="K203" s="325"/>
      <c r="L203" s="325"/>
      <c r="M203" s="335" t="s">
        <v>392</v>
      </c>
      <c r="N203" s="375">
        <f>O203+P203+Q203</f>
        <v>316800000</v>
      </c>
      <c r="O203" s="375">
        <v>301000000</v>
      </c>
      <c r="P203" s="375"/>
      <c r="Q203" s="375">
        <v>15800000</v>
      </c>
      <c r="R203" s="375">
        <f>S203+U203</f>
        <v>301000000</v>
      </c>
      <c r="S203" s="375">
        <v>301000000</v>
      </c>
      <c r="T203" s="375">
        <v>15.84</v>
      </c>
      <c r="U203" s="325"/>
      <c r="V203" s="337">
        <f>W203+X203</f>
        <v>294743000</v>
      </c>
      <c r="W203" s="338">
        <v>294743000</v>
      </c>
      <c r="X203" s="338"/>
      <c r="Y203" s="325"/>
      <c r="Z203" s="325"/>
      <c r="AA203" s="429">
        <v>6257000</v>
      </c>
      <c r="AB203" s="429"/>
      <c r="AC203" s="174">
        <f t="shared" si="59"/>
        <v>0</v>
      </c>
      <c r="AD203" s="429">
        <v>6257000</v>
      </c>
      <c r="AE203" s="148"/>
      <c r="AF203" s="429"/>
      <c r="AG203" s="325"/>
    </row>
    <row r="204" spans="1:33" s="236" customFormat="1" ht="35.25" customHeight="1" hidden="1" outlineLevel="1">
      <c r="A204" s="415"/>
      <c r="B204" s="416" t="s">
        <v>362</v>
      </c>
      <c r="C204" s="216"/>
      <c r="D204" s="216"/>
      <c r="E204" s="216"/>
      <c r="F204" s="216"/>
      <c r="G204" s="216"/>
      <c r="H204" s="216"/>
      <c r="I204" s="127"/>
      <c r="J204" s="127"/>
      <c r="K204" s="127"/>
      <c r="L204" s="127"/>
      <c r="M204" s="127"/>
      <c r="N204" s="144">
        <f aca="true" t="shared" si="60" ref="N204:AF204">N205+N206+N207</f>
        <v>1200000000</v>
      </c>
      <c r="O204" s="144">
        <f t="shared" si="60"/>
        <v>840000000</v>
      </c>
      <c r="P204" s="144">
        <f t="shared" si="60"/>
        <v>240000000</v>
      </c>
      <c r="Q204" s="144">
        <f t="shared" si="60"/>
        <v>120000000</v>
      </c>
      <c r="R204" s="144">
        <f t="shared" si="60"/>
        <v>840000000</v>
      </c>
      <c r="S204" s="144">
        <f t="shared" si="60"/>
        <v>840000000</v>
      </c>
      <c r="T204" s="144">
        <f t="shared" si="60"/>
        <v>120</v>
      </c>
      <c r="U204" s="144">
        <f t="shared" si="60"/>
        <v>0</v>
      </c>
      <c r="V204" s="144">
        <f t="shared" si="60"/>
        <v>840000000</v>
      </c>
      <c r="W204" s="144">
        <f t="shared" si="60"/>
        <v>840000000</v>
      </c>
      <c r="X204" s="144">
        <f t="shared" si="60"/>
        <v>0</v>
      </c>
      <c r="Y204" s="144">
        <f t="shared" si="60"/>
        <v>0</v>
      </c>
      <c r="Z204" s="144">
        <f t="shared" si="60"/>
        <v>0</v>
      </c>
      <c r="AA204" s="144">
        <v>0</v>
      </c>
      <c r="AB204" s="144">
        <f t="shared" si="60"/>
        <v>0</v>
      </c>
      <c r="AC204" s="174" t="e">
        <f t="shared" si="59"/>
        <v>#DIV/0!</v>
      </c>
      <c r="AD204" s="144">
        <v>0</v>
      </c>
      <c r="AE204" s="144">
        <f t="shared" si="60"/>
        <v>0</v>
      </c>
      <c r="AF204" s="144">
        <f t="shared" si="60"/>
        <v>0</v>
      </c>
      <c r="AG204" s="230"/>
    </row>
    <row r="205" spans="1:33" s="282" customFormat="1" ht="35.25" customHeight="1" hidden="1" outlineLevel="1">
      <c r="A205" s="417" t="s">
        <v>13</v>
      </c>
      <c r="B205" s="418" t="s">
        <v>393</v>
      </c>
      <c r="C205" s="419" t="s">
        <v>17</v>
      </c>
      <c r="D205" s="419" t="s">
        <v>16</v>
      </c>
      <c r="E205" s="419">
        <v>2022</v>
      </c>
      <c r="F205" s="370" t="s">
        <v>481</v>
      </c>
      <c r="G205" s="419" t="s">
        <v>347</v>
      </c>
      <c r="H205" s="419" t="s">
        <v>304</v>
      </c>
      <c r="I205" s="279"/>
      <c r="J205" s="279"/>
      <c r="K205" s="279"/>
      <c r="L205" s="279"/>
      <c r="M205" s="273" t="s">
        <v>452</v>
      </c>
      <c r="N205" s="371">
        <f>O205+P205+Q205</f>
        <v>400000000</v>
      </c>
      <c r="O205" s="371">
        <v>280000000</v>
      </c>
      <c r="P205" s="371">
        <v>80000000</v>
      </c>
      <c r="Q205" s="371">
        <v>40000000</v>
      </c>
      <c r="R205" s="371">
        <f>S205+U205</f>
        <v>280000000</v>
      </c>
      <c r="S205" s="371">
        <v>280000000</v>
      </c>
      <c r="T205" s="375">
        <v>40</v>
      </c>
      <c r="U205" s="279"/>
      <c r="V205" s="274">
        <f>W205+X205</f>
        <v>280000000</v>
      </c>
      <c r="W205" s="430">
        <v>280000000</v>
      </c>
      <c r="X205" s="431"/>
      <c r="Y205" s="279"/>
      <c r="Z205" s="279"/>
      <c r="AA205" s="313">
        <v>0</v>
      </c>
      <c r="AB205" s="313"/>
      <c r="AC205" s="174" t="e">
        <f t="shared" si="59"/>
        <v>#DIV/0!</v>
      </c>
      <c r="AD205" s="313">
        <v>0</v>
      </c>
      <c r="AE205" s="131"/>
      <c r="AF205" s="313"/>
      <c r="AG205" s="279"/>
    </row>
    <row r="206" spans="1:33" s="282" customFormat="1" ht="35.25" customHeight="1" hidden="1" outlineLevel="1">
      <c r="A206" s="417" t="s">
        <v>13</v>
      </c>
      <c r="B206" s="418" t="s">
        <v>394</v>
      </c>
      <c r="C206" s="419" t="s">
        <v>17</v>
      </c>
      <c r="D206" s="419" t="s">
        <v>16</v>
      </c>
      <c r="E206" s="419">
        <v>2022</v>
      </c>
      <c r="F206" s="370" t="s">
        <v>480</v>
      </c>
      <c r="G206" s="419" t="s">
        <v>347</v>
      </c>
      <c r="H206" s="419" t="s">
        <v>304</v>
      </c>
      <c r="I206" s="279"/>
      <c r="J206" s="279"/>
      <c r="K206" s="279"/>
      <c r="L206" s="279"/>
      <c r="M206" s="273" t="s">
        <v>453</v>
      </c>
      <c r="N206" s="371">
        <f>O206+P206+Q206</f>
        <v>400000000</v>
      </c>
      <c r="O206" s="371">
        <v>280000000</v>
      </c>
      <c r="P206" s="371">
        <v>80000000</v>
      </c>
      <c r="Q206" s="371">
        <v>40000000</v>
      </c>
      <c r="R206" s="371">
        <f>S206+U206</f>
        <v>280000000</v>
      </c>
      <c r="S206" s="371">
        <v>280000000</v>
      </c>
      <c r="T206" s="371">
        <v>40</v>
      </c>
      <c r="U206" s="313"/>
      <c r="V206" s="274">
        <f>W206+X206</f>
        <v>280000000</v>
      </c>
      <c r="W206" s="430">
        <v>280000000</v>
      </c>
      <c r="X206" s="430"/>
      <c r="Y206" s="313"/>
      <c r="Z206" s="313"/>
      <c r="AA206" s="313">
        <v>0</v>
      </c>
      <c r="AB206" s="313"/>
      <c r="AC206" s="174" t="e">
        <f t="shared" si="59"/>
        <v>#DIV/0!</v>
      </c>
      <c r="AD206" s="313">
        <v>0</v>
      </c>
      <c r="AE206" s="131"/>
      <c r="AF206" s="313"/>
      <c r="AG206" s="279"/>
    </row>
    <row r="207" spans="1:33" s="282" customFormat="1" ht="35.25" customHeight="1" hidden="1" outlineLevel="1">
      <c r="A207" s="417" t="s">
        <v>13</v>
      </c>
      <c r="B207" s="418" t="s">
        <v>395</v>
      </c>
      <c r="C207" s="419" t="s">
        <v>17</v>
      </c>
      <c r="D207" s="419" t="s">
        <v>16</v>
      </c>
      <c r="E207" s="419">
        <v>2022</v>
      </c>
      <c r="F207" s="375" t="s">
        <v>482</v>
      </c>
      <c r="G207" s="419" t="s">
        <v>347</v>
      </c>
      <c r="H207" s="419" t="s">
        <v>304</v>
      </c>
      <c r="I207" s="279"/>
      <c r="J207" s="279"/>
      <c r="K207" s="279"/>
      <c r="L207" s="279"/>
      <c r="M207" s="273" t="s">
        <v>454</v>
      </c>
      <c r="N207" s="371">
        <f>O207+P207+Q207</f>
        <v>400000000</v>
      </c>
      <c r="O207" s="371">
        <v>280000000</v>
      </c>
      <c r="P207" s="371">
        <v>80000000</v>
      </c>
      <c r="Q207" s="371">
        <v>40000000</v>
      </c>
      <c r="R207" s="371">
        <f>S207+U207</f>
        <v>280000000</v>
      </c>
      <c r="S207" s="371">
        <v>280000000</v>
      </c>
      <c r="T207" s="371">
        <v>40</v>
      </c>
      <c r="U207" s="313"/>
      <c r="V207" s="274">
        <f>W207+X207</f>
        <v>280000000</v>
      </c>
      <c r="W207" s="430">
        <v>280000000</v>
      </c>
      <c r="X207" s="430"/>
      <c r="Y207" s="313"/>
      <c r="Z207" s="313"/>
      <c r="AA207" s="313">
        <v>0</v>
      </c>
      <c r="AB207" s="313"/>
      <c r="AC207" s="174" t="e">
        <f t="shared" si="59"/>
        <v>#DIV/0!</v>
      </c>
      <c r="AD207" s="313">
        <v>0</v>
      </c>
      <c r="AE207" s="131"/>
      <c r="AF207" s="313"/>
      <c r="AG207" s="279"/>
    </row>
    <row r="208" spans="1:33" s="108" customFormat="1" ht="35.25" customHeight="1" hidden="1" outlineLevel="1">
      <c r="A208" s="415" t="s">
        <v>101</v>
      </c>
      <c r="B208" s="416" t="s">
        <v>396</v>
      </c>
      <c r="C208" s="216"/>
      <c r="D208" s="216"/>
      <c r="E208" s="216"/>
      <c r="F208" s="216"/>
      <c r="G208" s="216"/>
      <c r="H208" s="216"/>
      <c r="I208" s="130"/>
      <c r="J208" s="130"/>
      <c r="K208" s="130"/>
      <c r="L208" s="130"/>
      <c r="M208" s="130"/>
      <c r="N208" s="185">
        <f aca="true" t="shared" si="61" ref="N208:AF208">N209+N216</f>
        <v>8081600000</v>
      </c>
      <c r="O208" s="185">
        <f t="shared" si="61"/>
        <v>5774000000</v>
      </c>
      <c r="P208" s="185">
        <f t="shared" si="61"/>
        <v>1478000000</v>
      </c>
      <c r="Q208" s="185">
        <f t="shared" si="61"/>
        <v>800600000</v>
      </c>
      <c r="R208" s="185">
        <f t="shared" si="61"/>
        <v>5624000000</v>
      </c>
      <c r="S208" s="185">
        <f t="shared" si="61"/>
        <v>5624000000</v>
      </c>
      <c r="T208" s="185">
        <f t="shared" si="61"/>
        <v>800.45</v>
      </c>
      <c r="U208" s="185">
        <f t="shared" si="61"/>
        <v>0</v>
      </c>
      <c r="V208" s="144">
        <f t="shared" si="61"/>
        <v>5173000000</v>
      </c>
      <c r="W208" s="144">
        <f t="shared" si="61"/>
        <v>5173000000</v>
      </c>
      <c r="X208" s="144">
        <f t="shared" si="61"/>
        <v>0</v>
      </c>
      <c r="Y208" s="144">
        <f t="shared" si="61"/>
        <v>0</v>
      </c>
      <c r="Z208" s="144">
        <f t="shared" si="61"/>
        <v>0</v>
      </c>
      <c r="AA208" s="144">
        <v>451000000</v>
      </c>
      <c r="AB208" s="144">
        <f t="shared" si="61"/>
        <v>0</v>
      </c>
      <c r="AC208" s="174">
        <f t="shared" si="59"/>
        <v>0</v>
      </c>
      <c r="AD208" s="144">
        <v>451000000</v>
      </c>
      <c r="AE208" s="144">
        <f t="shared" si="61"/>
        <v>0</v>
      </c>
      <c r="AF208" s="144">
        <f t="shared" si="61"/>
        <v>0</v>
      </c>
      <c r="AG208" s="290"/>
    </row>
    <row r="209" spans="1:33" s="108" customFormat="1" ht="35.25" customHeight="1" hidden="1" outlineLevel="1">
      <c r="A209" s="415"/>
      <c r="B209" s="416" t="s">
        <v>358</v>
      </c>
      <c r="C209" s="216"/>
      <c r="D209" s="216"/>
      <c r="E209" s="216"/>
      <c r="F209" s="216"/>
      <c r="G209" s="216"/>
      <c r="H209" s="216"/>
      <c r="I209" s="130"/>
      <c r="J209" s="130"/>
      <c r="K209" s="130"/>
      <c r="L209" s="130"/>
      <c r="M209" s="130"/>
      <c r="N209" s="185">
        <f aca="true" t="shared" si="62" ref="N209:AF209">N210+N211+N212+N213+N214+N215</f>
        <v>691600000</v>
      </c>
      <c r="O209" s="185">
        <f t="shared" si="62"/>
        <v>601000000</v>
      </c>
      <c r="P209" s="185">
        <f t="shared" si="62"/>
        <v>0</v>
      </c>
      <c r="Q209" s="185">
        <f>Q210+Q211+Q212+Q213+Q214+Q215</f>
        <v>61600000</v>
      </c>
      <c r="R209" s="185">
        <f t="shared" si="62"/>
        <v>451000000</v>
      </c>
      <c r="S209" s="185">
        <f t="shared" si="62"/>
        <v>451000000</v>
      </c>
      <c r="T209" s="185">
        <f t="shared" si="62"/>
        <v>61.46</v>
      </c>
      <c r="U209" s="185">
        <f t="shared" si="62"/>
        <v>0</v>
      </c>
      <c r="V209" s="144">
        <f t="shared" si="62"/>
        <v>0</v>
      </c>
      <c r="W209" s="144">
        <f t="shared" si="62"/>
        <v>0</v>
      </c>
      <c r="X209" s="144">
        <f t="shared" si="62"/>
        <v>0</v>
      </c>
      <c r="Y209" s="144">
        <f t="shared" si="62"/>
        <v>0</v>
      </c>
      <c r="Z209" s="144">
        <f t="shared" si="62"/>
        <v>0</v>
      </c>
      <c r="AA209" s="144">
        <v>451000000</v>
      </c>
      <c r="AB209" s="144">
        <f t="shared" si="62"/>
        <v>0</v>
      </c>
      <c r="AC209" s="174">
        <f t="shared" si="59"/>
        <v>0</v>
      </c>
      <c r="AD209" s="144">
        <v>451000000</v>
      </c>
      <c r="AE209" s="144">
        <f t="shared" si="62"/>
        <v>0</v>
      </c>
      <c r="AF209" s="144">
        <f t="shared" si="62"/>
        <v>0</v>
      </c>
      <c r="AG209" s="290"/>
    </row>
    <row r="210" spans="1:33" s="326" customFormat="1" ht="35.25" customHeight="1" hidden="1" outlineLevel="1">
      <c r="A210" s="417" t="s">
        <v>13</v>
      </c>
      <c r="B210" s="418" t="s">
        <v>397</v>
      </c>
      <c r="C210" s="419" t="s">
        <v>28</v>
      </c>
      <c r="D210" s="419" t="s">
        <v>27</v>
      </c>
      <c r="E210" s="419">
        <v>2022</v>
      </c>
      <c r="F210" s="417" t="s">
        <v>617</v>
      </c>
      <c r="G210" s="419" t="s">
        <v>347</v>
      </c>
      <c r="H210" s="419" t="s">
        <v>304</v>
      </c>
      <c r="I210" s="325"/>
      <c r="J210" s="325"/>
      <c r="K210" s="325"/>
      <c r="L210" s="325"/>
      <c r="M210" s="335" t="s">
        <v>398</v>
      </c>
      <c r="N210" s="371">
        <f aca="true" t="shared" si="63" ref="N210:N215">O210+P210+Q210</f>
        <v>217800000</v>
      </c>
      <c r="O210" s="371">
        <v>196000000</v>
      </c>
      <c r="P210" s="371"/>
      <c r="Q210" s="371">
        <v>21800000</v>
      </c>
      <c r="R210" s="371">
        <f aca="true" t="shared" si="64" ref="R210:R215">S210+U210</f>
        <v>196000000</v>
      </c>
      <c r="S210" s="371">
        <v>196000000</v>
      </c>
      <c r="T210" s="371">
        <v>21.78</v>
      </c>
      <c r="U210" s="400"/>
      <c r="V210" s="336">
        <f aca="true" t="shared" si="65" ref="V210:V215">W210+X210</f>
        <v>0</v>
      </c>
      <c r="W210" s="400"/>
      <c r="X210" s="400"/>
      <c r="Y210" s="400"/>
      <c r="Z210" s="400"/>
      <c r="AA210" s="400">
        <v>196000000</v>
      </c>
      <c r="AB210" s="400"/>
      <c r="AC210" s="174">
        <f t="shared" si="59"/>
        <v>0</v>
      </c>
      <c r="AD210" s="400">
        <v>196000000</v>
      </c>
      <c r="AE210" s="142"/>
      <c r="AF210" s="400"/>
      <c r="AG210" s="325"/>
    </row>
    <row r="211" spans="1:33" s="108" customFormat="1" ht="35.25" customHeight="1" hidden="1" outlineLevel="1">
      <c r="A211" s="249" t="s">
        <v>13</v>
      </c>
      <c r="B211" s="250" t="s">
        <v>399</v>
      </c>
      <c r="C211" s="217" t="s">
        <v>28</v>
      </c>
      <c r="D211" s="217" t="s">
        <v>27</v>
      </c>
      <c r="E211" s="217">
        <v>2022</v>
      </c>
      <c r="F211" s="217"/>
      <c r="G211" s="217" t="s">
        <v>400</v>
      </c>
      <c r="H211" s="217"/>
      <c r="I211" s="130"/>
      <c r="J211" s="130"/>
      <c r="K211" s="130"/>
      <c r="L211" s="130"/>
      <c r="M211" s="389" t="s">
        <v>401</v>
      </c>
      <c r="N211" s="251">
        <f t="shared" si="63"/>
        <v>55600000</v>
      </c>
      <c r="O211" s="251">
        <v>50000000</v>
      </c>
      <c r="P211" s="251"/>
      <c r="Q211" s="251">
        <v>5600000</v>
      </c>
      <c r="R211" s="251">
        <f t="shared" si="64"/>
        <v>50000000</v>
      </c>
      <c r="S211" s="251">
        <v>50000000</v>
      </c>
      <c r="T211" s="251">
        <v>5.55</v>
      </c>
      <c r="U211" s="356"/>
      <c r="V211" s="336">
        <f t="shared" si="65"/>
        <v>0</v>
      </c>
      <c r="W211" s="138"/>
      <c r="X211" s="356"/>
      <c r="Y211" s="356"/>
      <c r="Z211" s="356"/>
      <c r="AA211" s="400">
        <v>50000000</v>
      </c>
      <c r="AB211" s="400"/>
      <c r="AC211" s="174">
        <f t="shared" si="59"/>
        <v>0</v>
      </c>
      <c r="AD211" s="400">
        <v>50000000</v>
      </c>
      <c r="AE211" s="142"/>
      <c r="AF211" s="400"/>
      <c r="AG211" s="290"/>
    </row>
    <row r="212" spans="1:33" s="108" customFormat="1" ht="35.25" customHeight="1" hidden="1" outlineLevel="1">
      <c r="A212" s="249" t="s">
        <v>13</v>
      </c>
      <c r="B212" s="250" t="s">
        <v>402</v>
      </c>
      <c r="C212" s="217" t="s">
        <v>28</v>
      </c>
      <c r="D212" s="217" t="s">
        <v>27</v>
      </c>
      <c r="E212" s="229" t="s">
        <v>292</v>
      </c>
      <c r="F212" s="217">
        <v>8010392</v>
      </c>
      <c r="G212" s="217" t="s">
        <v>403</v>
      </c>
      <c r="H212" s="217" t="s">
        <v>340</v>
      </c>
      <c r="I212" s="130"/>
      <c r="J212" s="130"/>
      <c r="K212" s="130"/>
      <c r="L212" s="130"/>
      <c r="M212" s="389" t="s">
        <v>404</v>
      </c>
      <c r="N212" s="251">
        <f t="shared" si="63"/>
        <v>183300000</v>
      </c>
      <c r="O212" s="251">
        <v>165000000</v>
      </c>
      <c r="P212" s="251"/>
      <c r="Q212" s="251">
        <v>18300000</v>
      </c>
      <c r="R212" s="251">
        <f t="shared" si="64"/>
        <v>15000000</v>
      </c>
      <c r="S212" s="251">
        <v>15000000</v>
      </c>
      <c r="T212" s="251">
        <v>18.3</v>
      </c>
      <c r="U212" s="356"/>
      <c r="V212" s="336">
        <f t="shared" si="65"/>
        <v>0</v>
      </c>
      <c r="W212" s="432"/>
      <c r="X212" s="356"/>
      <c r="Y212" s="356"/>
      <c r="Z212" s="356"/>
      <c r="AA212" s="400">
        <v>15000000</v>
      </c>
      <c r="AB212" s="400"/>
      <c r="AC212" s="174">
        <f t="shared" si="59"/>
        <v>0</v>
      </c>
      <c r="AD212" s="400">
        <v>15000000</v>
      </c>
      <c r="AE212" s="142"/>
      <c r="AF212" s="400"/>
      <c r="AG212" s="290"/>
    </row>
    <row r="213" spans="1:33" s="342" customFormat="1" ht="35.25" customHeight="1" hidden="1" outlineLevel="1">
      <c r="A213" s="417" t="s">
        <v>13</v>
      </c>
      <c r="B213" s="418" t="s">
        <v>405</v>
      </c>
      <c r="C213" s="419" t="s">
        <v>28</v>
      </c>
      <c r="D213" s="419" t="s">
        <v>27</v>
      </c>
      <c r="E213" s="419">
        <v>2022</v>
      </c>
      <c r="F213" s="417" t="s">
        <v>617</v>
      </c>
      <c r="G213" s="419" t="s">
        <v>347</v>
      </c>
      <c r="H213" s="419" t="s">
        <v>304</v>
      </c>
      <c r="I213" s="339"/>
      <c r="J213" s="339"/>
      <c r="K213" s="339"/>
      <c r="L213" s="339"/>
      <c r="M213" s="335" t="s">
        <v>406</v>
      </c>
      <c r="N213" s="371">
        <f t="shared" si="63"/>
        <v>63200000</v>
      </c>
      <c r="O213" s="371">
        <v>60000000</v>
      </c>
      <c r="P213" s="371"/>
      <c r="Q213" s="371">
        <v>3200000</v>
      </c>
      <c r="R213" s="371">
        <f t="shared" si="64"/>
        <v>60000000</v>
      </c>
      <c r="S213" s="371">
        <v>60000000</v>
      </c>
      <c r="T213" s="371">
        <v>3.15</v>
      </c>
      <c r="U213" s="400"/>
      <c r="V213" s="336">
        <f t="shared" si="65"/>
        <v>0</v>
      </c>
      <c r="W213" s="400"/>
      <c r="X213" s="400"/>
      <c r="Y213" s="400"/>
      <c r="Z213" s="400"/>
      <c r="AA213" s="400">
        <v>60000000</v>
      </c>
      <c r="AB213" s="400"/>
      <c r="AC213" s="174">
        <f t="shared" si="59"/>
        <v>0</v>
      </c>
      <c r="AD213" s="400">
        <v>60000000</v>
      </c>
      <c r="AE213" s="142"/>
      <c r="AF213" s="400"/>
      <c r="AG213" s="339"/>
    </row>
    <row r="214" spans="1:33" s="108" customFormat="1" ht="35.25" customHeight="1" hidden="1" outlineLevel="1">
      <c r="A214" s="249" t="s">
        <v>13</v>
      </c>
      <c r="B214" s="250" t="s">
        <v>771</v>
      </c>
      <c r="C214" s="217" t="s">
        <v>28</v>
      </c>
      <c r="D214" s="217" t="s">
        <v>27</v>
      </c>
      <c r="E214" s="217">
        <v>2022</v>
      </c>
      <c r="F214" s="217"/>
      <c r="G214" s="217" t="s">
        <v>400</v>
      </c>
      <c r="H214" s="217" t="s">
        <v>336</v>
      </c>
      <c r="I214" s="130"/>
      <c r="J214" s="130"/>
      <c r="K214" s="130"/>
      <c r="L214" s="130"/>
      <c r="M214" s="389" t="s">
        <v>407</v>
      </c>
      <c r="N214" s="251">
        <v>140100000</v>
      </c>
      <c r="O214" s="251">
        <v>100000000</v>
      </c>
      <c r="P214" s="251"/>
      <c r="Q214" s="251">
        <v>11100000</v>
      </c>
      <c r="R214" s="251">
        <f t="shared" si="64"/>
        <v>100000000</v>
      </c>
      <c r="S214" s="251">
        <v>100000000</v>
      </c>
      <c r="T214" s="190">
        <v>11.11</v>
      </c>
      <c r="U214" s="290"/>
      <c r="V214" s="391">
        <f t="shared" si="65"/>
        <v>0</v>
      </c>
      <c r="W214" s="138"/>
      <c r="X214" s="356"/>
      <c r="Y214" s="290"/>
      <c r="Z214" s="290"/>
      <c r="AA214" s="400">
        <v>100000000</v>
      </c>
      <c r="AB214" s="400"/>
      <c r="AC214" s="174">
        <f t="shared" si="59"/>
        <v>0</v>
      </c>
      <c r="AD214" s="400">
        <v>100000000</v>
      </c>
      <c r="AE214" s="142"/>
      <c r="AF214" s="400"/>
      <c r="AG214" s="290"/>
    </row>
    <row r="215" spans="1:33" s="108" customFormat="1" ht="35.25" customHeight="1" hidden="1" outlineLevel="1">
      <c r="A215" s="249" t="s">
        <v>13</v>
      </c>
      <c r="B215" s="250" t="s">
        <v>408</v>
      </c>
      <c r="C215" s="229" t="s">
        <v>28</v>
      </c>
      <c r="D215" s="217" t="s">
        <v>27</v>
      </c>
      <c r="E215" s="217" t="s">
        <v>57</v>
      </c>
      <c r="F215" s="217">
        <v>8010391</v>
      </c>
      <c r="G215" s="217" t="s">
        <v>339</v>
      </c>
      <c r="H215" s="217" t="s">
        <v>340</v>
      </c>
      <c r="I215" s="130"/>
      <c r="J215" s="130"/>
      <c r="K215" s="130"/>
      <c r="L215" s="130"/>
      <c r="M215" s="389" t="s">
        <v>409</v>
      </c>
      <c r="N215" s="251">
        <f t="shared" si="63"/>
        <v>31600000</v>
      </c>
      <c r="O215" s="251">
        <v>30000000</v>
      </c>
      <c r="P215" s="251"/>
      <c r="Q215" s="251">
        <v>1600000</v>
      </c>
      <c r="R215" s="251">
        <f t="shared" si="64"/>
        <v>30000000</v>
      </c>
      <c r="S215" s="251">
        <v>30000000</v>
      </c>
      <c r="T215" s="190">
        <v>1.57</v>
      </c>
      <c r="U215" s="290"/>
      <c r="V215" s="391">
        <f t="shared" si="65"/>
        <v>0</v>
      </c>
      <c r="W215" s="138"/>
      <c r="X215" s="356"/>
      <c r="Y215" s="290"/>
      <c r="Z215" s="290"/>
      <c r="AA215" s="400">
        <v>30000000</v>
      </c>
      <c r="AB215" s="400"/>
      <c r="AC215" s="174">
        <f t="shared" si="59"/>
        <v>0</v>
      </c>
      <c r="AD215" s="400">
        <v>30000000</v>
      </c>
      <c r="AE215" s="142"/>
      <c r="AF215" s="400"/>
      <c r="AG215" s="290"/>
    </row>
    <row r="216" spans="1:33" ht="35.25" customHeight="1" hidden="1" outlineLevel="1">
      <c r="A216" s="6"/>
      <c r="B216" s="7" t="s">
        <v>362</v>
      </c>
      <c r="C216" s="8"/>
      <c r="D216" s="8"/>
      <c r="E216" s="8"/>
      <c r="F216" s="8"/>
      <c r="G216" s="8"/>
      <c r="H216" s="8"/>
      <c r="I216" s="5"/>
      <c r="J216" s="5"/>
      <c r="K216" s="5"/>
      <c r="L216" s="5"/>
      <c r="M216" s="5"/>
      <c r="N216" s="13">
        <f aca="true" t="shared" si="66" ref="N216:AF216">N217+N218+N219</f>
        <v>7390000000</v>
      </c>
      <c r="O216" s="13">
        <f t="shared" si="66"/>
        <v>5173000000</v>
      </c>
      <c r="P216" s="13">
        <f t="shared" si="66"/>
        <v>1478000000</v>
      </c>
      <c r="Q216" s="13">
        <f t="shared" si="66"/>
        <v>739000000</v>
      </c>
      <c r="R216" s="13">
        <f t="shared" si="66"/>
        <v>5173000000</v>
      </c>
      <c r="S216" s="13">
        <f t="shared" si="66"/>
        <v>5173000000</v>
      </c>
      <c r="T216" s="13">
        <f t="shared" si="66"/>
        <v>738.99</v>
      </c>
      <c r="U216" s="13">
        <f t="shared" si="66"/>
        <v>0</v>
      </c>
      <c r="V216" s="13">
        <f t="shared" si="66"/>
        <v>5173000000</v>
      </c>
      <c r="W216" s="13">
        <f t="shared" si="66"/>
        <v>5173000000</v>
      </c>
      <c r="X216" s="13">
        <f t="shared" si="66"/>
        <v>0</v>
      </c>
      <c r="Y216" s="13">
        <f t="shared" si="66"/>
        <v>0</v>
      </c>
      <c r="Z216" s="13">
        <f t="shared" si="66"/>
        <v>0</v>
      </c>
      <c r="AA216" s="13">
        <v>0</v>
      </c>
      <c r="AB216" s="13">
        <f t="shared" si="66"/>
        <v>0</v>
      </c>
      <c r="AC216" s="174" t="e">
        <f t="shared" si="59"/>
        <v>#DIV/0!</v>
      </c>
      <c r="AD216" s="13">
        <v>0</v>
      </c>
      <c r="AE216" s="144">
        <f t="shared" si="66"/>
        <v>0</v>
      </c>
      <c r="AF216" s="13">
        <f t="shared" si="66"/>
        <v>0</v>
      </c>
      <c r="AG216" s="115"/>
    </row>
    <row r="217" spans="1:33" s="30" customFormat="1" ht="35.25" customHeight="1" hidden="1" outlineLevel="1">
      <c r="A217" s="15" t="s">
        <v>13</v>
      </c>
      <c r="B217" s="16" t="s">
        <v>410</v>
      </c>
      <c r="C217" s="11" t="s">
        <v>28</v>
      </c>
      <c r="D217" s="11" t="s">
        <v>27</v>
      </c>
      <c r="E217" s="11">
        <v>2022</v>
      </c>
      <c r="F217" s="11">
        <v>7997856</v>
      </c>
      <c r="G217" s="11" t="s">
        <v>347</v>
      </c>
      <c r="H217" s="11" t="s">
        <v>449</v>
      </c>
      <c r="I217" s="29">
        <f>1200-427</f>
        <v>773</v>
      </c>
      <c r="J217" s="29">
        <f>1200-427</f>
        <v>773</v>
      </c>
      <c r="K217" s="29">
        <f>1200-427</f>
        <v>773</v>
      </c>
      <c r="L217" s="29">
        <f>1200-427</f>
        <v>773</v>
      </c>
      <c r="M217" s="14" t="s">
        <v>411</v>
      </c>
      <c r="N217" s="31">
        <f>O217+P217+Q217</f>
        <v>1104300000</v>
      </c>
      <c r="O217" s="31">
        <v>773000000</v>
      </c>
      <c r="P217" s="31">
        <v>220900000</v>
      </c>
      <c r="Q217" s="31">
        <v>110400000</v>
      </c>
      <c r="R217" s="31">
        <f>S217+U217</f>
        <v>773000000</v>
      </c>
      <c r="S217" s="31">
        <v>773000000</v>
      </c>
      <c r="T217" s="31">
        <v>110.42</v>
      </c>
      <c r="U217" s="42"/>
      <c r="V217" s="12">
        <f>W217+X217</f>
        <v>773000000</v>
      </c>
      <c r="W217" s="47">
        <v>773000000</v>
      </c>
      <c r="X217" s="42"/>
      <c r="Y217" s="42"/>
      <c r="Z217" s="42"/>
      <c r="AA217" s="42">
        <v>0</v>
      </c>
      <c r="AB217" s="42"/>
      <c r="AC217" s="174" t="e">
        <f t="shared" si="59"/>
        <v>#DIV/0!</v>
      </c>
      <c r="AD217" s="42">
        <v>0</v>
      </c>
      <c r="AE217" s="142"/>
      <c r="AF217" s="42"/>
      <c r="AG217" s="29"/>
    </row>
    <row r="218" spans="1:33" s="39" customFormat="1" ht="35.25" customHeight="1" hidden="1" outlineLevel="1">
      <c r="A218" s="15" t="s">
        <v>13</v>
      </c>
      <c r="B218" s="16" t="s">
        <v>412</v>
      </c>
      <c r="C218" s="11" t="s">
        <v>197</v>
      </c>
      <c r="D218" s="11" t="s">
        <v>27</v>
      </c>
      <c r="E218" s="11">
        <v>2022</v>
      </c>
      <c r="F218" s="11">
        <v>7982835</v>
      </c>
      <c r="G218" s="11" t="s">
        <v>413</v>
      </c>
      <c r="H218" s="11" t="s">
        <v>414</v>
      </c>
      <c r="I218" s="37"/>
      <c r="J218" s="37"/>
      <c r="K218" s="37"/>
      <c r="L218" s="37"/>
      <c r="M218" s="32" t="s">
        <v>415</v>
      </c>
      <c r="N218" s="17">
        <f>O218+P218+Q218</f>
        <v>2000000000</v>
      </c>
      <c r="O218" s="17">
        <v>1400000000</v>
      </c>
      <c r="P218" s="17">
        <v>400000000</v>
      </c>
      <c r="Q218" s="17">
        <v>200000000</v>
      </c>
      <c r="R218" s="31">
        <f>S218+U218</f>
        <v>1400000000</v>
      </c>
      <c r="S218" s="31">
        <v>1400000000</v>
      </c>
      <c r="T218" s="17">
        <v>200</v>
      </c>
      <c r="U218" s="37"/>
      <c r="V218" s="33">
        <f>W218+X218</f>
        <v>1400000000</v>
      </c>
      <c r="W218" s="34">
        <v>1400000000</v>
      </c>
      <c r="X218" s="35"/>
      <c r="Y218" s="37"/>
      <c r="Z218" s="37"/>
      <c r="AA218" s="38">
        <v>0</v>
      </c>
      <c r="AB218" s="38"/>
      <c r="AC218" s="174" t="e">
        <f t="shared" si="59"/>
        <v>#DIV/0!</v>
      </c>
      <c r="AD218" s="38">
        <v>0</v>
      </c>
      <c r="AE218" s="131"/>
      <c r="AF218" s="38"/>
      <c r="AG218" s="37"/>
    </row>
    <row r="219" spans="1:33" s="39" customFormat="1" ht="35.25" customHeight="1" hidden="1" outlineLevel="1">
      <c r="A219" s="15" t="s">
        <v>13</v>
      </c>
      <c r="B219" s="16" t="s">
        <v>416</v>
      </c>
      <c r="C219" s="11" t="s">
        <v>197</v>
      </c>
      <c r="D219" s="11" t="s">
        <v>27</v>
      </c>
      <c r="E219" s="11">
        <v>2022</v>
      </c>
      <c r="F219" s="11">
        <v>7982866</v>
      </c>
      <c r="G219" s="11" t="s">
        <v>417</v>
      </c>
      <c r="H219" s="11" t="s">
        <v>445</v>
      </c>
      <c r="I219" s="37"/>
      <c r="J219" s="37"/>
      <c r="K219" s="37"/>
      <c r="L219" s="37"/>
      <c r="M219" s="32" t="s">
        <v>418</v>
      </c>
      <c r="N219" s="31">
        <f>O219+P219+Q219</f>
        <v>4285700000</v>
      </c>
      <c r="O219" s="31">
        <v>3000000000</v>
      </c>
      <c r="P219" s="31">
        <v>857100000</v>
      </c>
      <c r="Q219" s="31">
        <v>428600000</v>
      </c>
      <c r="R219" s="31">
        <f>S219+U219</f>
        <v>3000000000</v>
      </c>
      <c r="S219" s="31">
        <v>3000000000</v>
      </c>
      <c r="T219" s="17">
        <v>428.57</v>
      </c>
      <c r="U219" s="37"/>
      <c r="V219" s="36">
        <f>W219+X219</f>
        <v>3000000000</v>
      </c>
      <c r="W219" s="34">
        <v>3000000000</v>
      </c>
      <c r="X219" s="35"/>
      <c r="Y219" s="37"/>
      <c r="Z219" s="37"/>
      <c r="AA219" s="38">
        <v>0</v>
      </c>
      <c r="AB219" s="38"/>
      <c r="AC219" s="174" t="e">
        <f t="shared" si="59"/>
        <v>#DIV/0!</v>
      </c>
      <c r="AD219" s="38">
        <v>0</v>
      </c>
      <c r="AE219" s="131"/>
      <c r="AF219" s="38"/>
      <c r="AG219" s="37"/>
    </row>
    <row r="220" ht="16.5" collapsed="1">
      <c r="AB220" s="95">
        <f>AB8+'PL I'!N8</f>
        <v>31899248703</v>
      </c>
    </row>
    <row r="221" spans="31:32" ht="16.5">
      <c r="AE221" s="149" t="e">
        <f>#REF!+#REF!</f>
        <v>#REF!</v>
      </c>
      <c r="AF221" s="95" t="e">
        <f>#REF!+#REF!</f>
        <v>#REF!</v>
      </c>
    </row>
  </sheetData>
  <sheetProtection/>
  <mergeCells count="40">
    <mergeCell ref="J6:J7"/>
    <mergeCell ref="I6:I7"/>
    <mergeCell ref="G5:G7"/>
    <mergeCell ref="F5:F7"/>
    <mergeCell ref="A8:B8"/>
    <mergeCell ref="A2:AG2"/>
    <mergeCell ref="AC5:AC7"/>
    <mergeCell ref="AD5:AD7"/>
    <mergeCell ref="S6:S7"/>
    <mergeCell ref="N6:Q6"/>
    <mergeCell ref="A1:AG1"/>
    <mergeCell ref="A3:AG3"/>
    <mergeCell ref="AC4:AG4"/>
    <mergeCell ref="AE6:AE7"/>
    <mergeCell ref="AF6:AF7"/>
    <mergeCell ref="M6:M7"/>
    <mergeCell ref="E5:E7"/>
    <mergeCell ref="K6:K7"/>
    <mergeCell ref="L6:L7"/>
    <mergeCell ref="AG5:AG7"/>
    <mergeCell ref="X6:X7"/>
    <mergeCell ref="U6:U7"/>
    <mergeCell ref="W6:W7"/>
    <mergeCell ref="G143:G149"/>
    <mergeCell ref="A5:A7"/>
    <mergeCell ref="B5:B7"/>
    <mergeCell ref="C5:C7"/>
    <mergeCell ref="D5:D7"/>
    <mergeCell ref="H5:H7"/>
    <mergeCell ref="G130:G132"/>
    <mergeCell ref="AE5:AF5"/>
    <mergeCell ref="M5:Q5"/>
    <mergeCell ref="AB5:AB7"/>
    <mergeCell ref="AA5:AA7"/>
    <mergeCell ref="W5:X5"/>
    <mergeCell ref="I5:J5"/>
    <mergeCell ref="R6:R7"/>
    <mergeCell ref="R5:U5"/>
    <mergeCell ref="V5:V7"/>
    <mergeCell ref="K5:L5"/>
  </mergeCells>
  <printOptions/>
  <pageMargins left="0.24" right="0.16" top="0.38" bottom="0.4" header="0.3" footer="0.3"/>
  <pageSetup fitToHeight="0" fitToWidth="0" horizontalDpi="600" verticalDpi="600" orientation="landscape" paperSize="9" scale="70" r:id="rId1"/>
  <headerFooter>
    <oddFooter>&amp;RTrang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Truong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Admin</cp:lastModifiedBy>
  <cp:lastPrinted>2023-11-12T03:41:34Z</cp:lastPrinted>
  <dcterms:created xsi:type="dcterms:W3CDTF">2022-08-06T08:38:42Z</dcterms:created>
  <dcterms:modified xsi:type="dcterms:W3CDTF">2023-11-13T07:03:36Z</dcterms:modified>
  <cp:category/>
  <cp:version/>
  <cp:contentType/>
  <cp:contentStatus/>
</cp:coreProperties>
</file>